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С81\Desktop\"/>
    </mc:Choice>
  </mc:AlternateContent>
  <bookViews>
    <workbookView minimized="1" xWindow="0" yWindow="0" windowWidth="28800" windowHeight="10635" tabRatio="750" activeTab="2"/>
  </bookViews>
  <sheets>
    <sheet name="Титул ПФХД" sheetId="15" r:id="rId1"/>
    <sheet name="ПФХД" sheetId="2" r:id="rId2"/>
    <sheet name="Закупка ТРУ" sheetId="3" r:id="rId3"/>
    <sheet name="Бюджет 2020-2022"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23" localSheetId="3">#REF!</definedName>
    <definedName name="_123" localSheetId="0">#REF!</definedName>
    <definedName name="_123">#REF!</definedName>
    <definedName name="_in2007" localSheetId="0">#REF!</definedName>
    <definedName name="_in2007">#REF!</definedName>
    <definedName name="_in2008" localSheetId="0">#REF!</definedName>
    <definedName name="_in2008">#REF!</definedName>
    <definedName name="_in2009" localSheetId="0">#REF!</definedName>
    <definedName name="_in2009">#REF!</definedName>
    <definedName name="_in2010" localSheetId="0">#REF!</definedName>
    <definedName name="_in2010">#REF!</definedName>
    <definedName name="_in2011" localSheetId="0">#REF!</definedName>
    <definedName name="_in2011">#REF!</definedName>
    <definedName name="_in2012" localSheetId="0">#REF!</definedName>
    <definedName name="_in2012">#REF!</definedName>
    <definedName name="_in2013" localSheetId="0">#REF!</definedName>
    <definedName name="_in2013">#REF!</definedName>
    <definedName name="_in2014" localSheetId="0">#REF!</definedName>
    <definedName name="_in2014">#REF!</definedName>
    <definedName name="_in2015" localSheetId="0">#REF!</definedName>
    <definedName name="_in2015">#REF!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31" localSheetId="0">#REF!</definedName>
    <definedName name="_inf20131">#REF!</definedName>
    <definedName name="_inf2014" localSheetId="0">#REF!</definedName>
    <definedName name="_inf2014">#REF!</definedName>
    <definedName name="_inf2015" localSheetId="0">#REF!</definedName>
    <definedName name="_inf2015">#REF!</definedName>
    <definedName name="_inf2015_" localSheetId="0">#REF!</definedName>
    <definedName name="_inf2015_">#REF!</definedName>
    <definedName name="_inf2016" localSheetId="0">#REF!</definedName>
    <definedName name="_inf2016">#REF!</definedName>
    <definedName name="_inf202111" localSheetId="0">#REF!</definedName>
    <definedName name="_inf202111">#REF!</definedName>
    <definedName name="_mm1">[1]ПРОГНОЗ_1!#REF!</definedName>
    <definedName name="_отдых2" localSheetId="0">#REF!</definedName>
    <definedName name="_отдых2">#REF!</definedName>
    <definedName name="_xlnm._FilterDatabase" localSheetId="3" hidden="1">'Бюджет 2020-2022'!$A$5:$R$63</definedName>
    <definedName name="_xlnm._FilterDatabase" localSheetId="1" hidden="1">ПФХД!$A$10:$N$78</definedName>
    <definedName name="ddd" localSheetId="3">[2]ПРОГНОЗ_1!#REF!</definedName>
    <definedName name="ddd" localSheetId="0">[2]ПРОГНОЗ_1!#REF!</definedName>
    <definedName name="ddd">[2]ПРОГНОЗ_1!#REF!</definedName>
    <definedName name="ff" localSheetId="3">#REF!</definedName>
    <definedName name="ff" localSheetId="0">#REF!</definedName>
    <definedName name="ff">#REF!</definedName>
    <definedName name="fffff" localSheetId="3">'[3]Гр5(о)'!#REF!</definedName>
    <definedName name="fffff" localSheetId="0">'[3]Гр5(о)'!#REF!</definedName>
    <definedName name="fffff">'[3]Гр5(о)'!#REF!</definedName>
    <definedName name="ffffff" localSheetId="0">'[3]Гр5(о)'!#REF!</definedName>
    <definedName name="ffffff">'[3]Гр5(о)'!#REF!</definedName>
    <definedName name="gggg" localSheetId="3">#REF!</definedName>
    <definedName name="gggg" localSheetId="0">#REF!</definedName>
    <definedName name="gggg">#REF!</definedName>
    <definedName name="gggggg" localSheetId="0">#REF!</definedName>
    <definedName name="gggggg">#REF!</definedName>
    <definedName name="jjjj" localSheetId="0">'[4]Гр5(о)'!#REF!</definedName>
    <definedName name="jjjj">'[4]Гр5(о)'!#REF!</definedName>
    <definedName name="kbcn" localSheetId="3">#REF!</definedName>
    <definedName name="kbcn" localSheetId="0">#REF!</definedName>
    <definedName name="kbcn">#REF!</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opt" localSheetId="3" hidden="1">#REF!</definedName>
    <definedName name="solver_opt" localSheetId="0" hidden="1">#REF!</definedName>
    <definedName name="solver_opt" hidden="1">#REF!</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1</definedName>
    <definedName name="solver_val" hidden="1">0</definedName>
    <definedName name="Z_07C882B2_2085_4B33_986B_4C53D325BE47_.wvu.FilterData" localSheetId="3" hidden="1">'Бюджет 2020-2022'!$A$3:$Q$44</definedName>
    <definedName name="Z_24A9C8D5_7396_4B12_BACB_FFD2D0870F2F_.wvu.FilterData" localSheetId="1" hidden="1">ПФХД!$A$10:$N$78</definedName>
    <definedName name="Z_33FAAE2B_4C16_4B60_82A7_3D09D285D424_.wvu.FilterData" localSheetId="1" hidden="1">ПФХД!$A$10:$N$78</definedName>
    <definedName name="Z_33FAAE2B_4C16_4B60_82A7_3D09D285D424_.wvu.PrintArea" localSheetId="2" hidden="1">'Закупка ТРУ'!$A$1:$T$52</definedName>
    <definedName name="Z_33FAAE2B_4C16_4B60_82A7_3D09D285D424_.wvu.PrintArea" localSheetId="1" hidden="1">ПФХД!$A$1:$N$78</definedName>
    <definedName name="Z_33FAAE2B_4C16_4B60_82A7_3D09D285D424_.wvu.PrintTitles" localSheetId="1" hidden="1">ПФХД!$6:$10</definedName>
    <definedName name="Z_3811DC27_6C9C_4281_989A_478EAFEC2147_.wvu.FilterData" localSheetId="3" hidden="1">'Бюджет 2020-2022'!$A$5:$R$53</definedName>
    <definedName name="Z_413FE589_EB44_4ED3_8D71_DDB7E5500C49_.wvu.FilterData" localSheetId="3" hidden="1">'Бюджет 2020-2022'!$A$5:$R$53</definedName>
    <definedName name="Z_413FE589_EB44_4ED3_8D71_DDB7E5500C49_.wvu.FilterData" localSheetId="1" hidden="1">ПФХД!$A$10:$N$78</definedName>
    <definedName name="Z_413FE589_EB44_4ED3_8D71_DDB7E5500C49_.wvu.PrintArea" localSheetId="2" hidden="1">'Закупка ТРУ'!$A$1:$T$52</definedName>
    <definedName name="Z_413FE589_EB44_4ED3_8D71_DDB7E5500C49_.wvu.PrintArea" localSheetId="1" hidden="1">ПФХД!$A$1:$N$78</definedName>
    <definedName name="Z_413FE589_EB44_4ED3_8D71_DDB7E5500C49_.wvu.PrintTitles" localSheetId="1" hidden="1">ПФХД!$6:$10</definedName>
    <definedName name="Z_4660ED57_C31A_43C4_A05C_DF263EC238D0_.wvu.FilterData" localSheetId="3" hidden="1">'Бюджет 2020-2022'!$A$5:$R$44</definedName>
    <definedName name="Z_5B9D9E33_AFE5_4826_BC15_28975AB1E5F8_.wvu.FilterData" localSheetId="3" hidden="1">'Бюджет 2020-2022'!$A$5:$R$44</definedName>
    <definedName name="Z_A868E7FF_09C1_4166_9C13_564F5D45DEDC_.wvu.FilterData" localSheetId="1" hidden="1">ПФХД!$A$10:$N$78</definedName>
    <definedName name="Z_A868E7FF_09C1_4166_9C13_564F5D45DEDC_.wvu.PrintArea" localSheetId="2" hidden="1">'Закупка ТРУ'!$A$1:$T$52</definedName>
    <definedName name="Z_A868E7FF_09C1_4166_9C13_564F5D45DEDC_.wvu.PrintArea" localSheetId="1" hidden="1">ПФХД!$A$1:$N$78</definedName>
    <definedName name="Z_A868E7FF_09C1_4166_9C13_564F5D45DEDC_.wvu.PrintTitles" localSheetId="1" hidden="1">ПФХД!$6:$10</definedName>
    <definedName name="Z_B38BA802_59E1_473D_82D6_51BB59191DC1_.wvu.FilterData" localSheetId="3" hidden="1">'Бюджет 2020-2022'!$A$5:$R$53</definedName>
    <definedName name="Z_B72699BC_299D_42B7_A978_9B23F399AA23_.wvu.FilterData" localSheetId="3" hidden="1">'Бюджет 2020-2022'!$A$5:$R$53</definedName>
    <definedName name="Z_B72699BC_299D_42B7_A978_9B23F399AA23_.wvu.FilterData" localSheetId="1" hidden="1">ПФХД!$A$10:$N$78</definedName>
    <definedName name="Z_B72699BC_299D_42B7_A978_9B23F399AA23_.wvu.PrintArea" localSheetId="2" hidden="1">'Закупка ТРУ'!$A$1:$T$52</definedName>
    <definedName name="Z_B72699BC_299D_42B7_A978_9B23F399AA23_.wvu.PrintArea" localSheetId="1" hidden="1">ПФХД!$A$1:$N$78</definedName>
    <definedName name="Z_B72699BC_299D_42B7_A978_9B23F399AA23_.wvu.PrintTitles" localSheetId="1" hidden="1">ПФХД!$6:$10</definedName>
    <definedName name="zxcvbm" localSheetId="3">#REF!</definedName>
    <definedName name="zxcvbm" localSheetId="0">#REF!</definedName>
    <definedName name="zxcvbm">#REF!</definedName>
    <definedName name="а" hidden="1">#REF!</definedName>
    <definedName name="ааа" localSheetId="0" hidden="1">#REF!</definedName>
    <definedName name="ааа" hidden="1">#REF!</definedName>
    <definedName name="август" localSheetId="0" hidden="1">#REF!</definedName>
    <definedName name="август" hidden="1">#REF!</definedName>
    <definedName name="АнМ" localSheetId="0">'[5]Гр5(о)'!#REF!</definedName>
    <definedName name="АнМ">'[5]Гр5(о)'!#REF!</definedName>
    <definedName name="АО" localSheetId="3" hidden="1">#REF!</definedName>
    <definedName name="АО" localSheetId="0" hidden="1">#REF!</definedName>
    <definedName name="АО" hidden="1">#REF!</definedName>
    <definedName name="аоа" localSheetId="0" hidden="1">#REF!</definedName>
    <definedName name="аоа" hidden="1">#REF!</definedName>
    <definedName name="аплва" hidden="1">#REF!</definedName>
    <definedName name="апоыпао" localSheetId="0">#REF!</definedName>
    <definedName name="апоыпао">#REF!</definedName>
    <definedName name="апрель" localSheetId="0" hidden="1">#REF!</definedName>
    <definedName name="апрель" hidden="1">#REF!</definedName>
    <definedName name="арвоекое" localSheetId="0">#REF!</definedName>
    <definedName name="арвоекое">#REF!</definedName>
    <definedName name="афраврр" localSheetId="0">'[4]Гр5(о)'!#REF!</definedName>
    <definedName name="афраврр">'[4]Гр5(о)'!#REF!</definedName>
    <definedName name="б" localSheetId="3" hidden="1">#REF!</definedName>
    <definedName name="б" localSheetId="0" hidden="1">#REF!</definedName>
    <definedName name="б" hidden="1">#REF!</definedName>
    <definedName name="вв" localSheetId="3">[6]ПРОГНОЗ_1!#REF!</definedName>
    <definedName name="вв" localSheetId="0">[6]ПРОГНОЗ_1!#REF!</definedName>
    <definedName name="вв">[6]ПРОГНОЗ_1!#REF!</definedName>
    <definedName name="ВИка" localSheetId="3">#REF!</definedName>
    <definedName name="ВИка" localSheetId="0">#REF!</definedName>
    <definedName name="ВИка">#REF!</definedName>
    <definedName name="влол" localSheetId="0">#REF!</definedName>
    <definedName name="влол">#REF!</definedName>
    <definedName name="вр" localSheetId="0">#REF!</definedName>
    <definedName name="вр">#REF!</definedName>
    <definedName name="гоь" localSheetId="0">#REF!</definedName>
    <definedName name="гоь">#REF!</definedName>
    <definedName name="График">"Диагр. 4"</definedName>
    <definedName name="даенашка" hidden="1">#REF!</definedName>
    <definedName name="двеннадцать" hidden="1">#REF!</definedName>
    <definedName name="дгропорплгрш" localSheetId="3">#REF!</definedName>
    <definedName name="дгропорплгрш" localSheetId="0">#REF!</definedName>
    <definedName name="дгропорплгрш">#REF!</definedName>
    <definedName name="дек15" localSheetId="0" hidden="1">#REF!</definedName>
    <definedName name="дек15" hidden="1">#REF!</definedName>
    <definedName name="декабрь" localSheetId="0" hidden="1">#REF!</definedName>
    <definedName name="декабрь" hidden="1">#REF!</definedName>
    <definedName name="декабрь2014" localSheetId="0" hidden="1">#REF!</definedName>
    <definedName name="декабрь2014" hidden="1">#REF!</definedName>
    <definedName name="декабрьььь" hidden="1">#REF!</definedName>
    <definedName name="доллдрорапывцыфцууц" localSheetId="0">#REF!</definedName>
    <definedName name="доллдрорапывцыфцууц">#REF!</definedName>
    <definedName name="доходы" localSheetId="0" hidden="1">#REF!</definedName>
    <definedName name="доходы" hidden="1">#REF!</definedName>
    <definedName name="доходы15" localSheetId="0" hidden="1">#REF!</definedName>
    <definedName name="доходы15" hidden="1">#REF!</definedName>
    <definedName name="дошк" localSheetId="0">#REF!</definedName>
    <definedName name="дошк">#REF!</definedName>
    <definedName name="ЖО" localSheetId="0">#REF!</definedName>
    <definedName name="ЖО">#REF!</definedName>
    <definedName name="_xlnm.Print_Titles" localSheetId="1">ПФХД!$6:$10</definedName>
    <definedName name="и" localSheetId="3" hidden="1">#REF!</definedName>
    <definedName name="и" localSheetId="0" hidden="1">#REF!</definedName>
    <definedName name="и" hidden="1">#REF!</definedName>
    <definedName name="им" localSheetId="0">#REF!</definedName>
    <definedName name="им">#REF!</definedName>
    <definedName name="ист" localSheetId="0">#REF!</definedName>
    <definedName name="ист">#REF!</definedName>
    <definedName name="июль" localSheetId="0" hidden="1">#REF!</definedName>
    <definedName name="июль" hidden="1">#REF!</definedName>
    <definedName name="кат" localSheetId="0">#REF!</definedName>
    <definedName name="кат">#REF!</definedName>
    <definedName name="м" localSheetId="0">#REF!</definedName>
    <definedName name="м">#REF!</definedName>
    <definedName name="М1" localSheetId="0">[7]ПРОГНОЗ_1!#REF!</definedName>
    <definedName name="М1">[7]ПРОГНОЗ_1!#REF!</definedName>
    <definedName name="май" localSheetId="3" hidden="1">#REF!</definedName>
    <definedName name="май" localSheetId="0" hidden="1">#REF!</definedName>
    <definedName name="май" hidden="1">#REF!</definedName>
    <definedName name="март" localSheetId="0" hidden="1">#REF!</definedName>
    <definedName name="март" hidden="1">#REF!</definedName>
    <definedName name="Молодежь" localSheetId="0">#REF!</definedName>
    <definedName name="Молодежь">#REF!</definedName>
    <definedName name="Мониторинг1" localSheetId="0">'[8]Гр5(о)'!#REF!</definedName>
    <definedName name="Мониторинг1">'[8]Гр5(о)'!#REF!</definedName>
    <definedName name="наташа" localSheetId="3" hidden="1">#REF!</definedName>
    <definedName name="наташа" localSheetId="0" hidden="1">#REF!</definedName>
    <definedName name="наташа" hidden="1">#REF!</definedName>
    <definedName name="ноябрь" localSheetId="0" hidden="1">#REF!</definedName>
    <definedName name="ноябрь" hidden="1">#REF!</definedName>
    <definedName name="о" localSheetId="0">#REF!</definedName>
    <definedName name="о">#REF!</definedName>
    <definedName name="обж" localSheetId="0">#REF!</definedName>
    <definedName name="обж">#REF!</definedName>
    <definedName name="обж." localSheetId="0">#REF!</definedName>
    <definedName name="обж.">#REF!</definedName>
    <definedName name="_xlnm.Print_Area" localSheetId="2">'Закупка ТРУ'!$A$1:$I$52</definedName>
    <definedName name="_xlnm.Print_Area" localSheetId="1">ПФХД!$A$1:$N$88</definedName>
    <definedName name="_xlnm.Print_Area" localSheetId="0">'Титул ПФХД'!$A$1:$F$44</definedName>
    <definedName name="Область_печати_ИМ">#REF!</definedName>
    <definedName name="октябрь" localSheetId="3" hidden="1">#REF!</definedName>
    <definedName name="октябрь" localSheetId="0" hidden="1">#REF!</definedName>
    <definedName name="октябрь" hidden="1">#REF!</definedName>
    <definedName name="октябрь1" localSheetId="0" hidden="1">#REF!</definedName>
    <definedName name="октябрь1" hidden="1">#REF!</definedName>
    <definedName name="он" localSheetId="0">#REF!</definedName>
    <definedName name="он">#REF!</definedName>
    <definedName name="оп" localSheetId="0" hidden="1">#REF!</definedName>
    <definedName name="оп" hidden="1">#REF!</definedName>
    <definedName name="орлрл" localSheetId="0" hidden="1">#REF!</definedName>
    <definedName name="орлрл" hidden="1">#REF!</definedName>
    <definedName name="оррр" localSheetId="0" hidden="1">#REF!</definedName>
    <definedName name="оррр" hidden="1">#REF!</definedName>
    <definedName name="отдых2" localSheetId="0">#REF!</definedName>
    <definedName name="отдых2">#REF!</definedName>
    <definedName name="отчет" localSheetId="0" hidden="1">#REF!</definedName>
    <definedName name="отчет" hidden="1">#REF!</definedName>
    <definedName name="п" localSheetId="0">#REF!</definedName>
    <definedName name="п">#REF!</definedName>
    <definedName name="п1п1п1п1" localSheetId="0">'[9]2002(v1)'!#REF!</definedName>
    <definedName name="п1п1п1п1">'[9]2002(v1)'!#REF!</definedName>
    <definedName name="паыоаыпо" localSheetId="3">#REF!</definedName>
    <definedName name="паыоаыпо" localSheetId="0">#REF!</definedName>
    <definedName name="паыоаыпо">#REF!</definedName>
    <definedName name="Пгород" localSheetId="0">#REF!</definedName>
    <definedName name="Пгород">#REF!</definedName>
    <definedName name="ПОКАЗАТЕЛИ_ДОЛГОСР.ПРОГНОЗА" localSheetId="0">'[10]2002(v2)'!#REF!</definedName>
    <definedName name="ПОКАЗАТЕЛИ_ДОЛГОСР.ПРОГНОЗА">'[10]2002(v2)'!#REF!</definedName>
    <definedName name="пппп" localSheetId="0">'[9]2002(v1)'!#REF!</definedName>
    <definedName name="пппп">'[9]2002(v1)'!#REF!</definedName>
    <definedName name="прапр" localSheetId="0">[7]ПРОГНОЗ_1!#REF!</definedName>
    <definedName name="прапр">[7]ПРОГНОЗ_1!#REF!</definedName>
    <definedName name="прво" localSheetId="3">#REF!</definedName>
    <definedName name="прво" localSheetId="0">#REF!</definedName>
    <definedName name="прво">#REF!</definedName>
    <definedName name="привет" localSheetId="0">#REF!</definedName>
    <definedName name="привет">#REF!</definedName>
    <definedName name="присмотр" localSheetId="0" hidden="1">#REF!</definedName>
    <definedName name="присмотр" hidden="1">#REF!</definedName>
    <definedName name="про" localSheetId="0">#REF!</definedName>
    <definedName name="про">#REF!</definedName>
    <definedName name="проалвдфщшкопрнео" localSheetId="0">#REF!</definedName>
    <definedName name="проалвдфщшкопрнео">#REF!</definedName>
    <definedName name="Прогноз97" localSheetId="0">[11]ПРОГНОЗ_1!#REF!</definedName>
    <definedName name="Прогноз97">[11]ПРОГНОЗ_1!#REF!</definedName>
    <definedName name="раз" localSheetId="3">#REF!</definedName>
    <definedName name="раз" localSheetId="0">#REF!</definedName>
    <definedName name="раз">#REF!</definedName>
    <definedName name="раолдраод" localSheetId="0">#REF!</definedName>
    <definedName name="раолдраод">#REF!</definedName>
    <definedName name="ропор" localSheetId="0">#REF!</definedName>
    <definedName name="ропор">#REF!</definedName>
    <definedName name="ррр" localSheetId="0">#REF!</definedName>
    <definedName name="ррр">#REF!</definedName>
    <definedName name="сентябрь" localSheetId="0" hidden="1">#REF!</definedName>
    <definedName name="сентябрь" hidden="1">#REF!</definedName>
    <definedName name="сол" localSheetId="0" hidden="1">#REF!</definedName>
    <definedName name="сол" hidden="1">#REF!</definedName>
    <definedName name="СЮТ" localSheetId="0">#REF!</definedName>
    <definedName name="СЮТ">#REF!</definedName>
    <definedName name="уцкецукецк" localSheetId="0">'[9]2002(v1)'!#REF!</definedName>
    <definedName name="уцкецукецк">'[9]2002(v1)'!#REF!</definedName>
    <definedName name="фварварффврвр" localSheetId="0">'[5]Гр5(о)'!#REF!</definedName>
    <definedName name="фварварффврвр">'[5]Гр5(о)'!#REF!</definedName>
    <definedName name="фварфварфр" localSheetId="3">#REF!</definedName>
    <definedName name="фварфварфр" localSheetId="0">#REF!</definedName>
    <definedName name="фварфварфр">#REF!</definedName>
    <definedName name="фврафврварфвра" localSheetId="3">[6]ПРОГНОЗ_1!#REF!</definedName>
    <definedName name="фврафврварфвра" localSheetId="0">[6]ПРОГНОЗ_1!#REF!</definedName>
    <definedName name="фврафврварфвра">[6]ПРОГНОЗ_1!#REF!</definedName>
    <definedName name="февраль" localSheetId="3" hidden="1">#REF!</definedName>
    <definedName name="февраль" localSheetId="0" hidden="1">#REF!</definedName>
    <definedName name="февраль" hidden="1">#REF!</definedName>
    <definedName name="фф" localSheetId="3">'[12]Гр5(о)'!#REF!</definedName>
    <definedName name="фф" localSheetId="0">'[12]Гр5(о)'!#REF!</definedName>
    <definedName name="фф">'[12]Гр5(о)'!#REF!</definedName>
    <definedName name="ффккуеуцкеукеуеуцке" localSheetId="3">#REF!</definedName>
    <definedName name="ффккуеуцкеукеуеуцке" localSheetId="0">#REF!</definedName>
    <definedName name="ффккуеуцкеукеуеуцке">#REF!</definedName>
    <definedName name="ффф" localSheetId="0">#REF!</definedName>
    <definedName name="ффф">#REF!</definedName>
    <definedName name="цуецуецу" localSheetId="0">#REF!</definedName>
    <definedName name="цуецуецу">#REF!</definedName>
    <definedName name="цук" localSheetId="0">'[10]2002(v2)'!#REF!</definedName>
    <definedName name="цук">'[10]2002(v2)'!#REF!</definedName>
    <definedName name="цукеукеук" localSheetId="0">[7]ПРОГНОЗ_1!#REF!</definedName>
    <definedName name="цукеукеук">[7]ПРОГНОЗ_1!#REF!</definedName>
    <definedName name="цукецку" localSheetId="0">[11]ПРОГНОЗ_1!#REF!</definedName>
    <definedName name="цукецку">[11]ПРОГНОЗ_1!#REF!</definedName>
    <definedName name="цукецуке" localSheetId="3">#REF!</definedName>
    <definedName name="цукецуке" localSheetId="0">#REF!</definedName>
    <definedName name="цукецуке">#REF!</definedName>
    <definedName name="цукецукеуце" localSheetId="3">'[8]Гр5(о)'!#REF!</definedName>
    <definedName name="цукецукеуце" localSheetId="0">'[8]Гр5(о)'!#REF!</definedName>
    <definedName name="цукецукеуце">'[8]Гр5(о)'!#REF!</definedName>
    <definedName name="цуцуе" localSheetId="0">'[3]Гр5(о)'!#REF!</definedName>
    <definedName name="цуцуе">'[3]Гр5(о)'!#REF!</definedName>
    <definedName name="чварьлврл" localSheetId="0">[2]ПРОГНОЗ_1!#REF!</definedName>
    <definedName name="чварьлврл">[2]ПРОГНОЗ_1!#REF!</definedName>
    <definedName name="шщзо" localSheetId="0">'[3]Гр5(о)'!#REF!</definedName>
    <definedName name="шщзо">'[3]Гр5(о)'!#REF!</definedName>
    <definedName name="ыаоапо" localSheetId="3">#REF!</definedName>
    <definedName name="ыаоапо" localSheetId="0">#REF!</definedName>
    <definedName name="ыаоапо">#REF!</definedName>
    <definedName name="ыапоапо" localSheetId="0">#REF!</definedName>
    <definedName name="ыапоапо">#REF!</definedName>
    <definedName name="ыапоыпао" localSheetId="0">#REF!</definedName>
    <definedName name="ыапоыпао">#REF!</definedName>
    <definedName name="ыпаоапоы" localSheetId="0">#REF!</definedName>
    <definedName name="ыпаоапоы">#REF!</definedName>
    <definedName name="ыпаоыапо" localSheetId="0">[1]ПРОГНОЗ_1!#REF!</definedName>
    <definedName name="ыпаоыапо">[1]ПРОГНОЗ_1!#REF!</definedName>
    <definedName name="ЫЫЫ" hidden="1">#REF!</definedName>
  </definedNames>
  <calcPr calcId="152511"/>
  <customWorkbookViews>
    <customWorkbookView name="Соколова Татьяна Викторовна - Личное представление" guid="{4660ED57-C31A-43C4-A05C-DF263EC238D0}" mergeInterval="0" personalView="1" maximized="1" xWindow="-9" yWindow="-9" windowWidth="1938" windowHeight="1050" tabRatio="939" activeSheetId="11"/>
    <customWorkbookView name="Миронова Елена Сергеевна - Личное представление" guid="{5B9D9E33-AFE5-4826-BC15-28975AB1E5F8}" mergeInterval="0" personalView="1" xWindow="75" yWindow="6" windowWidth="1802" windowHeight="1012" tabRatio="943" activeSheetId="10"/>
    <customWorkbookView name="Быкова Дарья Львовна - Личное представление" guid="{4DDEBF15-3C9F-44C3-B78F-AE382BE678C1}" mergeInterval="0" personalView="1" maximized="1" xWindow="-8" yWindow="-8" windowWidth="1936" windowHeight="1056" tabRatio="939" activeSheetId="9" showComments="commIndAndComment"/>
    <customWorkbookView name="Райков Евгений Владимирович - Личное представление" guid="{B38BA802-59E1-473D-82D6-51BB59191DC1}" mergeInterval="0" personalView="1" maximized="1" xWindow="-8" yWindow="-8" windowWidth="1936" windowHeight="1056" tabRatio="945" activeSheetId="18"/>
    <customWorkbookView name="Попова Екатерина Николаевна - Личное представление" guid="{3811DC27-6C9C-4281-989A-478EAFEC2147}" mergeInterval="0" personalView="1" maximized="1" xWindow="-8" yWindow="-8" windowWidth="1936" windowHeight="1056" tabRatio="944" activeSheetId="17"/>
    <customWorkbookView name="Засядько Наталья Викторовна - Личное представление" guid="{B72699BC-299D-42B7-A978-9B23F399AA23}" mergeInterval="0" personalView="1" maximized="1" xWindow="-8" yWindow="-8" windowWidth="1936" windowHeight="1056" tabRatio="945" activeSheetId="8"/>
    <customWorkbookView name="Злобина Александра Александровна - Личное представление" guid="{33FAAE2B-4C16-4B60-82A7-3D09D285D424}" mergeInterval="0" personalView="1" maximized="1" xWindow="-8" yWindow="-8" windowWidth="1936" windowHeight="1056" tabRatio="945" activeSheetId="8"/>
    <customWorkbookView name="Лещенко Александра Александровна - Личное представление" guid="{413FE589-EB44-4ED3-8D71-DDB7E5500C49}" mergeInterval="0" personalView="1" maximized="1" xWindow="-8" yWindow="-8" windowWidth="1936" windowHeight="1056" tabRatio="939" activeSheetId="26"/>
  </customWorkbookViews>
</workbook>
</file>

<file path=xl/calcChain.xml><?xml version="1.0" encoding="utf-8"?>
<calcChain xmlns="http://schemas.openxmlformats.org/spreadsheetml/2006/main">
  <c r="D67" i="2" l="1"/>
  <c r="D40" i="2"/>
  <c r="E40" i="2" l="1"/>
  <c r="D54" i="2"/>
  <c r="D43" i="2"/>
  <c r="D39" i="2"/>
  <c r="F67" i="2" l="1"/>
  <c r="F18" i="2" l="1"/>
  <c r="F23" i="2" l="1"/>
  <c r="X51" i="2"/>
  <c r="Y50" i="2"/>
  <c r="X50" i="2"/>
  <c r="W50" i="2"/>
  <c r="Y49" i="2"/>
  <c r="X49" i="2"/>
  <c r="W49" i="2"/>
  <c r="S49" i="2"/>
  <c r="Y48" i="2"/>
  <c r="X48" i="2"/>
  <c r="W48" i="2"/>
  <c r="S48" i="2"/>
  <c r="Y47" i="2"/>
  <c r="X47" i="2"/>
  <c r="W47" i="2"/>
  <c r="S47" i="2"/>
  <c r="Y46" i="2"/>
  <c r="X46" i="2"/>
  <c r="W46" i="2"/>
  <c r="S46" i="2"/>
  <c r="X45" i="2"/>
  <c r="W45" i="2"/>
  <c r="S45" i="2"/>
  <c r="Y45" i="2" s="1"/>
  <c r="Y44" i="2"/>
  <c r="X44" i="2"/>
  <c r="W44" i="2"/>
  <c r="S44" i="2"/>
  <c r="Y43" i="2"/>
  <c r="X43" i="2"/>
  <c r="W43" i="2"/>
  <c r="S43" i="2"/>
  <c r="Y42" i="2"/>
  <c r="X42" i="2"/>
  <c r="W42" i="2"/>
  <c r="S42" i="2"/>
  <c r="Y41" i="2"/>
  <c r="X41" i="2"/>
  <c r="W41" i="2"/>
  <c r="S41" i="2"/>
  <c r="D17" i="15" l="1"/>
  <c r="J67" i="2" l="1"/>
  <c r="G67" i="2"/>
  <c r="D36" i="2" l="1"/>
  <c r="I35" i="3" l="1"/>
  <c r="H35" i="3"/>
  <c r="G35" i="3"/>
  <c r="H31" i="3"/>
  <c r="F35" i="3"/>
  <c r="F36" i="3"/>
  <c r="I31" i="3"/>
  <c r="G31" i="3"/>
  <c r="F31" i="3"/>
  <c r="I28" i="3"/>
  <c r="H28" i="3"/>
  <c r="G28" i="3"/>
  <c r="F28" i="3"/>
  <c r="F24" i="3" s="1"/>
  <c r="I24" i="3"/>
  <c r="H24" i="3"/>
  <c r="G24" i="3"/>
  <c r="I23" i="3"/>
  <c r="I40" i="3" s="1"/>
  <c r="H23" i="3"/>
  <c r="G23" i="3"/>
  <c r="F23" i="3"/>
  <c r="F19" i="3" s="1"/>
  <c r="I21" i="3"/>
  <c r="I36" i="3" s="1"/>
  <c r="H21" i="3"/>
  <c r="H19" i="3" s="1"/>
  <c r="G21" i="3"/>
  <c r="G36" i="3" s="1"/>
  <c r="I19" i="3"/>
  <c r="G19" i="3"/>
  <c r="I12" i="3"/>
  <c r="H12" i="3"/>
  <c r="G12" i="3"/>
  <c r="F12" i="3"/>
  <c r="F15" i="3" s="1"/>
  <c r="G40" i="3" l="1"/>
  <c r="G16" i="3"/>
  <c r="H16" i="3"/>
  <c r="H40" i="3"/>
  <c r="I16" i="3"/>
  <c r="F16" i="3"/>
  <c r="F40" i="3"/>
  <c r="H36" i="3"/>
  <c r="Q19" i="3" l="1"/>
  <c r="F33" i="2" l="1"/>
  <c r="G33" i="2"/>
  <c r="H33" i="2"/>
  <c r="I33" i="2"/>
  <c r="J33" i="2"/>
  <c r="K33" i="2"/>
  <c r="L33" i="2"/>
  <c r="M33" i="2"/>
  <c r="N33" i="2"/>
  <c r="E33" i="2"/>
  <c r="D33" i="2"/>
  <c r="K23" i="2" l="1"/>
  <c r="H23" i="2"/>
  <c r="E23" i="2"/>
  <c r="K25" i="2"/>
  <c r="H25" i="2"/>
  <c r="K27" i="2"/>
  <c r="H27" i="2"/>
  <c r="D64" i="2"/>
  <c r="E64" i="2"/>
  <c r="F64" i="2"/>
  <c r="G64" i="2"/>
  <c r="H64" i="2"/>
  <c r="I64" i="2"/>
  <c r="J64" i="2"/>
  <c r="K64" i="2"/>
  <c r="L64" i="2"/>
  <c r="P8" i="3" l="1"/>
  <c r="H18" i="3" l="1"/>
  <c r="P19" i="3"/>
  <c r="F8" i="3"/>
  <c r="H8" i="3"/>
  <c r="I8" i="3"/>
  <c r="E67" i="2"/>
  <c r="G8" i="3" l="1"/>
  <c r="T18" i="3"/>
  <c r="S18" i="3"/>
  <c r="R18" i="3"/>
  <c r="T17" i="3"/>
  <c r="S17" i="3"/>
  <c r="R17" i="3"/>
  <c r="T16" i="3"/>
  <c r="S16" i="3"/>
  <c r="R16" i="3"/>
  <c r="Q8" i="3"/>
  <c r="O8" i="3"/>
  <c r="N8" i="3"/>
  <c r="N19" i="3" s="1"/>
  <c r="G17" i="3" l="1"/>
  <c r="O19" i="3"/>
  <c r="Q57" i="16"/>
  <c r="P57" i="16"/>
  <c r="O57" i="16"/>
  <c r="Q6" i="16"/>
  <c r="Q67" i="16" s="1"/>
  <c r="P6" i="16"/>
  <c r="P67" i="16" s="1"/>
  <c r="O6" i="16"/>
  <c r="O67" i="16" s="1"/>
  <c r="P3" i="16" l="1"/>
  <c r="O3" i="16"/>
  <c r="Q3" i="16"/>
  <c r="A3" i="3" l="1"/>
  <c r="J42" i="2" l="1"/>
  <c r="G42" i="2"/>
  <c r="N35" i="2" l="1"/>
  <c r="L35" i="2"/>
  <c r="K35" i="2"/>
  <c r="H35" i="2"/>
  <c r="K31" i="2"/>
  <c r="H31" i="2"/>
  <c r="E31" i="2"/>
  <c r="K14" i="2" l="1"/>
  <c r="H14" i="2"/>
  <c r="E14" i="2"/>
  <c r="L45" i="2" l="1"/>
  <c r="K45" i="2"/>
  <c r="I45" i="2"/>
  <c r="H45" i="2"/>
  <c r="F45" i="2"/>
  <c r="E45" i="2"/>
  <c r="D46" i="2"/>
  <c r="D45" i="2" s="1"/>
  <c r="L38" i="2"/>
  <c r="K38" i="2"/>
  <c r="I38" i="2"/>
  <c r="H38" i="2"/>
  <c r="E38" i="2"/>
  <c r="J51" i="2"/>
  <c r="G51" i="2"/>
  <c r="E37" i="2" l="1"/>
  <c r="E27" i="2" l="1"/>
  <c r="E25" i="2" s="1"/>
  <c r="E13" i="2" s="1"/>
  <c r="H37" i="2"/>
  <c r="H13" i="2" s="1"/>
  <c r="K37" i="2" l="1"/>
  <c r="K13" i="2" s="1"/>
  <c r="D77" i="2" l="1"/>
  <c r="F62" i="2"/>
  <c r="G62" i="2"/>
  <c r="I62" i="2"/>
  <c r="J62" i="2"/>
  <c r="L62" i="2"/>
  <c r="D62" i="2"/>
  <c r="N37" i="2" l="1"/>
  <c r="M37" i="2"/>
  <c r="D25" i="2" l="1"/>
  <c r="D23" i="2" s="1"/>
  <c r="F25" i="2"/>
  <c r="G25" i="2"/>
  <c r="I25" i="2"/>
  <c r="J25" i="2"/>
  <c r="L25" i="2"/>
  <c r="M25" i="2"/>
  <c r="M13" i="2" s="1"/>
  <c r="N25" i="2"/>
  <c r="N13" i="2" s="1"/>
  <c r="F13" i="2" l="1"/>
  <c r="I18" i="2"/>
  <c r="L18" i="2"/>
  <c r="D51" i="2" l="1"/>
  <c r="F73" i="2"/>
  <c r="D73" i="2"/>
  <c r="F51" i="2"/>
  <c r="J46" i="2"/>
  <c r="J45" i="2" s="1"/>
  <c r="G46" i="2"/>
  <c r="G45" i="2" s="1"/>
  <c r="F42" i="2"/>
  <c r="F38" i="2" s="1"/>
  <c r="D42" i="2"/>
  <c r="Z66" i="2" s="1"/>
  <c r="J35" i="2"/>
  <c r="I35" i="2"/>
  <c r="G35" i="2"/>
  <c r="F35" i="2"/>
  <c r="L23" i="2"/>
  <c r="I23" i="2"/>
  <c r="F14" i="2"/>
  <c r="J14" i="2"/>
  <c r="G14" i="2"/>
  <c r="D14" i="2"/>
  <c r="F37" i="2" l="1"/>
  <c r="D38" i="2"/>
  <c r="G38" i="2"/>
  <c r="I37" i="2"/>
  <c r="I14" i="2"/>
  <c r="I13" i="2" s="1"/>
  <c r="J38" i="2"/>
  <c r="L14" i="2"/>
  <c r="L13" i="2" s="1"/>
  <c r="L37" i="2"/>
  <c r="D37" i="2" l="1"/>
  <c r="G37" i="2"/>
  <c r="G19" i="2" s="1"/>
  <c r="G18" i="2" s="1"/>
  <c r="J37" i="2"/>
  <c r="J19" i="2" s="1"/>
  <c r="J18" i="2" s="1"/>
  <c r="J13" i="2" s="1"/>
  <c r="D19" i="2" l="1"/>
  <c r="D18" i="2" s="1"/>
  <c r="D13" i="2" s="1"/>
  <c r="G13" i="2"/>
</calcChain>
</file>

<file path=xl/comments1.xml><?xml version="1.0" encoding="utf-8"?>
<comments xmlns="http://schemas.openxmlformats.org/spreadsheetml/2006/main">
  <authors>
    <author>Лещенко Александра Александровна</author>
  </authors>
  <commentList>
    <comment ref="F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I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L14" authorId="0" shapeId="0">
      <text>
        <r>
          <rPr>
            <b/>
            <sz val="9"/>
            <color indexed="81"/>
            <rFont val="Tahoma"/>
            <family val="2"/>
            <charset val="204"/>
          </rPr>
          <t>Лещенко Александра Александровна:</t>
        </r>
        <r>
          <rPr>
            <sz val="9"/>
            <color indexed="81"/>
            <rFont val="Tahoma"/>
            <family val="2"/>
            <charset val="204"/>
          </rPr>
          <t xml:space="preserve">
810 ДО</t>
        </r>
      </text>
    </comment>
    <comment ref="F18"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(платные дополнительные образовательные услуги)</t>
        </r>
      </text>
    </comment>
    <comment ref="F23" authorId="0" shapeId="0">
      <text>
        <r>
          <rPr>
            <b/>
            <sz val="9"/>
            <color indexed="81"/>
            <rFont val="Tahoma"/>
            <family val="2"/>
            <charset val="204"/>
          </rPr>
          <t>Лещенко Александра Александровна:</t>
        </r>
        <r>
          <rPr>
            <sz val="9"/>
            <color indexed="81"/>
            <rFont val="Tahoma"/>
            <family val="2"/>
            <charset val="204"/>
          </rPr>
          <t xml:space="preserve">
доп.ЭК 860 (пени, штрафы, иное возмещение ущерба по договорам ГПХ)</t>
        </r>
      </text>
    </comment>
    <comment ref="F39"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991)
</t>
        </r>
      </text>
    </comment>
    <comment ref="F40"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911,912,913,914,918,919,921,952)</t>
        </r>
      </text>
    </comment>
    <comment ref="F42" authorId="0" shapeId="0">
      <text>
        <r>
          <rPr>
            <b/>
            <sz val="9"/>
            <color indexed="81"/>
            <rFont val="Tahoma"/>
            <family val="2"/>
            <charset val="204"/>
          </rPr>
          <t>Лещенко Александра Александровна:</t>
        </r>
        <r>
          <rPr>
            <sz val="9"/>
            <color indexed="81"/>
            <rFont val="Tahoma"/>
            <family val="2"/>
            <charset val="204"/>
          </rPr>
          <t xml:space="preserve">
доп.ЭК 810, 820 (доп.КР 992)</t>
        </r>
      </text>
    </comment>
  </commentList>
</comments>
</file>

<file path=xl/comments2.xml><?xml version="1.0" encoding="utf-8"?>
<comments xmlns="http://schemas.openxmlformats.org/spreadsheetml/2006/main">
  <authors>
    <author>Лещенко Александра Александровна</author>
  </authors>
  <commentList>
    <comment ref="E4" authorId="0" shapeId="0">
      <text>
        <r>
          <rPr>
            <b/>
            <sz val="9"/>
            <color indexed="81"/>
            <rFont val="Tahoma"/>
            <family val="2"/>
            <charset val="204"/>
          </rPr>
          <t>Лещенко Александра Александровна:</t>
        </r>
        <r>
          <rPr>
            <sz val="9"/>
            <color indexed="81"/>
            <rFont val="Tahoma"/>
            <family val="2"/>
            <charset val="204"/>
          </rPr>
          <t xml:space="preserve">
Нац.проекты+ ПДД</t>
        </r>
      </text>
    </comment>
  </commentList>
</comments>
</file>

<file path=xl/sharedStrings.xml><?xml version="1.0" encoding="utf-8"?>
<sst xmlns="http://schemas.openxmlformats.org/spreadsheetml/2006/main" count="1342" uniqueCount="357">
  <si>
    <t>Наименование показателя</t>
  </si>
  <si>
    <t>065</t>
  </si>
  <si>
    <t>1.1</t>
  </si>
  <si>
    <t>1.2</t>
  </si>
  <si>
    <t>1.3</t>
  </si>
  <si>
    <t>1.4</t>
  </si>
  <si>
    <t>х</t>
  </si>
  <si>
    <t>1.4.1</t>
  </si>
  <si>
    <t>1.4.2</t>
  </si>
  <si>
    <t>Сумма</t>
  </si>
  <si>
    <t>ДопКр 966,922,925,927,931,932,933,934,941,942,943,947,951,953,954,955,956,957,963,971,981,982,983,985,986,987,995,996</t>
  </si>
  <si>
    <t>Приложение</t>
  </si>
  <si>
    <t>к Порядку</t>
  </si>
  <si>
    <t>составления и утверждения</t>
  </si>
  <si>
    <t>плана финансово-хозяйственной</t>
  </si>
  <si>
    <t>деятельности муниципальных</t>
  </si>
  <si>
    <t>учреждений муниципального</t>
  </si>
  <si>
    <t>образования город Норильск</t>
  </si>
  <si>
    <t>УТВЕРЖДАЮ</t>
  </si>
  <si>
    <t>(наименование должности лица, утверждающего документ)</t>
  </si>
  <si>
    <t>(подпись)</t>
  </si>
  <si>
    <t>(расшифровка подписи)</t>
  </si>
  <si>
    <t>"__" __________ 20__ г.</t>
  </si>
  <si>
    <t>ПЛАН</t>
  </si>
  <si>
    <t>финансово-хозяйственной деятельности на 2020 г.</t>
  </si>
  <si>
    <t>Коды</t>
  </si>
  <si>
    <t>Дата</t>
  </si>
  <si>
    <t>Орган, осуществляющий</t>
  </si>
  <si>
    <t>по Сводному реестру</t>
  </si>
  <si>
    <t>глава по БК</t>
  </si>
  <si>
    <t>ИНН</t>
  </si>
  <si>
    <t>КПП</t>
  </si>
  <si>
    <t>Единица измерения: руб.</t>
  </si>
  <si>
    <t>по ОКЕИ</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</si>
  <si>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</si>
  <si>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</si>
  <si>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Раздел 1. Поступления и выплаты</t>
  </si>
  <si>
    <t>Код строки</t>
  </si>
  <si>
    <t>Код по бюджетной классификации Российской Федерации</t>
  </si>
  <si>
    <t>Сумма, руб. (с точностью до двух знаков после запятой - 0,00)</t>
  </si>
  <si>
    <t>на 2020 г.</t>
  </si>
  <si>
    <t>на 2021 г.</t>
  </si>
  <si>
    <t>на 2022г.</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</si>
  <si>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</si>
  <si>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</si>
  <si>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</si>
  <si>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</si>
  <si>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</si>
  <si>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субсидии</t>
  </si>
  <si>
    <t xml:space="preserve">Остаток средств на начало текущего финансового года </t>
  </si>
  <si>
    <t>заполняем в январе</t>
  </si>
  <si>
    <t>Остаток средств на конец текущего финансового года</t>
  </si>
  <si>
    <t>по итогам года</t>
  </si>
  <si>
    <t>Доходы, всего:</t>
  </si>
  <si>
    <t>в том числе:
доходы от собственности, всего</t>
  </si>
  <si>
    <t>в том числе:
доходы, получаемые в виде арендной либо иной платы за передачу в возмездное пользование муниципального имущества</t>
  </si>
  <si>
    <t>только СЮТ</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</si>
  <si>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</si>
  <si>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</si>
  <si>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</si>
  <si>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</si>
  <si>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</si>
  <si>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ДопЭК 810 (Интернат содержание детей+присмотр и уход (а именно род.плата в ДОУ)</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</si>
  <si>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</si>
  <si>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платные образовательные курсы+питание сотрудников</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</si>
  <si>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</si>
  <si>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</si>
  <si>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ДопЭК 860</t>
  </si>
  <si>
    <t>в том числе:</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</si>
  <si>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</si>
  <si>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</si>
  <si>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</si>
  <si>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</si>
  <si>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</si>
  <si>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</si>
  <si>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</si>
  <si>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</si>
  <si>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</si>
  <si>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Доп.КР 991</t>
  </si>
  <si>
    <t>прочие выплаты персоналу, в том числе компенсационного характера</t>
  </si>
  <si>
    <t>Доп.КР 911,912,913,914,918,919,921,952</t>
  </si>
  <si>
    <t>иные выплаты, за исключением фонда оплаты труда учреждения, для выполнения отдельных полномочий</t>
  </si>
  <si>
    <t>ДопКр 912,966</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</si>
  <si>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</si>
  <si>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</si>
  <si>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Доп.КР 992</t>
  </si>
  <si>
    <t>на иные выплаты работникам</t>
  </si>
  <si>
    <t>ДопКР 985 (выплаты, которые производит налоговый отдел на СИЗ)</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</si>
  <si>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</si>
  <si>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</si>
  <si>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</si>
  <si>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</si>
  <si>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</si>
  <si>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Доп.КР 962 (премия главы, расходы проходят по Управлению)</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</si>
  <si>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</si>
  <si>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</si>
  <si>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</si>
  <si>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Доп.КР 967</t>
  </si>
  <si>
    <t>уплата штрафов (в том числе административных), пеней, иных платежей</t>
  </si>
  <si>
    <t>Доп.КР 964, 968, 000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</si>
  <si>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</si>
  <si>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</si>
  <si>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</si>
  <si>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</si>
  <si>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</si>
  <si>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</si>
  <si>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</si>
  <si>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</si>
  <si>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</si>
  <si>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</si>
  <si>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</si>
  <si>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</si>
  <si>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</si>
  <si>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</si>
  <si>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</si>
  <si>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</si>
  <si>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Показатель отражается со знаком "минус".</t>
  </si>
  <si>
    <t>в том числе:
налог на прибыль</t>
  </si>
  <si>
    <t>Аня Филатова налог на прибыль</t>
  </si>
  <si>
    <t xml:space="preserve">налог на добавленную стоимость </t>
  </si>
  <si>
    <t xml:space="preserve">прочие налоги, уменьшающие доход </t>
  </si>
  <si>
    <t>Прочие выплаты, всего</t>
  </si>
  <si>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</si>
  <si>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из них:
возврат в бюджет средств субсидии</t>
  </si>
  <si>
    <t>возвраты в доход бюджета</t>
  </si>
  <si>
    <t>&lt;3&gt; В графе 3 отражаются:</t>
  </si>
  <si>
    <r>
      <t xml:space="preserve">по </t>
    </r>
    <r>
      <rPr>
        <sz val="11"/>
        <color rgb="FF0000FF"/>
        <rFont val="Times New Roman"/>
        <family val="1"/>
        <charset val="204"/>
      </rPr>
      <t>строкам 1100</t>
    </r>
    <r>
      <rPr>
        <sz val="11"/>
        <color theme="1"/>
        <rFont val="Times New Roman"/>
        <family val="1"/>
        <charset val="204"/>
      </rPr>
      <t xml:space="preserve"> - </t>
    </r>
    <r>
      <rPr>
        <sz val="11"/>
        <color rgb="FF0000FF"/>
        <rFont val="Times New Roman"/>
        <family val="1"/>
        <charset val="204"/>
      </rPr>
      <t>1900</t>
    </r>
    <r>
      <rPr>
        <sz val="11"/>
        <color theme="1"/>
        <rFont val="Times New Roman"/>
        <family val="1"/>
        <charset val="204"/>
      </rPr>
      <t xml:space="preserve"> - коды аналитической группы подвида доходов бюджетов классификации доходов бюджетов;</t>
    </r>
  </si>
  <si>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</si>
  <si>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по </t>
    </r>
    <r>
      <rPr>
        <sz val="11"/>
        <color rgb="FF0000FF"/>
        <rFont val="Times New Roman"/>
        <family val="1"/>
        <charset val="204"/>
      </rPr>
      <t>строкам 2000</t>
    </r>
    <r>
      <rPr>
        <sz val="11"/>
        <color theme="1"/>
        <rFont val="Times New Roman"/>
        <family val="1"/>
        <charset val="204"/>
      </rPr>
      <t xml:space="preserve"> - </t>
    </r>
    <r>
      <rPr>
        <sz val="11"/>
        <color rgb="FF0000FF"/>
        <rFont val="Times New Roman"/>
        <family val="1"/>
        <charset val="204"/>
      </rPr>
      <t>2652</t>
    </r>
    <r>
      <rPr>
        <sz val="11"/>
        <color theme="1"/>
        <rFont val="Times New Roman"/>
        <family val="1"/>
        <charset val="204"/>
      </rPr>
      <t xml:space="preserve"> - коды видов расходов бюджетов классификации расходов бюджетов;</t>
    </r>
  </si>
  <si>
    <r>
      <t xml:space="preserve">по </t>
    </r>
    <r>
      <rPr>
        <sz val="11"/>
        <color rgb="FF0000FF"/>
        <rFont val="Times New Roman"/>
        <family val="1"/>
        <charset val="204"/>
      </rPr>
      <t>строкам 3000</t>
    </r>
    <r>
      <rPr>
        <sz val="11"/>
        <color theme="1"/>
        <rFont val="Times New Roman"/>
        <family val="1"/>
        <charset val="204"/>
      </rPr>
      <t xml:space="preserve"> - </t>
    </r>
    <r>
      <rPr>
        <sz val="11"/>
        <color rgb="FF0000FF"/>
        <rFont val="Times New Roman"/>
        <family val="1"/>
        <charset val="204"/>
      </rPr>
      <t>3030</t>
    </r>
    <r>
      <rPr>
        <sz val="11"/>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</si>
  <si>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</si>
  <si>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&lt;4&gt; По </t>
    </r>
    <r>
      <rPr>
        <sz val="11"/>
        <color rgb="FF0000FF"/>
        <rFont val="Times New Roman"/>
        <family val="1"/>
        <charset val="204"/>
      </rPr>
      <t>строкам 0001</t>
    </r>
    <r>
      <rPr>
        <sz val="11"/>
        <color theme="1"/>
        <rFont val="Times New Roman"/>
        <family val="1"/>
        <charset val="204"/>
      </rPr>
      <t xml:space="preserve"> и </t>
    </r>
    <r>
      <rPr>
        <sz val="11"/>
        <color rgb="FF0000FF"/>
        <rFont val="Times New Roman"/>
        <family val="1"/>
        <charset val="204"/>
      </rPr>
      <t>0002</t>
    </r>
    <r>
      <rPr>
        <sz val="11"/>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</si>
  <si>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</si>
  <si>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&lt;6&gt; Показатели выплат по расходам на закупки товаров, работ, услуг, отраженные в </t>
    </r>
    <r>
      <rPr>
        <sz val="11"/>
        <color rgb="FF0000FF"/>
        <rFont val="Times New Roman"/>
        <family val="1"/>
        <charset val="204"/>
      </rPr>
      <t>строке 2600</t>
    </r>
    <r>
      <rPr>
        <sz val="11"/>
        <color theme="1"/>
        <rFont val="Times New Roman"/>
        <family val="1"/>
        <charset val="204"/>
      </rPr>
      <t xml:space="preserve"> раздела 1 "Поступления и выплаты" Плана, подлежат детализации в </t>
    </r>
    <r>
      <rPr>
        <sz val="11"/>
        <color rgb="FF0000FF"/>
        <rFont val="Times New Roman"/>
        <family val="1"/>
        <charset val="204"/>
      </rPr>
      <t>разделе 2</t>
    </r>
    <r>
      <rPr>
        <sz val="11"/>
        <color theme="1"/>
        <rFont val="Times New Roman"/>
        <family val="1"/>
        <charset val="204"/>
      </rPr>
      <t xml:space="preserve"> "Сведения по выплатам на закупку товаров, работ, услуг" Плана.</t>
    </r>
  </si>
  <si>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</si>
  <si>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подразделением.д</t>
  </si>
  <si>
    <t>Раздел 2. Сведения по выплатам на закупки товаров, работ, услуг.</t>
  </si>
  <si>
    <t>N п/п</t>
  </si>
  <si>
    <t>Коды строк</t>
  </si>
  <si>
    <t>Год начала закупки</t>
  </si>
  <si>
    <t>на 2020г.</t>
  </si>
  <si>
    <t>на 2022 г.</t>
  </si>
  <si>
    <t>(текущий финансовый год)</t>
  </si>
  <si>
    <t>(первый год планового периода)</t>
  </si>
  <si>
    <t>(второй год планового периода)</t>
  </si>
  <si>
    <t xml:space="preserve">Выплаты на закупку товаров, работ, услуг, всего </t>
  </si>
  <si>
    <t>по контрактам (договорам), заключенным до начала текущего финансового года без применения норм Федерального закона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закона от 18.07.2011 N 223-ФЗ "О закупках товаров, работ, услуг отдельными видами юридических лиц" (далее - Федеральный закон N 223-ФЗ)</t>
  </si>
  <si>
    <t xml:space="preserve">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t>
  </si>
  <si>
    <t xml:space="preserve">по контрактам (договорам), заключенным до начала текущего финансового года с учетом требований Федерального закона N 44-ФЗ и Федерального закона N 223-ФЗ </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</si>
  <si>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t>
  </si>
  <si>
    <t>всего на закупки</t>
  </si>
  <si>
    <t>за счет субсидий, предоставляемых на финансовое обеспечение выполнения государственного (муниципального) задания</t>
  </si>
  <si>
    <t>на 2020 г. 
очередной финансовый год</t>
  </si>
  <si>
    <t>на 2021 г. 
1-й год планового периода</t>
  </si>
  <si>
    <t>на 2022 г. 
2-й год планового периода</t>
  </si>
  <si>
    <t>1.4.1.1</t>
  </si>
  <si>
    <t>КОНТРОЛЬНЫЕ СУММЫ!!!</t>
  </si>
  <si>
    <t>в соответствии с Федеральным законом N 44-ФЗ</t>
  </si>
  <si>
    <t>1.4.1.2</t>
  </si>
  <si>
    <t xml:space="preserve">в соответствии с Федеральным законом N 223-ФЗ </t>
  </si>
  <si>
    <t>Заключено договоров БЮДЖЕТНЫМ учреждением</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</si>
  <si>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</si>
  <si>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</si>
  <si>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</si>
  <si>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</si>
  <si>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за счет субсидий, предоставляемых на осуществление капитальных вложений </t>
  </si>
  <si>
    <t>1.4.4</t>
  </si>
  <si>
    <t>за счет прочих источников финансового обеспечения</t>
  </si>
  <si>
    <t>1.4.4.1</t>
  </si>
  <si>
    <t>1.4.4.2</t>
  </si>
  <si>
    <t>в соответствии с Федеральным законом N 223-ФЗ</t>
  </si>
  <si>
    <t xml:space="preserve">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</si>
  <si>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</si>
  <si>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</si>
  <si>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r>
      <t xml:space="preserve">в 2020 году за счет субсидий, предоставляемых на финансовое обеспечение выполнения государственного </t>
    </r>
    <r>
      <rPr>
        <b/>
        <sz val="15"/>
        <color rgb="FFFF0000"/>
        <rFont val="Times New Roman"/>
        <family val="1"/>
        <charset val="204"/>
      </rPr>
      <t>(муниципального) задания</t>
    </r>
  </si>
  <si>
    <r>
      <t xml:space="preserve">в 2020 году за счет субсидий, предоставляемых в соответствии с абзацем вторым пункта 1 статьи 78.1 Бюджетного кодекса Российской Федерации </t>
    </r>
    <r>
      <rPr>
        <b/>
        <sz val="13"/>
        <color rgb="FFFF0000"/>
        <rFont val="Times New Roman"/>
        <family val="1"/>
        <charset val="204"/>
      </rPr>
      <t>(СУБСИДИЯ НА ИНЫЕ ЦЕЛИ)</t>
    </r>
  </si>
  <si>
    <r>
      <t xml:space="preserve">в2020 году от поступлений от оказания услуг (выполнения работ) </t>
    </r>
    <r>
      <rPr>
        <b/>
        <sz val="13"/>
        <color rgb="FFFF0000"/>
        <rFont val="Times New Roman"/>
        <family val="1"/>
        <charset val="204"/>
      </rPr>
      <t>на платной основе</t>
    </r>
    <r>
      <rPr>
        <sz val="10"/>
        <rFont val="Times New Roman"/>
        <family val="1"/>
        <charset val="204"/>
      </rPr>
      <t xml:space="preserve"> и от иной приносящей доход деятельности</t>
    </r>
  </si>
  <si>
    <t>гранты</t>
  </si>
  <si>
    <t>прочие поступления</t>
  </si>
  <si>
    <t>забиваем руками</t>
  </si>
  <si>
    <t>ДопЭК 820</t>
  </si>
  <si>
    <t>Гол+ТОШ</t>
  </si>
  <si>
    <t>у нас нет</t>
  </si>
  <si>
    <t>по исполнительным листам</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</si>
  <si>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</si>
  <si>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t>
  </si>
  <si>
    <t>ДпКр 993,994</t>
  </si>
  <si>
    <t>Доп.КР 917,915</t>
  </si>
  <si>
    <r>
      <t xml:space="preserve">по контрактам (договорам), заключенным до начала текущего финансового года (2019 год) </t>
    </r>
    <r>
      <rPr>
        <b/>
        <sz val="15"/>
        <color rgb="FFFF0000"/>
        <rFont val="Times New Roman"/>
        <family val="1"/>
        <charset val="204"/>
      </rPr>
      <t>(муниципальное задания)</t>
    </r>
  </si>
  <si>
    <r>
      <t xml:space="preserve">по контрактам (договорам), заключенным до начала текущего финансового года (2019 год) </t>
    </r>
    <r>
      <rPr>
        <b/>
        <sz val="15"/>
        <color rgb="FFFF0000"/>
        <rFont val="Times New Roman"/>
        <family val="1"/>
        <charset val="204"/>
      </rPr>
      <t>(СУБСИДИЯ НА ИНЫЕ ЦЕЛИ)</t>
    </r>
  </si>
  <si>
    <r>
      <t xml:space="preserve">по контрактам (договорам), заключенным до начала текущего финансового года (2019 год) </t>
    </r>
    <r>
      <rPr>
        <b/>
        <sz val="15"/>
        <color rgb="FFFF0000"/>
        <rFont val="Times New Roman"/>
        <family val="1"/>
        <charset val="204"/>
      </rPr>
      <t>на платной основе и от иной приносящей доход деятельности</t>
    </r>
  </si>
  <si>
    <r>
      <t xml:space="preserve">Должен быть </t>
    </r>
    <r>
      <rPr>
        <b/>
        <u/>
        <sz val="16"/>
        <color rgb="FFFF0000"/>
        <rFont val="Times New Roman"/>
        <family val="1"/>
        <charset val="204"/>
      </rPr>
      <t>0</t>
    </r>
  </si>
  <si>
    <t>ЗАПОЛНЯЕМ ЗДЕСЬ!!!!</t>
  </si>
  <si>
    <t>в том числе:
суммы принудительного изъятия</t>
  </si>
  <si>
    <t xml:space="preserve">возвраты по л/сч </t>
  </si>
  <si>
    <t>Исполнитель (ФИО, должность)</t>
  </si>
  <si>
    <t xml:space="preserve">тел. </t>
  </si>
  <si>
    <t>(на 2020 и плановый период 2021 и 2022 годов)</t>
  </si>
  <si>
    <t>383</t>
  </si>
  <si>
    <r>
      <t xml:space="preserve">функции и полномочия учредителя </t>
    </r>
    <r>
      <rPr>
        <u/>
        <sz val="11"/>
        <color theme="1"/>
        <rFont val="Times New Roman"/>
        <family val="1"/>
        <charset val="204"/>
      </rPr>
      <t xml:space="preserve">Администрация города Норильска </t>
    </r>
  </si>
  <si>
    <t>Утвержденные ассигнования из АЦК-планирования на 2020-2022 гг.</t>
  </si>
  <si>
    <t>рубли</t>
  </si>
  <si>
    <t>Итого Бюджет 2020-2022</t>
  </si>
  <si>
    <t>Итого для СГОЗ</t>
  </si>
  <si>
    <t>Бюджет</t>
  </si>
  <si>
    <t>Бюджетополучатель</t>
  </si>
  <si>
    <t>Наименование КФСР</t>
  </si>
  <si>
    <t>КФСР</t>
  </si>
  <si>
    <t>Наименование КЦСР</t>
  </si>
  <si>
    <t>КЦСР</t>
  </si>
  <si>
    <t>Наименование КВСР</t>
  </si>
  <si>
    <t>КВСР</t>
  </si>
  <si>
    <t>Наименование Доп. ФК</t>
  </si>
  <si>
    <t>Доп. ФК</t>
  </si>
  <si>
    <t>Наименование Доп. ЭК</t>
  </si>
  <si>
    <t>Доп. ЭК</t>
  </si>
  <si>
    <t>Наименование Доп. КР</t>
  </si>
  <si>
    <t>Доп. КР</t>
  </si>
  <si>
    <t>Ассигнования год</t>
  </si>
  <si>
    <t>Ассигнования 2-й год планирования</t>
  </si>
  <si>
    <t>Ассигнования 3-й год планирования</t>
  </si>
  <si>
    <t>ИТОГО:</t>
  </si>
  <si>
    <t>бюджет муниципального образования город Норильск</t>
  </si>
  <si>
    <t>Субсидия на выполнение муниципального задания  МАДОУ "Детский сад №81 "Конек-Горбунок"</t>
  </si>
  <si>
    <t>Дошкольное образование</t>
  </si>
  <si>
    <t>07.01</t>
  </si>
  <si>
    <t>Мероприятие 1.1.1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</si>
  <si>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02.1.00.75880</t>
  </si>
  <si>
    <t>муниципальное учреждение "Управление общего и дошкольного образования Администрации города Норильска"</t>
  </si>
  <si>
    <t>Муниципальные услуги (работы), оказываемые (выполняемые) муниципальными учреждениями в качестве основных видов деятельности на основе утвержденного ведомственного перечня муниципальных услуг (работ)</t>
  </si>
  <si>
    <t>7.0.0.0.0</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</si>
  <si>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 пунктом 5 статьи 8 Закона края от 26 июня 2014 года № 6-2519 "Об образовании в Красноярском крае"</t>
  </si>
  <si>
    <t>4.7.5</t>
  </si>
  <si>
    <t>Возмещение расходов на прохождение медицинского осмотра</t>
  </si>
  <si>
    <t>919</t>
  </si>
  <si>
    <t>Заработная плата</t>
  </si>
  <si>
    <t>991</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</si>
  <si>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</si>
  <si>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995</t>
  </si>
  <si>
    <t>Начисления на выплаты по оплате труда</t>
  </si>
  <si>
    <t>992</t>
  </si>
  <si>
    <t>Приобретение (изготовление) подарочной и сувенирной продукции, не предназначенной для дальнейшей перепродажи</t>
  </si>
  <si>
    <t>963</t>
  </si>
  <si>
    <t>Приобретение медикаментов, перевязочных средств, изделий медицинского назначения и дезинфицирующих средств для медицинских целей</t>
  </si>
  <si>
    <t>982</t>
  </si>
  <si>
    <t>Приобретение расходных материалов</t>
  </si>
  <si>
    <t>981</t>
  </si>
  <si>
    <t>Прочие выплаты</t>
  </si>
  <si>
    <t>918</t>
  </si>
  <si>
    <t>Прочие расходы по содержанию имущества</t>
  </si>
  <si>
    <t>947</t>
  </si>
  <si>
    <t>Социальные пособия и компенсации персоналу в денежной форме</t>
  </si>
  <si>
    <t>914</t>
  </si>
  <si>
    <t>Текущий ремонт оборудования</t>
  </si>
  <si>
    <t>942</t>
  </si>
  <si>
    <t>Услуги связи</t>
  </si>
  <si>
    <t>925</t>
  </si>
  <si>
    <t>Мероприятие 1.1.1 Осуществление переданных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t>
  </si>
  <si>
    <t>02.1.00.74080</t>
  </si>
  <si>
    <t>Возмещение работникам (сотрудникам) расходов, связанных со служебными командировками (проезд к месту служебной командировки и обратно к месту постоянной работы транспортом общего пользования)</t>
  </si>
  <si>
    <t>921</t>
  </si>
  <si>
    <t>Возмещение работникам (сотрудникам) расходов, связанных со служебными командировками (суточные при служебных командировках)</t>
  </si>
  <si>
    <t>912</t>
  </si>
  <si>
    <t>Возмещение расходов, связанных со служебными командировками (проживание в служебных командировках)</t>
  </si>
  <si>
    <t>952</t>
  </si>
  <si>
    <t>НЕ УКАЗАНО</t>
  </si>
  <si>
    <t>000</t>
  </si>
  <si>
    <t>Приобретение основных средств</t>
  </si>
  <si>
    <t>971</t>
  </si>
  <si>
    <t>Прочие услуги</t>
  </si>
  <si>
    <t>954</t>
  </si>
  <si>
    <t>Штрафы за нарушение законодательства о налогах и сборах, законодательства о страховых взносах</t>
  </si>
  <si>
    <t>968</t>
  </si>
  <si>
    <t>Мероприятие 1.1.1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</si>
  <si>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02.1.01.10210</t>
  </si>
  <si>
    <t>Субсидии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</si>
  <si>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4.4.7</t>
  </si>
  <si>
    <t>Мероприятие: 1.1.1 Организация предоставления общедоступного и бесплатного дошкольного образования, создание условий для осуществления присмотра и ухода за детьми</t>
  </si>
  <si>
    <t>02.1.01.01110</t>
  </si>
  <si>
    <t>0.0.0</t>
  </si>
  <si>
    <t>Вневедомственная (в том числе пожарная) охрана, охранная и пожарная сигнализация (установка, наладка и эксплуатация)</t>
  </si>
  <si>
    <t>953</t>
  </si>
  <si>
    <t>Водоснабжение, канализация</t>
  </si>
  <si>
    <t>933</t>
  </si>
  <si>
    <t>Вывоз твердых коммунальных отходов</t>
  </si>
  <si>
    <t>934</t>
  </si>
  <si>
    <t>Комплексное техническое обслуживание инженерных систем и систем видеонаблюдения объектов недвижимого имущества (КТО)</t>
  </si>
  <si>
    <t>927</t>
  </si>
  <si>
    <t>Оплата отопления и технологических нужд, а также горячего водоснабжения</t>
  </si>
  <si>
    <t>931</t>
  </si>
  <si>
    <t>Потребление электроэнергии</t>
  </si>
  <si>
    <t>932</t>
  </si>
  <si>
    <t>Приобретение (изготовление) продуктов питания, в том числе продовольственные пайки, молочные смеси, лечебно-профилактическое питание, иные продукты питания</t>
  </si>
  <si>
    <t>983</t>
  </si>
  <si>
    <t>Приобретение (изготовление) строительных материалов, за исключением строительных материалов для целей капитальных вложений</t>
  </si>
  <si>
    <t>986</t>
  </si>
  <si>
    <t>Приобретение мягкого инвентаря</t>
  </si>
  <si>
    <t>985</t>
  </si>
  <si>
    <t>Содержание и техническое обслуживание помещений</t>
  </si>
  <si>
    <t>941</t>
  </si>
  <si>
    <t>Субсидия на иные цели МАДОУ "Детский сад №81 "Конек-Горбунок"</t>
  </si>
  <si>
    <t>Мероприятие 1.1.1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</si>
  <si>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02.1.00.75540</t>
  </si>
  <si>
    <t>Предоставление субсидий МБУ, МАУ на иные цели, имеющих целевое назначение</t>
  </si>
  <si>
    <t>8.1.0.0.0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</si>
  <si>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</si>
  <si>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4.5.9</t>
  </si>
  <si>
    <t>Оплата стоимости проезда к месту отдыха и обратно</t>
  </si>
  <si>
    <t>911</t>
  </si>
  <si>
    <t>компенсация расходов, связанных с переездом из районов Крайнего Севера</t>
  </si>
  <si>
    <t>917</t>
  </si>
  <si>
    <t>МАДОУ "ДС № 81"</t>
  </si>
  <si>
    <t>Муниципальное автономное дошкольное образовательное учреждение "Детский сад № 81 "Конек-Горбунок"</t>
  </si>
  <si>
    <t>Заведущий МАДОУ "ДС № 81"</t>
  </si>
  <si>
    <t>1.3.1</t>
  </si>
  <si>
    <t>в том числе:
в соответствии с Федеральным законом №44-ФЗ</t>
  </si>
  <si>
    <t>из них &lt;9.1&gt;:</t>
  </si>
  <si>
    <t>26310.1</t>
  </si>
  <si>
    <t>1.3.2</t>
  </si>
  <si>
    <t>в соответствии с Федеральным законом №223-ФЗ</t>
  </si>
  <si>
    <t>26451.1</t>
  </si>
  <si>
    <t>26430.1</t>
  </si>
  <si>
    <t>26421.1</t>
  </si>
  <si>
    <t>Код по бюджетной классификации Российской Федерации &lt;9.1&gt;</t>
  </si>
  <si>
    <t>4.1</t>
  </si>
  <si>
    <t>иные выплаты населению</t>
  </si>
  <si>
    <t>гранты, предоставляемые автономным учреждениям</t>
  </si>
  <si>
    <t>гранты, предоставляемые иным некомерческим организациям (за исключением бюджетных и автономных учреждений)</t>
  </si>
  <si>
    <t>целевые субсидии</t>
  </si>
  <si>
    <t>Заместитель  директора МКУ "ОК УОиДО" по экономике и финансам</t>
  </si>
  <si>
    <t>В.В.Гоннова</t>
  </si>
  <si>
    <t>Расход л/сч</t>
  </si>
  <si>
    <t>Отклонение</t>
  </si>
  <si>
    <t>4. МЗ</t>
  </si>
  <si>
    <t>5. ИЦ</t>
  </si>
  <si>
    <t>2. СД</t>
  </si>
  <si>
    <t>КВР 111</t>
  </si>
  <si>
    <t>КВР 112</t>
  </si>
  <si>
    <t>КВР 113</t>
  </si>
  <si>
    <t>КВР 119</t>
  </si>
  <si>
    <t>КВР 244</t>
  </si>
  <si>
    <t>КВР 321 (917)</t>
  </si>
  <si>
    <t>КВР 831</t>
  </si>
  <si>
    <t>КВР 852</t>
  </si>
  <si>
    <t>КВР 853</t>
  </si>
  <si>
    <t>КВР 323</t>
  </si>
  <si>
    <t>КВР 321 (993)</t>
  </si>
  <si>
    <t>Директор МКУ "ОК УОиДО"</t>
  </si>
  <si>
    <t>Л.Э. Ерохина</t>
  </si>
  <si>
    <t>от "30" декабря 2020 г.</t>
  </si>
  <si>
    <t>Показатели по поступлениям и выплатам учреждения на 2020 год и плановый период 2021-2022 (по состоянию на 30.12.2020)</t>
  </si>
  <si>
    <t>Чикалина Ирина Рамисовна</t>
  </si>
  <si>
    <t>43-72-00*3235</t>
  </si>
  <si>
    <t>Показатели выплат по расходам на закупку товаров, работ, услуг учреждения на 2020-2022 гг. (по состоянию на 30.12.2020)</t>
  </si>
  <si>
    <t>Учреждение МАДОУ Детский сад №81 "Конек-Горбунок</t>
  </si>
  <si>
    <t xml:space="preserve">Заведующий </t>
  </si>
  <si>
    <t>Т.В.Скорик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</si>
</sst>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_(* #,##0.00_);_(* \(#,##0.00\);_(* &quot;-&quot;??_);_(@_)"/>
    <numFmt numFmtId="167" formatCode="#,##0.00_ ;[Red]\-#,##0.00\ "/>
    <numFmt numFmtId="168" formatCode="?"/>
  </numFmts>
  <fonts count="57"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Times New Roman"/>
      <family val="1"/>
      <charset val="204"/>
    </font>
    <font>
      <sz val="10"/>
      <name val="Times New Roman"/>
      <family val="1"/>
      <charset val="204"/>
    </font>
    <font>
      <sz val="10"/>
      <name val="Arial"/>
      <family val="2"/>
      <charset val="204"/>
    </font>
    <font>
      <sz val="10"/>
      <name val="Arial Cyr"/>
      <charset val="204"/>
    </font>
    <font>
      <sz val="12"/>
      <name val="Times New Roman"/>
      <family val="1"/>
      <charset val="204"/>
    </font>
    <font>
      <sz val="11"/>
      <name val="Times New Roman"/>
      <family val="1"/>
      <charset val="204"/>
    </font>
    <font>
      <sz val="10"/>
      <color indexed="8"/>
      <name val="Times New Roman"/>
      <family val="2"/>
      <charset val="204"/>
    </font>
    <font>
      <sz val="13"/>
      <name val="Times New Roman"/>
      <family val="1"/>
      <charset val="204"/>
    </font>
    <font>
      <sz val="10"/>
      <name val="Arial"/>
      <family val="2"/>
      <charset val="204"/>
    </font>
    <font>
      <i/>
      <sz val="11"/>
      <name val="Times New Roman"/>
      <family val="1"/>
      <charset val="204"/>
    </font>
    <font>
      <sz val="11"/>
      <color indexed="8"/>
      <name val="Calibri"/>
      <family val="2"/>
      <charset val="204"/>
    </font>
    <font>
      <sz val="11"/>
      <color theme="1"/>
      <name val="Calibri"/>
      <family val="2"/>
      <charset val="204"/>
      <scheme val="minor"/>
    </font>
    <font>
      <sz val="12"/>
      <color theme="1"/>
      <name val="Times New Roman"/>
      <family val="2"/>
      <charset val="204"/>
    </font>
    <font>
      <sz val="11"/>
      <color theme="1"/>
      <name val="Calibri"/>
      <family val="2"/>
      <scheme val="minor"/>
    </font>
    <font>
      <b/>
      <sz val="11"/>
      <color theme="1"/>
      <name val="Times New Roman"/>
      <family val="1"/>
      <charset val="204"/>
    </font>
    <font>
      <b/>
      <sz val="11"/>
      <color rgb="FFFF0000"/>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1"/>
      <color rgb="FFFF0000"/>
      <name val="Times New Roman"/>
      <family val="1"/>
      <charset val="204"/>
    </font>
    <font>
      <b/>
      <u/>
      <sz val="11"/>
      <name val="Times New Roman"/>
      <family val="1"/>
      <charset val="204"/>
    </font>
    <font>
      <u/>
      <sz val="11"/>
      <color theme="10"/>
      <name val="Calibri"/>
      <family val="2"/>
      <scheme val="minor"/>
    </font>
    <font>
      <sz val="11"/>
      <color rgb="FF0000FF"/>
      <name val="Times New Roman"/>
      <family val="1"/>
      <charset val="204"/>
    </font>
    <font>
      <i/>
      <sz val="11"/>
      <color theme="1"/>
      <name val="Times New Roman"/>
      <family val="1"/>
      <charset val="204"/>
    </font>
    <font>
      <b/>
      <u/>
      <sz val="11"/>
      <color theme="1"/>
      <name val="Times New Roman"/>
      <family val="1"/>
      <charset val="204"/>
    </font>
    <font>
      <u/>
      <sz val="10"/>
      <color theme="10"/>
      <name val="Arial"/>
      <family val="2"/>
      <charset val="204"/>
    </font>
    <font>
      <u/>
      <sz val="11"/>
      <color theme="10"/>
      <name val="Times New Roman"/>
      <family val="1"/>
      <charset val="204"/>
    </font>
    <font>
      <u/>
      <sz val="11"/>
      <name val="Times New Roman"/>
      <family val="1"/>
      <charset val="204"/>
    </font>
    <font>
      <b/>
      <u/>
      <sz val="16"/>
      <name val="Times New Roman"/>
      <family val="1"/>
      <charset val="204"/>
    </font>
    <font>
      <sz val="11"/>
      <name val="Calibri"/>
      <family val="2"/>
      <charset val="204"/>
    </font>
    <font>
      <b/>
      <sz val="15"/>
      <color rgb="FFFF0000"/>
      <name val="Times New Roman"/>
      <family val="1"/>
      <charset val="204"/>
    </font>
    <font>
      <b/>
      <sz val="13"/>
      <color rgb="FFFF0000"/>
      <name val="Times New Roman"/>
      <family val="1"/>
      <charset val="204"/>
    </font>
    <font>
      <b/>
      <sz val="11"/>
      <color theme="4" tint="-0.249977111117893"/>
      <name val="Times New Roman"/>
      <family val="1"/>
      <charset val="204"/>
    </font>
    <font>
      <b/>
      <sz val="14"/>
      <name val="Times New Roman"/>
      <family val="1"/>
      <charset val="204"/>
    </font>
    <font>
      <sz val="14"/>
      <name val="Times New Roman"/>
      <family val="1"/>
      <charset val="204"/>
    </font>
    <font>
      <b/>
      <sz val="13"/>
      <color theme="4" tint="-0.249977111117893"/>
      <name val="Times New Roman"/>
      <family val="1"/>
      <charset val="204"/>
    </font>
    <font>
      <b/>
      <u/>
      <sz val="11"/>
      <color rgb="FFFF0000"/>
      <name val="Times New Roman"/>
      <family val="1"/>
      <charset val="204"/>
    </font>
    <font>
      <b/>
      <u/>
      <sz val="16"/>
      <color rgb="FFFF0000"/>
      <name val="Times New Roman"/>
      <family val="1"/>
      <charset val="204"/>
    </font>
    <font>
      <b/>
      <u/>
      <sz val="30"/>
      <color rgb="FFFF0000"/>
      <name val="Times New Roman"/>
      <family val="1"/>
      <charset val="204"/>
    </font>
    <font>
      <u/>
      <sz val="11"/>
      <color theme="1"/>
      <name val="Times New Roman"/>
      <family val="1"/>
      <charset val="204"/>
    </font>
    <font>
      <b/>
      <u/>
      <sz val="10"/>
      <name val="Arial"/>
      <family val="2"/>
      <charset val="204"/>
    </font>
    <font>
      <b/>
      <sz val="8.5"/>
      <name val="MS Sans Serif"/>
      <charset val="204"/>
    </font>
    <font>
      <sz val="8.5"/>
      <name val="MS Sans Serif"/>
      <family val="2"/>
      <charset val="204"/>
    </font>
    <font>
      <b/>
      <sz val="9"/>
      <name val="MS Sans Serif"/>
      <family val="2"/>
      <charset val="204"/>
    </font>
    <font>
      <b/>
      <sz val="10"/>
      <name val="Arial Narrow"/>
      <family val="2"/>
      <charset val="204"/>
    </font>
    <font>
      <b/>
      <sz val="9"/>
      <name val="MS Sans Serif"/>
    </font>
    <font>
      <b/>
      <sz val="9"/>
      <name val="MS Sans Serif"/>
      <charset val="204"/>
    </font>
    <font>
      <b/>
      <sz val="8"/>
      <name val="MS Sans Serif"/>
    </font>
    <font>
      <b/>
      <sz val="8"/>
      <name val="Arial Narrow"/>
      <family val="2"/>
      <charset val="204"/>
    </font>
    <font>
      <sz val="8"/>
      <name val="Arial Narrow"/>
      <family val="2"/>
      <charset val="204"/>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66FF99"/>
        <bgColor indexed="64"/>
      </patternFill>
    </fill>
    <fill>
      <patternFill patternType="solid">
        <fgColor theme="5" tint="0.39997558519241921"/>
        <bgColor indexed="64"/>
      </patternFill>
    </fill>
    <fill>
      <patternFill patternType="solid">
        <fgColor rgb="FFFAB4F0"/>
        <bgColor indexed="64"/>
      </patternFill>
    </fill>
    <fill>
      <patternFill patternType="solid">
        <fgColor theme="7" tint="0.79998168889431442"/>
        <bgColor indexed="64"/>
      </patternFill>
    </fill>
    <fill>
      <patternFill patternType="solid">
        <fgColor rgb="FFFFCC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diagonalUp="1" diagonalDown="1">
      <left style="thin">
        <color indexed="64"/>
      </left>
      <right style="dotted">
        <color indexed="64"/>
      </right>
      <top style="thin">
        <color indexed="64"/>
      </top>
      <bottom style="thin">
        <color indexed="64"/>
      </bottom>
      <diagonal/>
    </border>
    <border diagonalUp="1" diagonalDown="1">
      <left style="dotted">
        <color indexed="64"/>
      </left>
      <right style="dotted">
        <color indexed="64"/>
      </right>
      <top style="thin">
        <color indexed="64"/>
      </top>
      <bottom style="thin">
        <color indexed="64"/>
      </bottom>
      <diagonal/>
    </border>
    <border diagonalUp="1" diagonalDown="1">
      <left style="thin">
        <color indexed="64"/>
      </left>
      <right style="dotted">
        <color indexed="64"/>
      </right>
      <top style="dotted">
        <color indexed="64"/>
      </top>
      <bottom style="dotted">
        <color indexed="64"/>
      </bottom>
      <diagonal/>
    </border>
    <border diagonalUp="1" diagonalDown="1">
      <left style="dotted">
        <color indexed="64"/>
      </left>
      <right style="dotted">
        <color indexed="64"/>
      </right>
      <top style="dotted">
        <color indexed="64"/>
      </top>
      <bottom style="dotted">
        <color indexed="64"/>
      </bottom>
      <diagonal/>
    </border>
    <border diagonalUp="1" diagonalDown="1">
      <left style="dotted">
        <color indexed="64"/>
      </left>
      <right style="thin">
        <color indexed="64"/>
      </right>
      <top style="dotted">
        <color indexed="64"/>
      </top>
      <bottom style="dotted">
        <color indexed="64"/>
      </bottom>
      <diagonal/>
    </border>
    <border>
      <left/>
      <right style="dotted">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5">
    <xf numFmtId="0" fontId="0" fillId="0" borderId="0"/>
    <xf numFmtId="164" fontId="10" fillId="0" borderId="0" applyFont="0" applyFill="0" applyBorder="0" applyAlignment="0" applyProtection="0"/>
    <xf numFmtId="0" fontId="18" fillId="0" borderId="0"/>
    <xf numFmtId="0" fontId="18" fillId="0" borderId="0"/>
    <xf numFmtId="0" fontId="18" fillId="0" borderId="0"/>
    <xf numFmtId="0" fontId="20" fillId="0" borderId="0"/>
    <xf numFmtId="0" fontId="10" fillId="0" borderId="0"/>
    <xf numFmtId="0" fontId="9" fillId="0" borderId="0"/>
    <xf numFmtId="0" fontId="10" fillId="0" borderId="0"/>
    <xf numFmtId="0" fontId="18" fillId="0" borderId="0"/>
    <xf numFmtId="0" fontId="9" fillId="0" borderId="0"/>
    <xf numFmtId="0" fontId="13" fillId="0" borderId="0"/>
    <xf numFmtId="0" fontId="19" fillId="0" borderId="0"/>
    <xf numFmtId="0" fontId="18" fillId="0" borderId="0"/>
    <xf numFmtId="0" fontId="9" fillId="0" borderId="0"/>
    <xf numFmtId="0" fontId="9" fillId="0" borderId="0"/>
    <xf numFmtId="0" fontId="18" fillId="0" borderId="0"/>
    <xf numFmtId="0" fontId="18" fillId="0" borderId="0"/>
    <xf numFmtId="0" fontId="9" fillId="0" borderId="0"/>
    <xf numFmtId="0" fontId="15"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9" fillId="0" borderId="0" applyFont="0" applyFill="0" applyBorder="0" applyAlignment="0" applyProtection="0"/>
    <xf numFmtId="165" fontId="18" fillId="0" borderId="0" applyFont="0" applyFill="0" applyBorder="0" applyAlignment="0" applyProtection="0"/>
    <xf numFmtId="166" fontId="9" fillId="0" borderId="0" applyFont="0" applyFill="0" applyBorder="0" applyAlignment="0" applyProtection="0"/>
    <xf numFmtId="165" fontId="17" fillId="0" borderId="0" applyFont="0" applyFill="0" applyBorder="0" applyAlignment="0" applyProtection="0"/>
    <xf numFmtId="165" fontId="9" fillId="0" borderId="0" applyFont="0" applyFill="0" applyBorder="0" applyAlignment="0" applyProtection="0"/>
    <xf numFmtId="165" fontId="18"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2" fillId="0" borderId="0"/>
    <xf numFmtId="0" fontId="2" fillId="0" borderId="0"/>
    <xf numFmtId="0" fontId="20" fillId="0" borderId="0"/>
    <xf numFmtId="0" fontId="1" fillId="0" borderId="0"/>
    <xf numFmtId="0" fontId="28" fillId="0" borderId="0" applyNumberFormat="0" applyFill="0" applyBorder="0" applyAlignment="0" applyProtection="0"/>
    <xf numFmtId="0" fontId="32" fillId="0" borderId="0" applyNumberFormat="0" applyFill="0" applyBorder="0" applyAlignment="0" applyProtection="0"/>
  </cellStyleXfs>
  <cellXfs count="319">
    <xf numFmtId="0" fontId="0" fillId="0" borderId="0" xfId="0"/>
    <xf numFmtId="0" fontId="12"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pplyFill="1"/>
    <xf numFmtId="0" fontId="1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left"/>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23" fillId="0" borderId="0" xfId="5" applyFont="1"/>
    <xf numFmtId="0" fontId="23" fillId="0" borderId="0" xfId="5" applyFont="1" applyAlignment="1">
      <alignment horizontal="right" vertical="center"/>
    </xf>
    <xf numFmtId="0" fontId="12"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2" fillId="0" borderId="9" xfId="0" applyFont="1" applyFill="1" applyBorder="1" applyAlignment="1">
      <alignment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12" fillId="0" borderId="3" xfId="0" applyFont="1" applyFill="1" applyBorder="1" applyAlignment="1">
      <alignment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4" fontId="23" fillId="0" borderId="11" xfId="0" applyNumberFormat="1" applyFont="1" applyFill="1" applyBorder="1" applyAlignment="1">
      <alignment horizontal="center" vertical="center" wrapText="1"/>
    </xf>
    <xf numFmtId="0" fontId="7" fillId="6" borderId="0" xfId="0" applyFont="1" applyFill="1"/>
    <xf numFmtId="0" fontId="30" fillId="3" borderId="4" xfId="0" applyFont="1" applyFill="1" applyBorder="1" applyAlignment="1">
      <alignment vertical="center" wrapText="1"/>
    </xf>
    <xf numFmtId="0" fontId="30" fillId="3" borderId="4"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4" fontId="30" fillId="3" borderId="4" xfId="0" applyNumberFormat="1" applyFont="1" applyFill="1" applyBorder="1" applyAlignment="1">
      <alignment horizontal="center" vertical="center" wrapText="1"/>
    </xf>
    <xf numFmtId="0" fontId="16" fillId="0" borderId="0" xfId="0" applyFont="1" applyFill="1"/>
    <xf numFmtId="0" fontId="23" fillId="0" borderId="1" xfId="0" applyFont="1" applyFill="1" applyBorder="1" applyAlignment="1">
      <alignment vertical="center" wrapText="1"/>
    </xf>
    <xf numFmtId="4" fontId="23" fillId="0" borderId="1" xfId="0" applyNumberFormat="1" applyFont="1" applyFill="1" applyBorder="1" applyAlignment="1">
      <alignment horizontal="center"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12" fillId="3" borderId="0" xfId="0" applyFont="1" applyFill="1"/>
    <xf numFmtId="0" fontId="26" fillId="0" borderId="1" xfId="0" applyFont="1" applyFill="1" applyBorder="1" applyAlignment="1">
      <alignment vertical="center" wrapText="1"/>
    </xf>
    <xf numFmtId="0" fontId="23" fillId="0" borderId="6" xfId="0" applyFont="1" applyFill="1" applyBorder="1" applyAlignment="1">
      <alignment vertical="center" wrapText="1"/>
    </xf>
    <xf numFmtId="4" fontId="23" fillId="0" borderId="6" xfId="0" applyNumberFormat="1" applyFont="1" applyFill="1" applyBorder="1" applyAlignment="1">
      <alignment horizontal="center" vertical="center" wrapText="1"/>
    </xf>
    <xf numFmtId="0" fontId="27" fillId="0" borderId="0" xfId="0" applyFont="1" applyFill="1"/>
    <xf numFmtId="0" fontId="23" fillId="3" borderId="4" xfId="0" applyFont="1" applyFill="1" applyBorder="1" applyAlignment="1">
      <alignment vertical="center" wrapText="1"/>
    </xf>
    <xf numFmtId="0" fontId="23" fillId="3" borderId="4" xfId="0" applyFont="1" applyFill="1" applyBorder="1" applyAlignment="1">
      <alignment horizontal="center" vertical="center" wrapText="1"/>
    </xf>
    <xf numFmtId="4" fontId="23" fillId="3" borderId="4" xfId="0" applyNumberFormat="1" applyFont="1" applyFill="1" applyBorder="1" applyAlignment="1">
      <alignment horizontal="center" vertical="center" wrapText="1"/>
    </xf>
    <xf numFmtId="4" fontId="23" fillId="0" borderId="1" xfId="0" applyNumberFormat="1" applyFont="1" applyFill="1" applyBorder="1" applyAlignment="1">
      <alignment vertical="center" wrapText="1"/>
    </xf>
    <xf numFmtId="4" fontId="12" fillId="0" borderId="0" xfId="0" applyNumberFormat="1" applyFont="1" applyFill="1"/>
    <xf numFmtId="0" fontId="12" fillId="0" borderId="0" xfId="0" applyFont="1" applyFill="1" applyAlignment="1">
      <alignment wrapText="1"/>
    </xf>
    <xf numFmtId="0" fontId="23" fillId="0" borderId="4" xfId="0" applyFont="1" applyFill="1" applyBorder="1" applyAlignment="1">
      <alignment vertical="center" wrapText="1"/>
    </xf>
    <xf numFmtId="0" fontId="23" fillId="0" borderId="4" xfId="0" applyFont="1" applyFill="1" applyBorder="1" applyAlignment="1">
      <alignment horizontal="center" vertical="center" wrapText="1"/>
    </xf>
    <xf numFmtId="4" fontId="23" fillId="0" borderId="4" xfId="0" applyNumberFormat="1" applyFont="1" applyFill="1" applyBorder="1" applyAlignment="1">
      <alignment vertical="center" wrapText="1"/>
    </xf>
    <xf numFmtId="0" fontId="12" fillId="0" borderId="1" xfId="0" applyFont="1" applyFill="1" applyBorder="1" applyAlignment="1">
      <alignment wrapText="1"/>
    </xf>
    <xf numFmtId="0" fontId="12" fillId="0" borderId="6" xfId="0" applyFont="1" applyFill="1" applyBorder="1" applyAlignment="1">
      <alignment wrapText="1"/>
    </xf>
    <xf numFmtId="4" fontId="23" fillId="0" borderId="6" xfId="0" applyNumberFormat="1" applyFont="1" applyFill="1" applyBorder="1" applyAlignment="1">
      <alignment vertical="center" wrapText="1"/>
    </xf>
    <xf numFmtId="0" fontId="34" fillId="0" borderId="1" xfId="0" applyFont="1" applyBorder="1" applyAlignment="1">
      <alignment horizontal="center" vertical="center" wrapText="1"/>
    </xf>
    <xf numFmtId="0" fontId="34" fillId="0" borderId="0" xfId="0" applyFont="1"/>
    <xf numFmtId="0" fontId="34"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vertical="center" wrapText="1"/>
    </xf>
    <xf numFmtId="0" fontId="34" fillId="0" borderId="0" xfId="0" applyFont="1" applyFill="1"/>
    <xf numFmtId="49" fontId="34" fillId="0" borderId="1" xfId="0" applyNumberFormat="1" applyFont="1" applyFill="1" applyBorder="1" applyAlignment="1">
      <alignment horizontal="center" vertical="center" wrapText="1"/>
    </xf>
    <xf numFmtId="4" fontId="12" fillId="0" borderId="1" xfId="0" applyNumberFormat="1" applyFont="1" applyFill="1" applyBorder="1" applyAlignment="1">
      <alignment vertical="center" wrapText="1"/>
    </xf>
    <xf numFmtId="0" fontId="34" fillId="0" borderId="0" xfId="0" applyFont="1" applyBorder="1"/>
    <xf numFmtId="0" fontId="12" fillId="0" borderId="0" xfId="0" applyFont="1" applyAlignment="1">
      <alignment wrapText="1"/>
    </xf>
    <xf numFmtId="49" fontId="27" fillId="0" borderId="1" xfId="0" applyNumberFormat="1" applyFont="1" applyBorder="1" applyAlignment="1">
      <alignment horizontal="center" vertical="center" wrapText="1"/>
    </xf>
    <xf numFmtId="4" fontId="12" fillId="0" borderId="1" xfId="0" applyNumberFormat="1" applyFont="1" applyBorder="1"/>
    <xf numFmtId="0" fontId="12" fillId="0" borderId="1" xfId="0" applyFont="1" applyBorder="1" applyAlignment="1">
      <alignment wrapText="1"/>
    </xf>
    <xf numFmtId="0" fontId="27" fillId="0" borderId="0" xfId="0" applyFont="1" applyAlignment="1">
      <alignment horizontal="center" vertical="center"/>
    </xf>
    <xf numFmtId="4" fontId="12" fillId="0" borderId="0" xfId="0" applyNumberFormat="1" applyFont="1"/>
    <xf numFmtId="4" fontId="34" fillId="0" borderId="0" xfId="0" applyNumberFormat="1" applyFont="1"/>
    <xf numFmtId="0" fontId="12" fillId="0" borderId="0" xfId="0" applyFont="1" applyAlignment="1">
      <alignment horizontal="center" vertical="center"/>
    </xf>
    <xf numFmtId="4" fontId="23" fillId="3" borderId="1" xfId="0" applyNumberFormat="1" applyFont="1" applyFill="1" applyBorder="1" applyAlignment="1">
      <alignment horizontal="center" vertical="center" wrapText="1"/>
    </xf>
    <xf numFmtId="4" fontId="39" fillId="2" borderId="6" xfId="0" applyNumberFormat="1" applyFont="1" applyFill="1" applyBorder="1"/>
    <xf numFmtId="4" fontId="23" fillId="0" borderId="1" xfId="0" applyNumberFormat="1" applyFont="1" applyFill="1" applyBorder="1" applyAlignment="1">
      <alignment horizontal="center" vertical="center" wrapText="1"/>
    </xf>
    <xf numFmtId="4" fontId="23" fillId="0" borderId="6" xfId="0" applyNumberFormat="1"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7" fillId="6" borderId="0" xfId="0" applyNumberFormat="1" applyFont="1" applyFill="1"/>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4" fontId="30" fillId="0" borderId="1" xfId="0" applyNumberFormat="1" applyFont="1" applyFill="1" applyBorder="1" applyAlignment="1">
      <alignment vertical="center" wrapText="1"/>
    </xf>
    <xf numFmtId="4" fontId="3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0" xfId="6" applyFont="1"/>
    <xf numFmtId="0" fontId="8" fillId="0" borderId="0" xfId="6" applyFont="1" applyFill="1" applyBorder="1"/>
    <xf numFmtId="0" fontId="8" fillId="0" borderId="0" xfId="6" applyFont="1" applyFill="1"/>
    <xf numFmtId="4" fontId="16" fillId="0" borderId="0" xfId="0" applyNumberFormat="1" applyFont="1" applyFill="1"/>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39" fillId="5" borderId="0" xfId="0" applyFont="1" applyFill="1" applyBorder="1" applyAlignment="1">
      <alignment horizontal="center"/>
    </xf>
    <xf numFmtId="4" fontId="39" fillId="2" borderId="0" xfId="0" applyNumberFormat="1" applyFont="1" applyFill="1" applyBorder="1"/>
    <xf numFmtId="0" fontId="12" fillId="0" borderId="0" xfId="0" applyFont="1" applyBorder="1" applyAlignment="1">
      <alignment horizontal="center"/>
    </xf>
    <xf numFmtId="4" fontId="22" fillId="0" borderId="0" xfId="0" applyNumberFormat="1" applyFont="1" applyBorder="1"/>
    <xf numFmtId="4" fontId="26" fillId="0" borderId="0" xfId="0" applyNumberFormat="1" applyFont="1" applyBorder="1"/>
    <xf numFmtId="4" fontId="42" fillId="2" borderId="6" xfId="0" applyNumberFormat="1" applyFont="1" applyFill="1" applyBorder="1"/>
    <xf numFmtId="4" fontId="12" fillId="0" borderId="0" xfId="0" applyNumberFormat="1" applyFont="1" applyBorder="1"/>
    <xf numFmtId="0" fontId="34" fillId="0" borderId="1" xfId="0" applyFont="1" applyBorder="1"/>
    <xf numFmtId="0" fontId="8" fillId="0" borderId="9" xfId="0" applyFont="1" applyBorder="1" applyAlignment="1">
      <alignment horizontal="right" wrapText="1"/>
    </xf>
    <xf numFmtId="4" fontId="12" fillId="0" borderId="8" xfId="0" applyNumberFormat="1" applyFont="1" applyBorder="1"/>
    <xf numFmtId="4" fontId="12" fillId="0" borderId="7" xfId="0" applyNumberFormat="1" applyFont="1" applyBorder="1"/>
    <xf numFmtId="0" fontId="8" fillId="0" borderId="22" xfId="0" applyFont="1" applyBorder="1" applyAlignment="1">
      <alignment horizontal="right" wrapText="1"/>
    </xf>
    <xf numFmtId="0" fontId="34" fillId="0" borderId="23" xfId="0" applyFont="1" applyBorder="1"/>
    <xf numFmtId="0" fontId="8" fillId="0" borderId="3" xfId="0" applyFont="1" applyBorder="1" applyAlignment="1">
      <alignment horizontal="right" wrapText="1"/>
    </xf>
    <xf numFmtId="0" fontId="34" fillId="0" borderId="2" xfId="0" applyFont="1" applyBorder="1"/>
    <xf numFmtId="165" fontId="34" fillId="0" borderId="1" xfId="24" applyFont="1" applyBorder="1"/>
    <xf numFmtId="0" fontId="12" fillId="0" borderId="24" xfId="0" applyFont="1" applyBorder="1" applyAlignment="1">
      <alignment wrapText="1"/>
    </xf>
    <xf numFmtId="4" fontId="12" fillId="0" borderId="6" xfId="0" applyNumberFormat="1" applyFont="1" applyBorder="1"/>
    <xf numFmtId="4" fontId="22" fillId="0" borderId="17" xfId="0" applyNumberFormat="1" applyFont="1" applyBorder="1"/>
    <xf numFmtId="0" fontId="12" fillId="7" borderId="16" xfId="0" applyFont="1" applyFill="1" applyBorder="1" applyAlignment="1">
      <alignment wrapText="1"/>
    </xf>
    <xf numFmtId="0" fontId="23" fillId="7" borderId="16" xfId="0" applyFont="1" applyFill="1" applyBorder="1" applyAlignment="1">
      <alignment horizontal="center" vertical="center" wrapText="1"/>
    </xf>
    <xf numFmtId="4" fontId="23" fillId="7" borderId="16" xfId="0" applyNumberFormat="1" applyFont="1" applyFill="1" applyBorder="1" applyAlignment="1">
      <alignment vertical="center" wrapText="1"/>
    </xf>
    <xf numFmtId="0" fontId="31" fillId="7" borderId="17" xfId="0" applyFont="1" applyFill="1" applyBorder="1" applyAlignment="1">
      <alignment vertical="center" wrapText="1"/>
    </xf>
    <xf numFmtId="0" fontId="31" fillId="7" borderId="16" xfId="0" applyFont="1" applyFill="1" applyBorder="1" applyAlignment="1">
      <alignment horizontal="center" vertical="center" wrapText="1"/>
    </xf>
    <xf numFmtId="4" fontId="31" fillId="7" borderId="16" xfId="0" applyNumberFormat="1" applyFont="1" applyFill="1" applyBorder="1" applyAlignment="1">
      <alignment horizontal="center" vertical="center" wrapText="1"/>
    </xf>
    <xf numFmtId="0" fontId="21" fillId="7" borderId="17" xfId="0" applyFont="1" applyFill="1" applyBorder="1" applyAlignment="1">
      <alignment vertical="center" wrapText="1"/>
    </xf>
    <xf numFmtId="0" fontId="21" fillId="7" borderId="16" xfId="0" applyFont="1" applyFill="1" applyBorder="1" applyAlignment="1">
      <alignment horizontal="center" vertical="center" wrapText="1"/>
    </xf>
    <xf numFmtId="4" fontId="21" fillId="7" borderId="16" xfId="0" applyNumberFormat="1" applyFont="1" applyFill="1" applyBorder="1" applyAlignment="1">
      <alignment horizontal="center" vertical="center" wrapText="1"/>
    </xf>
    <xf numFmtId="0" fontId="23" fillId="7" borderId="25" xfId="0" applyFont="1" applyFill="1" applyBorder="1" applyAlignment="1">
      <alignment horizontal="center" vertical="center" wrapText="1"/>
    </xf>
    <xf numFmtId="4" fontId="23" fillId="7" borderId="25" xfId="0" applyNumberFormat="1" applyFont="1" applyFill="1" applyBorder="1" applyAlignment="1">
      <alignment vertical="center" wrapText="1"/>
    </xf>
    <xf numFmtId="0" fontId="12" fillId="7" borderId="20" xfId="0" applyFont="1" applyFill="1" applyBorder="1" applyAlignment="1">
      <alignment wrapText="1"/>
    </xf>
    <xf numFmtId="0" fontId="23" fillId="0" borderId="3" xfId="0" applyFont="1" applyFill="1" applyBorder="1" applyAlignment="1">
      <alignment vertical="center" wrapText="1"/>
    </xf>
    <xf numFmtId="4" fontId="23" fillId="0" borderId="2" xfId="0" applyNumberFormat="1" applyFont="1" applyFill="1" applyBorder="1" applyAlignment="1">
      <alignment vertical="center" wrapText="1"/>
    </xf>
    <xf numFmtId="0" fontId="41" fillId="0" borderId="13" xfId="6" applyFont="1" applyBorder="1" applyAlignment="1">
      <alignment horizontal="left" wrapText="1"/>
    </xf>
    <xf numFmtId="0" fontId="41" fillId="0" borderId="0" xfId="6" applyFont="1" applyBorder="1" applyAlignment="1">
      <alignment horizontal="right"/>
    </xf>
    <xf numFmtId="0" fontId="41" fillId="0" borderId="13" xfId="6" applyFont="1" applyBorder="1" applyAlignment="1">
      <alignment vertical="top" wrapText="1"/>
    </xf>
    <xf numFmtId="0" fontId="11" fillId="2" borderId="0" xfId="6" applyFont="1" applyFill="1"/>
    <xf numFmtId="0" fontId="11" fillId="2" borderId="0" xfId="6" applyFont="1" applyFill="1" applyAlignment="1">
      <alignment horizontal="left"/>
    </xf>
    <xf numFmtId="0" fontId="11" fillId="0" borderId="0" xfId="6" applyFont="1" applyAlignment="1">
      <alignment horizontal="left"/>
    </xf>
    <xf numFmtId="0" fontId="41" fillId="2" borderId="0" xfId="6" applyFont="1" applyFill="1" applyBorder="1" applyAlignment="1">
      <alignment horizontal="left" wrapText="1"/>
    </xf>
    <xf numFmtId="0" fontId="41" fillId="2" borderId="0" xfId="6" applyFont="1" applyFill="1" applyBorder="1" applyAlignment="1">
      <alignment horizontal="right"/>
    </xf>
    <xf numFmtId="0" fontId="8" fillId="2" borderId="0" xfId="0" applyFont="1" applyFill="1"/>
    <xf numFmtId="0" fontId="41" fillId="2" borderId="0" xfId="0" applyFont="1" applyFill="1"/>
    <xf numFmtId="0" fontId="12" fillId="0" borderId="0" xfId="0" applyFont="1" applyAlignment="1">
      <alignment vertical="center"/>
    </xf>
    <xf numFmtId="0" fontId="41" fillId="2" borderId="13" xfId="6" applyFont="1" applyFill="1" applyBorder="1" applyAlignment="1">
      <alignment horizontal="left" wrapText="1"/>
    </xf>
    <xf numFmtId="0" fontId="12" fillId="0" borderId="0" xfId="0" applyFont="1" applyBorder="1"/>
    <xf numFmtId="49" fontId="23" fillId="0" borderId="1" xfId="5" applyNumberFormat="1" applyFont="1" applyBorder="1" applyAlignment="1">
      <alignment horizontal="center" vertical="center" wrapText="1"/>
    </xf>
    <xf numFmtId="4" fontId="23" fillId="4" borderId="1" xfId="0" applyNumberFormat="1" applyFont="1" applyFill="1" applyBorder="1" applyAlignment="1">
      <alignment horizontal="center" vertical="center" wrapText="1"/>
    </xf>
    <xf numFmtId="0" fontId="14" fillId="0" borderId="0" xfId="0" applyFont="1" applyAlignment="1">
      <alignment vertical="center"/>
    </xf>
    <xf numFmtId="165" fontId="0" fillId="0" borderId="0" xfId="24" applyFont="1"/>
    <xf numFmtId="0" fontId="48" fillId="0" borderId="0" xfId="0" applyFont="1"/>
    <xf numFmtId="0" fontId="49" fillId="0" borderId="0" xfId="0" applyFont="1"/>
    <xf numFmtId="165" fontId="0" fillId="0" borderId="0" xfId="0" applyNumberFormat="1"/>
    <xf numFmtId="49" fontId="50" fillId="4" borderId="12" xfId="0" applyNumberFormat="1" applyFont="1" applyFill="1" applyBorder="1" applyAlignment="1">
      <alignment horizontal="left" wrapText="1"/>
    </xf>
    <xf numFmtId="49" fontId="50" fillId="4" borderId="10" xfId="0" applyNumberFormat="1" applyFont="1" applyFill="1" applyBorder="1" applyAlignment="1">
      <alignment wrapText="1"/>
    </xf>
    <xf numFmtId="4" fontId="50" fillId="4" borderId="1" xfId="0" applyNumberFormat="1" applyFont="1" applyFill="1" applyBorder="1" applyAlignment="1">
      <alignment horizontal="right" wrapText="1"/>
    </xf>
    <xf numFmtId="165" fontId="50" fillId="4" borderId="1" xfId="24" applyFont="1" applyFill="1" applyBorder="1" applyAlignment="1">
      <alignment horizontal="right" wrapText="1"/>
    </xf>
    <xf numFmtId="0" fontId="51" fillId="0" borderId="0" xfId="0" applyFont="1" applyAlignment="1">
      <alignment horizontal="center" vertical="center"/>
    </xf>
    <xf numFmtId="49" fontId="52" fillId="0" borderId="1" xfId="0" applyNumberFormat="1" applyFont="1" applyBorder="1" applyAlignment="1" applyProtection="1">
      <alignment horizontal="center" vertical="center" wrapText="1"/>
    </xf>
    <xf numFmtId="49" fontId="53" fillId="0" borderId="0" xfId="0" applyNumberFormat="1" applyFont="1" applyBorder="1" applyAlignment="1">
      <alignment horizontal="center" vertical="center" wrapText="1"/>
    </xf>
    <xf numFmtId="49" fontId="54" fillId="0" borderId="26" xfId="0" applyNumberFormat="1" applyFont="1" applyBorder="1" applyAlignment="1" applyProtection="1">
      <alignment horizontal="left"/>
    </xf>
    <xf numFmtId="49" fontId="55" fillId="0" borderId="27" xfId="0" applyNumberFormat="1" applyFont="1" applyBorder="1" applyAlignment="1" applyProtection="1">
      <alignment horizontal="left"/>
    </xf>
    <xf numFmtId="49" fontId="55" fillId="0" borderId="27" xfId="0" applyNumberFormat="1" applyFont="1" applyBorder="1" applyAlignment="1" applyProtection="1">
      <alignment horizontal="center"/>
    </xf>
    <xf numFmtId="4" fontId="55" fillId="0" borderId="27" xfId="0" applyNumberFormat="1" applyFont="1" applyBorder="1" applyAlignment="1" applyProtection="1">
      <alignment horizontal="right"/>
    </xf>
    <xf numFmtId="167" fontId="56" fillId="0" borderId="0" xfId="0" applyNumberFormat="1" applyFont="1" applyBorder="1" applyAlignment="1">
      <alignment horizontal="center" vertical="center" wrapText="1"/>
    </xf>
    <xf numFmtId="49" fontId="56" fillId="0" borderId="28"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left" vertical="center" wrapText="1"/>
    </xf>
    <xf numFmtId="49" fontId="56" fillId="0" borderId="29" xfId="0" applyNumberFormat="1" applyFont="1" applyBorder="1" applyAlignment="1" applyProtection="1">
      <alignment horizontal="center" vertical="center" wrapText="1"/>
    </xf>
    <xf numFmtId="168" fontId="56" fillId="0" borderId="29" xfId="0" applyNumberFormat="1" applyFont="1" applyBorder="1" applyAlignment="1" applyProtection="1">
      <alignment horizontal="left" vertical="center" wrapText="1"/>
    </xf>
    <xf numFmtId="4" fontId="56" fillId="0" borderId="29" xfId="0" applyNumberFormat="1" applyFont="1" applyBorder="1" applyAlignment="1" applyProtection="1">
      <alignment horizontal="right" vertical="center" wrapText="1"/>
    </xf>
    <xf numFmtId="4" fontId="56" fillId="0" borderId="30" xfId="0" applyNumberFormat="1" applyFont="1" applyBorder="1" applyAlignment="1" applyProtection="1">
      <alignment horizontal="right" vertical="center" wrapText="1"/>
    </xf>
    <xf numFmtId="4" fontId="0" fillId="0" borderId="0" xfId="0" applyNumberFormat="1" applyFont="1"/>
    <xf numFmtId="4" fontId="0" fillId="0" borderId="0" xfId="0" applyNumberFormat="1"/>
    <xf numFmtId="4" fontId="55" fillId="0" borderId="29" xfId="0" applyNumberFormat="1" applyFont="1" applyBorder="1" applyAlignment="1" applyProtection="1">
      <alignment horizontal="right" vertical="center" wrapText="1"/>
    </xf>
    <xf numFmtId="0" fontId="8" fillId="0" borderId="0" xfId="0" applyFont="1"/>
    <xf numFmtId="49" fontId="40" fillId="0" borderId="0" xfId="6" applyNumberFormat="1" applyFont="1" applyFill="1" applyBorder="1" applyAlignment="1">
      <alignment vertical="center" wrapText="1"/>
    </xf>
    <xf numFmtId="0" fontId="11" fillId="0" borderId="0" xfId="6" applyFont="1" applyFill="1"/>
    <xf numFmtId="0" fontId="11" fillId="0" borderId="0" xfId="6" applyFont="1" applyFill="1" applyAlignment="1">
      <alignment horizontal="left"/>
    </xf>
    <xf numFmtId="0" fontId="23" fillId="0" borderId="6" xfId="0" applyFont="1" applyFill="1" applyBorder="1" applyAlignment="1">
      <alignment horizontal="center" vertical="center" wrapText="1"/>
    </xf>
    <xf numFmtId="0" fontId="34" fillId="0" borderId="32" xfId="0" applyFont="1" applyBorder="1"/>
    <xf numFmtId="0" fontId="43" fillId="0" borderId="9" xfId="0" applyFont="1" applyBorder="1" applyAlignment="1">
      <alignment horizontal="center" vertical="center"/>
    </xf>
    <xf numFmtId="0" fontId="43" fillId="0" borderId="8" xfId="0" applyFont="1" applyBorder="1" applyAlignment="1">
      <alignment horizontal="center" vertical="center"/>
    </xf>
    <xf numFmtId="0" fontId="43" fillId="0" borderId="7" xfId="0" applyFont="1" applyBorder="1" applyAlignment="1">
      <alignment horizontal="center" vertical="center"/>
    </xf>
    <xf numFmtId="4" fontId="12" fillId="0" borderId="33" xfId="0" applyNumberFormat="1" applyFont="1" applyBorder="1"/>
    <xf numFmtId="4" fontId="38" fillId="8" borderId="22" xfId="0" applyNumberFormat="1" applyFont="1" applyFill="1" applyBorder="1"/>
    <xf numFmtId="4" fontId="38" fillId="8" borderId="1" xfId="0" applyNumberFormat="1" applyFont="1" applyFill="1" applyBorder="1"/>
    <xf numFmtId="4" fontId="38" fillId="8" borderId="23" xfId="0" applyNumberFormat="1" applyFont="1" applyFill="1" applyBorder="1"/>
    <xf numFmtId="4" fontId="12" fillId="0" borderId="5" xfId="0" applyNumberFormat="1" applyFont="1" applyBorder="1"/>
    <xf numFmtId="4" fontId="12" fillId="0" borderId="34" xfId="0" applyNumberFormat="1" applyFont="1" applyBorder="1"/>
    <xf numFmtId="4" fontId="38" fillId="8" borderId="3" xfId="0" applyNumberFormat="1" applyFont="1" applyFill="1" applyBorder="1"/>
    <xf numFmtId="4" fontId="38" fillId="8" borderId="2" xfId="0" applyNumberFormat="1" applyFont="1" applyFill="1" applyBorder="1"/>
    <xf numFmtId="4" fontId="38" fillId="8" borderId="11" xfId="0" applyNumberFormat="1" applyFont="1" applyFill="1" applyBorder="1"/>
    <xf numFmtId="0" fontId="26" fillId="0" borderId="0" xfId="0" applyFont="1" applyBorder="1" applyAlignment="1">
      <alignment horizontal="right"/>
    </xf>
    <xf numFmtId="0" fontId="34"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Fill="1" applyBorder="1" applyAlignment="1">
      <alignment vertical="center" wrapText="1"/>
    </xf>
    <xf numFmtId="0" fontId="8" fillId="0" borderId="35" xfId="0" applyFont="1" applyBorder="1" applyAlignment="1">
      <alignment horizontal="right" wrapText="1"/>
    </xf>
    <xf numFmtId="0" fontId="34" fillId="0" borderId="15" xfId="0" applyFont="1" applyBorder="1"/>
    <xf numFmtId="0" fontId="34" fillId="0" borderId="14" xfId="0" applyFont="1" applyBorder="1"/>
    <xf numFmtId="0" fontId="43" fillId="0" borderId="36" xfId="0" applyFont="1" applyBorder="1" applyAlignment="1">
      <alignment horizontal="center" vertical="center"/>
    </xf>
    <xf numFmtId="0" fontId="43" fillId="0" borderId="4" xfId="0" applyFont="1" applyBorder="1" applyAlignment="1">
      <alignment horizontal="center" vertical="center"/>
    </xf>
    <xf numFmtId="0" fontId="43" fillId="0" borderId="37" xfId="0" applyFont="1" applyBorder="1" applyAlignment="1">
      <alignment horizontal="center" vertical="center"/>
    </xf>
    <xf numFmtId="0" fontId="12" fillId="0" borderId="0" xfId="0" applyFont="1" applyBorder="1" applyAlignment="1">
      <alignment wrapText="1"/>
    </xf>
    <xf numFmtId="0" fontId="14" fillId="0" borderId="0" xfId="0" applyFont="1" applyFill="1" applyAlignment="1">
      <alignment vertical="center"/>
    </xf>
    <xf numFmtId="0" fontId="41" fillId="0" borderId="0" xfId="6" applyFont="1" applyFill="1" applyBorder="1" applyAlignment="1">
      <alignment horizontal="left" wrapText="1"/>
    </xf>
    <xf numFmtId="0" fontId="8" fillId="0" borderId="0" xfId="0" applyFont="1" applyFill="1"/>
    <xf numFmtId="0" fontId="41" fillId="0" borderId="0" xfId="0" applyFont="1" applyFill="1"/>
    <xf numFmtId="0" fontId="12" fillId="0" borderId="0" xfId="0" applyFont="1" applyFill="1" applyAlignment="1">
      <alignment vertical="center"/>
    </xf>
    <xf numFmtId="0" fontId="12" fillId="0" borderId="1" xfId="0" applyFont="1" applyBorder="1" applyAlignment="1">
      <alignment horizontal="center" vertical="center" wrapText="1"/>
    </xf>
    <xf numFmtId="4" fontId="12" fillId="0" borderId="1" xfId="0" applyNumberFormat="1" applyFont="1" applyBorder="1" applyAlignment="1">
      <alignment vertical="center" wrapText="1"/>
    </xf>
    <xf numFmtId="0" fontId="12" fillId="4" borderId="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vertical="center" wrapText="1"/>
    </xf>
    <xf numFmtId="0" fontId="12" fillId="0" borderId="4"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41" fillId="0" borderId="0" xfId="6" applyFont="1" applyBorder="1" applyAlignment="1">
      <alignment horizontal="left" wrapText="1"/>
    </xf>
    <xf numFmtId="0" fontId="7" fillId="0" borderId="1" xfId="6" applyFont="1" applyFill="1" applyBorder="1" applyAlignment="1">
      <alignment vertical="center"/>
    </xf>
    <xf numFmtId="2" fontId="7" fillId="0" borderId="1" xfId="6" applyNumberFormat="1" applyFont="1" applyFill="1" applyBorder="1" applyAlignment="1">
      <alignment horizontal="center" vertical="center"/>
    </xf>
    <xf numFmtId="1" fontId="7" fillId="0" borderId="1" xfId="6" applyNumberFormat="1" applyFont="1" applyFill="1" applyBorder="1" applyAlignment="1">
      <alignment horizontal="center" vertical="center"/>
    </xf>
    <xf numFmtId="0" fontId="7" fillId="0" borderId="5" xfId="6" applyFont="1" applyFill="1" applyBorder="1" applyAlignment="1">
      <alignment horizontal="center" vertical="center"/>
    </xf>
    <xf numFmtId="0" fontId="7" fillId="0" borderId="1" xfId="6" applyFont="1" applyFill="1" applyBorder="1" applyAlignment="1">
      <alignment horizontal="center" vertical="center"/>
    </xf>
    <xf numFmtId="0" fontId="7" fillId="0" borderId="4" xfId="6" applyFont="1" applyFill="1" applyBorder="1" applyAlignment="1">
      <alignment vertical="center"/>
    </xf>
    <xf numFmtId="0" fontId="7" fillId="0" borderId="1" xfId="0" applyFont="1" applyFill="1" applyBorder="1" applyAlignment="1">
      <alignment vertical="center"/>
    </xf>
    <xf numFmtId="165" fontId="7" fillId="0" borderId="1" xfId="24" applyFont="1" applyFill="1" applyBorder="1" applyAlignment="1">
      <alignment horizontal="center" vertical="center"/>
    </xf>
    <xf numFmtId="167" fontId="7" fillId="0" borderId="1" xfId="24" applyNumberFormat="1" applyFont="1" applyFill="1" applyBorder="1" applyAlignment="1">
      <alignment horizontal="center" vertical="center"/>
    </xf>
    <xf numFmtId="165" fontId="7" fillId="0" borderId="4" xfId="24" applyFont="1" applyFill="1" applyBorder="1" applyAlignment="1">
      <alignment horizontal="center" vertical="center"/>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4" fontId="7" fillId="7" borderId="16"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4" fontId="27" fillId="7" borderId="16" xfId="0" applyNumberFormat="1" applyFont="1" applyFill="1" applyBorder="1" applyAlignment="1">
      <alignment horizontal="center" vertical="center" wrapText="1"/>
    </xf>
    <xf numFmtId="4" fontId="12" fillId="3" borderId="4" xfId="0" applyNumberFormat="1" applyFont="1" applyFill="1" applyBorder="1" applyAlignment="1">
      <alignment horizontal="center" vertical="center" wrapText="1"/>
    </xf>
    <xf numFmtId="4" fontId="16" fillId="0" borderId="1" xfId="0" applyNumberFormat="1" applyFont="1" applyFill="1" applyBorder="1" applyAlignment="1">
      <alignment vertical="center" wrapText="1"/>
    </xf>
    <xf numFmtId="4" fontId="12" fillId="7" borderId="16" xfId="0" applyNumberFormat="1" applyFont="1" applyFill="1" applyBorder="1" applyAlignment="1">
      <alignment vertical="center" wrapText="1"/>
    </xf>
    <xf numFmtId="4" fontId="12" fillId="0" borderId="4" xfId="0" applyNumberFormat="1" applyFont="1" applyFill="1" applyBorder="1" applyAlignment="1">
      <alignment vertical="center" wrapText="1"/>
    </xf>
    <xf numFmtId="4" fontId="12" fillId="0" borderId="6" xfId="0" applyNumberFormat="1" applyFont="1" applyFill="1" applyBorder="1" applyAlignment="1">
      <alignment vertical="center" wrapText="1"/>
    </xf>
    <xf numFmtId="4" fontId="12" fillId="7" borderId="25" xfId="0" applyNumberFormat="1" applyFont="1" applyFill="1" applyBorder="1" applyAlignment="1">
      <alignment vertical="center" wrapText="1"/>
    </xf>
    <xf numFmtId="4" fontId="12" fillId="0" borderId="2" xfId="0" applyNumberFormat="1" applyFont="1" applyFill="1" applyBorder="1" applyAlignment="1">
      <alignment vertical="center" wrapText="1"/>
    </xf>
    <xf numFmtId="4" fontId="12" fillId="9" borderId="8" xfId="0" applyNumberFormat="1" applyFont="1" applyFill="1" applyBorder="1" applyAlignment="1">
      <alignment horizontal="center" vertical="center" wrapText="1"/>
    </xf>
    <xf numFmtId="4" fontId="23" fillId="9" borderId="8" xfId="0" applyNumberFormat="1" applyFont="1" applyFill="1" applyBorder="1" applyAlignment="1">
      <alignment horizontal="center" vertical="center" wrapText="1"/>
    </xf>
    <xf numFmtId="4" fontId="23" fillId="10" borderId="1" xfId="0" applyNumberFormat="1" applyFont="1" applyFill="1" applyBorder="1" applyAlignment="1">
      <alignment horizontal="center" vertical="center" wrapText="1"/>
    </xf>
    <xf numFmtId="4" fontId="12" fillId="10" borderId="1" xfId="0" applyNumberFormat="1" applyFont="1" applyFill="1" applyBorder="1" applyAlignment="1">
      <alignment vertical="center" wrapText="1"/>
    </xf>
    <xf numFmtId="4" fontId="12" fillId="10" borderId="1" xfId="0" applyNumberFormat="1" applyFont="1" applyFill="1" applyBorder="1" applyAlignment="1">
      <alignment horizontal="center" vertical="center" wrapText="1"/>
    </xf>
    <xf numFmtId="0" fontId="23" fillId="0" borderId="0" xfId="5" applyFont="1" applyAlignment="1">
      <alignment vertical="center" wrapText="1"/>
    </xf>
    <xf numFmtId="2" fontId="7" fillId="0" borderId="1" xfId="6" applyNumberFormat="1" applyFont="1" applyFill="1" applyBorder="1" applyAlignment="1">
      <alignment horizontal="center" vertical="center"/>
    </xf>
    <xf numFmtId="0" fontId="7" fillId="0" borderId="1" xfId="6" applyFont="1" applyFill="1" applyBorder="1" applyAlignment="1">
      <alignment horizontal="center" vertical="center"/>
    </xf>
    <xf numFmtId="0" fontId="14" fillId="0" borderId="0" xfId="6" applyFont="1" applyFill="1" applyAlignment="1">
      <alignment horizontal="right"/>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40" fillId="0" borderId="0" xfId="6" applyFont="1" applyAlignment="1">
      <alignment horizontal="center" wrapText="1"/>
    </xf>
    <xf numFmtId="0" fontId="40" fillId="0" borderId="0" xfId="6" applyFont="1" applyAlignment="1">
      <alignment horizontal="center"/>
    </xf>
    <xf numFmtId="49" fontId="40" fillId="0" borderId="0" xfId="0" applyNumberFormat="1" applyFont="1" applyAlignment="1">
      <alignment horizontal="center"/>
    </xf>
    <xf numFmtId="0" fontId="40" fillId="0" borderId="0" xfId="0" applyNumberFormat="1" applyFont="1" applyAlignment="1">
      <alignment horizontal="center"/>
    </xf>
    <xf numFmtId="0" fontId="23" fillId="0" borderId="0" xfId="0" applyFont="1" applyFill="1" applyAlignment="1">
      <alignment horizontal="left" vertical="center"/>
    </xf>
    <xf numFmtId="0" fontId="33" fillId="0" borderId="0" xfId="44" applyFont="1" applyFill="1" applyAlignment="1">
      <alignment horizontal="left" vertical="center"/>
    </xf>
    <xf numFmtId="4" fontId="23" fillId="7" borderId="16" xfId="0" applyNumberFormat="1" applyFont="1" applyFill="1" applyBorder="1" applyAlignment="1">
      <alignment horizontal="center" vertical="center" wrapText="1"/>
    </xf>
    <xf numFmtId="4" fontId="23" fillId="7" borderId="18" xfId="0" applyNumberFormat="1" applyFont="1" applyFill="1" applyBorder="1" applyAlignment="1">
      <alignment horizontal="center" vertical="center" wrapText="1"/>
    </xf>
    <xf numFmtId="0" fontId="41" fillId="0" borderId="0" xfId="6" applyFont="1" applyBorder="1" applyAlignment="1">
      <alignment horizontal="left" wrapText="1"/>
    </xf>
    <xf numFmtId="4" fontId="23" fillId="7" borderId="25" xfId="0" applyNumberFormat="1" applyFont="1" applyFill="1" applyBorder="1" applyAlignment="1">
      <alignment horizontal="center" vertical="center" wrapText="1"/>
    </xf>
    <xf numFmtId="4" fontId="23" fillId="7" borderId="21" xfId="0" applyNumberFormat="1" applyFont="1" applyFill="1" applyBorder="1" applyAlignment="1">
      <alignment horizontal="center" vertical="center" wrapText="1"/>
    </xf>
    <xf numFmtId="0" fontId="40" fillId="0" borderId="0" xfId="0" applyFont="1" applyAlignment="1">
      <alignment horizontal="center" vertical="center"/>
    </xf>
    <xf numFmtId="0" fontId="14" fillId="0" borderId="0" xfId="0" applyFont="1" applyAlignment="1">
      <alignment horizontal="right" vertical="center" wrapText="1"/>
    </xf>
    <xf numFmtId="0" fontId="12" fillId="0" borderId="1" xfId="0" applyFont="1" applyBorder="1" applyAlignment="1">
      <alignment horizontal="center" vertical="center" wrapText="1"/>
    </xf>
    <xf numFmtId="4" fontId="12" fillId="0" borderId="6"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4" fontId="12" fillId="0" borderId="6" xfId="0" applyNumberFormat="1" applyFont="1" applyBorder="1" applyAlignment="1">
      <alignment vertical="center" wrapText="1"/>
    </xf>
    <xf numFmtId="4" fontId="12" fillId="0" borderId="4" xfId="0" applyNumberFormat="1" applyFont="1" applyBorder="1" applyAlignment="1">
      <alignment vertical="center" wrapText="1"/>
    </xf>
    <xf numFmtId="49" fontId="27" fillId="0" borderId="6" xfId="0" applyNumberFormat="1" applyFont="1" applyFill="1" applyBorder="1" applyAlignment="1">
      <alignment horizontal="center" vertical="center" wrapText="1"/>
    </xf>
    <xf numFmtId="49" fontId="27" fillId="0" borderId="4"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12" fillId="0" borderId="0" xfId="0" applyFont="1" applyAlignment="1">
      <alignment horizontal="center" vertical="center"/>
    </xf>
    <xf numFmtId="0" fontId="41" fillId="2" borderId="0" xfId="6" applyFont="1" applyFill="1" applyBorder="1" applyAlignment="1">
      <alignment horizontal="left" wrapText="1"/>
    </xf>
    <xf numFmtId="0" fontId="12" fillId="0" borderId="1" xfId="0" applyFont="1" applyBorder="1" applyAlignment="1">
      <alignment horizontal="left" vertical="center" wrapText="1"/>
    </xf>
    <xf numFmtId="0" fontId="12" fillId="0" borderId="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45" fillId="0" borderId="0" xfId="0" applyFont="1" applyFill="1" applyAlignment="1">
      <alignment horizontal="center"/>
    </xf>
    <xf numFmtId="0" fontId="34" fillId="0" borderId="0" xfId="0" applyFont="1" applyFill="1" applyAlignment="1">
      <alignment horizontal="center"/>
    </xf>
    <xf numFmtId="2" fontId="35" fillId="0" borderId="0" xfId="0" applyNumberFormat="1" applyFont="1" applyBorder="1" applyAlignment="1">
      <alignment horizontal="center" vertical="center" wrapText="1"/>
    </xf>
    <xf numFmtId="0" fontId="36" fillId="0" borderId="0" xfId="0" applyFont="1" applyAlignment="1">
      <alignment horizontal="center" vertical="center" wrapText="1"/>
    </xf>
    <xf numFmtId="0" fontId="12" fillId="0" borderId="6" xfId="0" applyFont="1" applyBorder="1" applyAlignment="1">
      <alignment horizontal="center"/>
    </xf>
    <xf numFmtId="0" fontId="7" fillId="0" borderId="1" xfId="0" applyFont="1" applyBorder="1" applyAlignment="1">
      <alignment horizontal="center" vertical="center"/>
    </xf>
    <xf numFmtId="0" fontId="39" fillId="5" borderId="5" xfId="0" applyFont="1" applyFill="1" applyBorder="1" applyAlignment="1">
      <alignment horizontal="center"/>
    </xf>
    <xf numFmtId="0" fontId="39" fillId="5" borderId="12" xfId="0" applyFont="1" applyFill="1" applyBorder="1" applyAlignment="1">
      <alignment horizontal="center"/>
    </xf>
    <xf numFmtId="0" fontId="39" fillId="5" borderId="10" xfId="0" applyFont="1" applyFill="1" applyBorder="1" applyAlignment="1">
      <alignment horizontal="center"/>
    </xf>
    <xf numFmtId="49" fontId="34" fillId="0" borderId="6" xfId="0" applyNumberFormat="1" applyFont="1" applyFill="1" applyBorder="1" applyAlignment="1">
      <alignment horizontal="center" vertical="center" wrapText="1"/>
    </xf>
    <xf numFmtId="49" fontId="34" fillId="0" borderId="15" xfId="0" applyNumberFormat="1" applyFont="1" applyFill="1" applyBorder="1" applyAlignment="1">
      <alignment horizontal="center" vertical="center" wrapText="1"/>
    </xf>
    <xf numFmtId="49" fontId="34" fillId="0" borderId="4"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7" fillId="2" borderId="0" xfId="0" applyFont="1" applyFill="1" applyAlignment="1">
      <alignment horizontal="center"/>
    </xf>
    <xf numFmtId="49" fontId="50" fillId="4" borderId="5" xfId="0" applyNumberFormat="1" applyFont="1" applyFill="1" applyBorder="1" applyAlignment="1">
      <alignment horizontal="left" wrapText="1"/>
    </xf>
    <xf numFmtId="49" fontId="50" fillId="4" borderId="12" xfId="0" applyNumberFormat="1" applyFont="1" applyFill="1" applyBorder="1" applyAlignment="1">
      <alignment horizontal="left" wrapText="1"/>
    </xf>
    <xf numFmtId="49" fontId="55" fillId="0" borderId="14" xfId="0" applyNumberFormat="1" applyFont="1" applyBorder="1" applyAlignment="1" applyProtection="1">
      <alignment horizontal="center" wrapText="1"/>
    </xf>
    <xf numFmtId="49" fontId="55" fillId="0" borderId="0" xfId="0" applyNumberFormat="1" applyFont="1" applyBorder="1" applyAlignment="1" applyProtection="1">
      <alignment horizontal="center" wrapText="1"/>
    </xf>
    <xf numFmtId="49" fontId="55" fillId="0" borderId="31" xfId="0" applyNumberFormat="1" applyFont="1" applyBorder="1" applyAlignment="1" applyProtection="1">
      <alignment horizontal="center" wrapText="1"/>
    </xf>
    <xf numFmtId="0" fontId="23" fillId="2" borderId="0" xfId="5" applyFont="1" applyFill="1" applyAlignment="1">
      <alignment vertical="center" wrapText="1"/>
    </xf>
    <xf numFmtId="0" fontId="23" fillId="2" borderId="0" xfId="5" applyFont="1" applyFill="1" applyAlignment="1">
      <alignment horizontal="center" vertical="center" wrapText="1"/>
    </xf>
    <xf numFmtId="0" fontId="12" fillId="2" borderId="13" xfId="0" applyFont="1" applyFill="1" applyBorder="1" applyAlignment="1">
      <alignment horizontal="center"/>
    </xf>
    <xf numFmtId="0" fontId="23" fillId="2" borderId="19" xfId="5" applyFont="1" applyFill="1" applyBorder="1" applyAlignment="1">
      <alignment horizontal="center" vertical="center" wrapText="1"/>
    </xf>
    <xf numFmtId="0" fontId="12" fillId="2" borderId="13" xfId="0" applyFont="1" applyFill="1" applyBorder="1" applyAlignment="1">
      <alignment horizontal="left"/>
    </xf>
    <xf numFmtId="0" fontId="23" fillId="2" borderId="12" xfId="5" applyFont="1" applyFill="1" applyBorder="1" applyAlignment="1">
      <alignment vertical="center" wrapText="1"/>
    </xf>
    <xf numFmtId="0" fontId="23" fillId="2" borderId="19" xfId="5" applyFont="1" applyFill="1" applyBorder="1" applyAlignment="1">
      <alignment vertical="center" wrapText="1"/>
    </xf>
    <xf numFmtId="0" fontId="12" fillId="2" borderId="13" xfId="0" applyFont="1" applyFill="1" applyBorder="1" applyAlignment="1"/>
    <xf numFmtId="0" fontId="23" fillId="2" borderId="0" xfId="5" applyFont="1" applyFill="1" applyBorder="1" applyAlignment="1">
      <alignment vertical="center" wrapText="1"/>
    </xf>
    <xf numFmtId="0" fontId="23" fillId="2" borderId="0" xfId="5" applyFont="1" applyFill="1" applyAlignment="1">
      <alignment vertical="center" wrapText="1"/>
    </xf>
    <xf numFmtId="164" fontId="23" fillId="2" borderId="0" xfId="5" applyNumberFormat="1" applyFont="1" applyFill="1" applyAlignment="1">
      <alignment horizontal="center" vertical="center" wrapText="1"/>
    </xf>
    <xf numFmtId="0" fontId="12" fillId="2" borderId="0" xfId="5" applyFont="1" applyFill="1" applyAlignment="1">
      <alignment horizontal="center" vertical="center" wrapText="1"/>
    </xf>
    <xf numFmtId="164" fontId="12" fillId="2" borderId="0" xfId="1" applyFont="1" applyFill="1" applyAlignment="1">
      <alignment horizontal="center" vertical="center" wrapText="1"/>
    </xf>
    <xf numFmtId="0" fontId="12" fillId="2" borderId="0" xfId="43" applyFont="1" applyFill="1" applyAlignment="1">
      <alignment horizontal="center" vertical="center" wrapText="1"/>
    </xf>
    <xf numFmtId="0" fontId="23" fillId="2" borderId="0" xfId="5" applyFont="1" applyFill="1"/>
    <xf numFmtId="0" fontId="23" fillId="2" borderId="1" xfId="5" applyFont="1" applyFill="1" applyBorder="1" applyAlignment="1">
      <alignment horizontal="center" vertical="center" wrapText="1"/>
    </xf>
    <xf numFmtId="0" fontId="23" fillId="2" borderId="0" xfId="5" applyFont="1" applyFill="1" applyAlignment="1">
      <alignment horizontal="right" vertical="center"/>
    </xf>
    <xf numFmtId="0" fontId="23" fillId="2" borderId="1" xfId="5" applyFont="1" applyFill="1" applyBorder="1" applyAlignment="1">
      <alignment vertical="center" wrapText="1"/>
    </xf>
    <xf numFmtId="49" fontId="23" fillId="2" borderId="1" xfId="5" applyNumberFormat="1" applyFont="1" applyFill="1" applyBorder="1" applyAlignment="1">
      <alignment horizontal="center" vertical="center" wrapText="1"/>
    </xf>
  </cellXfs>
  <cellStyles count="45">
    <cellStyle name="Гиперссылка" xfId="44" builtinId="8"/>
    <cellStyle name="Гиперссылка 2" xfId="43"/>
    <cellStyle name="Денежный 2" xfId="1"/>
    <cellStyle name="Обычный" xfId="0" builtinId="0"/>
    <cellStyle name="Обычный 10" xfId="2"/>
    <cellStyle name="Обычный 11" xfId="3"/>
    <cellStyle name="Обычный 12" xfId="4"/>
    <cellStyle name="Обычный 13" xfId="5"/>
    <cellStyle name="Обычный 14" xfId="42"/>
    <cellStyle name="Обычный 16 2" xfId="37"/>
    <cellStyle name="Обычный 2" xfId="6"/>
    <cellStyle name="Обычный 2 2" xfId="7"/>
    <cellStyle name="Обычный 2 2 2" xfId="8"/>
    <cellStyle name="Обычный 2 3" xfId="32"/>
    <cellStyle name="Обычный 2 3 2" xfId="39"/>
    <cellStyle name="Обычный 2 4" xfId="40"/>
    <cellStyle name="Обычный 2 5" xfId="41"/>
    <cellStyle name="Обычный 2 7" xfId="38"/>
    <cellStyle name="Обычный 3" xfId="9"/>
    <cellStyle name="Обычный 3 2" xfId="34"/>
    <cellStyle name="Обычный 3 2 2" xfId="10"/>
    <cellStyle name="Обычный 4" xfId="11"/>
    <cellStyle name="Обычный 5" xfId="12"/>
    <cellStyle name="Обычный 5 2 3" xfId="13"/>
    <cellStyle name="Обычный 5 2 3 2" xfId="33"/>
    <cellStyle name="Обычный 6" xfId="14"/>
    <cellStyle name="Обычный 6 2 2" xfId="15"/>
    <cellStyle name="Обычный 7" xfId="16"/>
    <cellStyle name="Обычный 7 2" xfId="17"/>
    <cellStyle name="Обычный 7 2 2" xfId="18"/>
    <cellStyle name="Обычный 8" xfId="19"/>
    <cellStyle name="Обычный 8 2" xfId="20"/>
    <cellStyle name="Обычный 9" xfId="21"/>
    <cellStyle name="Процентный 3" xfId="22"/>
    <cellStyle name="Процентный 4" xfId="23"/>
    <cellStyle name="Финансовый" xfId="24" builtinId="3"/>
    <cellStyle name="Финансовый 2" xfId="25"/>
    <cellStyle name="Финансовый 2 2" xfId="26"/>
    <cellStyle name="Финансовый 3" xfId="27"/>
    <cellStyle name="Финансовый 3 2" xfId="36"/>
    <cellStyle name="Финансовый 4" xfId="28"/>
    <cellStyle name="Финансовый 5" xfId="29"/>
    <cellStyle name="Финансовый 6" xfId="35"/>
    <cellStyle name="Финансовый 7" xfId="30"/>
    <cellStyle name="Финансовый 8" xfId="31"/>
  </cellStyles>
  <dxfs count="0"/>
  <tableStyles count="0" defaultTableStyle="TableStyleMedium2" defaultPivotStyle="PivotStyleLight16"/>
  <colors>
    <mruColors>
      <color rgb="FFFFCCFF"/>
      <color rgb="FF89EB95"/>
      <color rgb="FF66FF99"/>
      <color rgb="FF4BE636"/>
      <color rgb="FF9E4BDD"/>
      <color rgb="FFFF66FF"/>
      <color rgb="FFE9F0DA"/>
      <color rgb="FFFAB4F0"/>
      <color rgb="FFFF99FF"/>
      <color rgb="FF74DC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nts4\userland\&#1041;&#1072;&#1083;&#1072;&#1085;&#1089;\An(EsMon)\SC_W\&#1055;&#1088;&#1086;&#1075;&#1085;&#1086;&#1079;\&#1055;&#1088;&#1086;&#1075;05_00(27.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1050;&#1091;&#1088;&#1072;&#1085;&#1086;&#1074;\Pr(2000)Tabl\9&#1072;&#1087;&#1088;2003\V&#1094;&#1077;&#1083;2.1_2002.1.04.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nts4\userland\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nts4\userland\&#1041;&#1072;&#1083;&#1072;&#1085;&#1089;\An(EsMon)\7.02.01\SC_W\&#1055;&#1088;&#1086;&#1075;&#1085;&#1086;&#1079;\&#1055;&#1088;&#1086;&#1075;05_00(2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nts4\userland\&#1041;&#1072;&#1083;&#1072;&#1085;&#1089;\An(EsMon)\7.02.01\&#1061;&#1072;&#1085;&#1086;&#1074;&#1072;\&#1043;&#1088;(27.07.00)5&#10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nts4\userland\&#1041;&#1072;&#1083;&#1072;&#1085;&#1089;\An(EsMon)\&#1061;&#1072;&#1085;&#1086;&#1074;&#1072;\&#1043;&#1088;(27.07.00)5&#106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nts4\userland\&#1061;&#1072;&#1085;&#1086;&#1074;&#1072;\&#1043;&#1088;(27.07.00)5&#106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nts4\userland\&#1041;&#1072;&#1083;&#1072;&#1085;&#1089;\An(EsMon)\7.02.01\V&#1045;&#1052;_2001.5.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v2) "/>
      <sheetName val="Печ"/>
      <sheetName val="2002(v1) "/>
      <sheetName val="2004(v1)  "/>
      <sheetName val="2002-03(v2) "/>
      <sheetName val="2002-03(v1)  "/>
      <sheetName val="I"/>
      <sheetName val="динамика цвет мет "/>
      <sheetName val="o"/>
      <sheetName val="Январь"/>
      <sheetName val="2002_v2_"/>
      <sheetName val="июнь9"/>
      <sheetName val="Кл предприятий"/>
      <sheetName val="Сдача "/>
      <sheetName val="Д_коммерческий"/>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 val="ПРОГНОЗ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Гр5_о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2002(v2)"/>
      <sheetName val="I"/>
      <sheetName val="Печv1"/>
      <sheetName val="Печv2 "/>
      <sheetName val="ПечМОНv1"/>
      <sheetName val="2002_v1_"/>
    </sheetNames>
    <sheetDataSet>
      <sheetData sheetId="0"/>
      <sheetData sheetId="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topLeftCell="A4" zoomScale="80" zoomScaleNormal="100" zoomScaleSheetLayoutView="80" workbookViewId="0">
      <selection activeCell="J18" sqref="J18"/>
    </sheetView>
  </sheetViews>
  <sheetFormatPr defaultColWidth="9.140625" defaultRowHeight="15" x14ac:dyDescent="0.25"/>
  <cols>
    <col min="1" max="1" width="45.42578125" style="12" customWidth="1"/>
    <col min="2" max="2" width="9.140625" style="12"/>
    <col min="3" max="3" width="5.85546875" style="12" customWidth="1"/>
    <col min="4" max="4" width="10.85546875" style="12" customWidth="1"/>
    <col min="5" max="5" width="9.140625" style="12" customWidth="1"/>
    <col min="6" max="6" width="13.42578125" style="12" customWidth="1"/>
    <col min="7" max="16384" width="9.140625" style="12"/>
  </cols>
  <sheetData>
    <row r="1" spans="1:6" x14ac:dyDescent="0.25">
      <c r="F1" s="13" t="s">
        <v>11</v>
      </c>
    </row>
    <row r="2" spans="1:6" x14ac:dyDescent="0.25">
      <c r="F2" s="13" t="s">
        <v>12</v>
      </c>
    </row>
    <row r="3" spans="1:6" x14ac:dyDescent="0.25">
      <c r="F3" s="13" t="s">
        <v>13</v>
      </c>
    </row>
    <row r="4" spans="1:6" x14ac:dyDescent="0.25">
      <c r="F4" s="13" t="s">
        <v>14</v>
      </c>
    </row>
    <row r="5" spans="1:6" x14ac:dyDescent="0.25">
      <c r="F5" s="13" t="s">
        <v>15</v>
      </c>
    </row>
    <row r="6" spans="1:6" x14ac:dyDescent="0.25">
      <c r="F6" s="13" t="s">
        <v>16</v>
      </c>
    </row>
    <row r="7" spans="1:6" x14ac:dyDescent="0.25">
      <c r="F7" s="13" t="s">
        <v>17</v>
      </c>
    </row>
    <row r="10" spans="1:6" ht="15" customHeight="1" x14ac:dyDescent="0.25">
      <c r="A10" s="300"/>
      <c r="B10" s="301" t="s">
        <v>18</v>
      </c>
      <c r="C10" s="301"/>
      <c r="D10" s="301"/>
      <c r="E10" s="301"/>
      <c r="F10" s="301"/>
    </row>
    <row r="11" spans="1:6" x14ac:dyDescent="0.25">
      <c r="A11" s="300"/>
      <c r="B11" s="302" t="s">
        <v>355</v>
      </c>
      <c r="C11" s="302"/>
      <c r="D11" s="302"/>
      <c r="E11" s="302"/>
      <c r="F11" s="302"/>
    </row>
    <row r="12" spans="1:6" ht="30" customHeight="1" x14ac:dyDescent="0.25">
      <c r="A12" s="300"/>
      <c r="B12" s="303" t="s">
        <v>19</v>
      </c>
      <c r="C12" s="303"/>
      <c r="D12" s="303"/>
      <c r="E12" s="303"/>
      <c r="F12" s="303"/>
    </row>
    <row r="13" spans="1:6" x14ac:dyDescent="0.25">
      <c r="A13" s="300"/>
      <c r="B13" s="304" t="s">
        <v>311</v>
      </c>
      <c r="C13" s="304"/>
      <c r="D13" s="304"/>
      <c r="E13" s="304"/>
      <c r="F13" s="304"/>
    </row>
    <row r="14" spans="1:6" x14ac:dyDescent="0.25">
      <c r="A14" s="300"/>
      <c r="B14" s="305"/>
      <c r="C14" s="305"/>
      <c r="D14" s="306"/>
      <c r="E14" s="307"/>
      <c r="F14" s="307" t="s">
        <v>356</v>
      </c>
    </row>
    <row r="15" spans="1:6" ht="30" customHeight="1" x14ac:dyDescent="0.25">
      <c r="A15" s="300"/>
      <c r="B15" s="303" t="s">
        <v>20</v>
      </c>
      <c r="C15" s="303"/>
      <c r="D15" s="308"/>
      <c r="E15" s="303" t="s">
        <v>21</v>
      </c>
      <c r="F15" s="303"/>
    </row>
    <row r="16" spans="1:6" x14ac:dyDescent="0.25">
      <c r="A16" s="300"/>
      <c r="B16" s="300"/>
      <c r="C16" s="300"/>
      <c r="D16" s="309"/>
      <c r="E16" s="309"/>
      <c r="F16" s="309"/>
    </row>
    <row r="17" spans="1:6" ht="15" customHeight="1" x14ac:dyDescent="0.25">
      <c r="A17" s="300"/>
      <c r="B17" s="300"/>
      <c r="C17" s="300"/>
      <c r="D17" s="310" t="str">
        <f>A22</f>
        <v>от "30" декабря 2020 г.</v>
      </c>
      <c r="E17" s="301"/>
      <c r="F17" s="301"/>
    </row>
    <row r="18" spans="1:6" x14ac:dyDescent="0.25">
      <c r="A18" s="300"/>
      <c r="B18" s="309"/>
      <c r="C18" s="309"/>
      <c r="D18" s="309"/>
      <c r="E18" s="309"/>
      <c r="F18" s="309"/>
    </row>
    <row r="19" spans="1:6" x14ac:dyDescent="0.25">
      <c r="A19" s="311" t="s">
        <v>23</v>
      </c>
      <c r="B19" s="311"/>
      <c r="C19" s="311"/>
      <c r="D19" s="311"/>
      <c r="E19" s="311"/>
      <c r="F19" s="311"/>
    </row>
    <row r="20" spans="1:6" ht="15" customHeight="1" x14ac:dyDescent="0.25">
      <c r="A20" s="311" t="s">
        <v>24</v>
      </c>
      <c r="B20" s="311"/>
      <c r="C20" s="311"/>
      <c r="D20" s="311"/>
      <c r="E20" s="311"/>
      <c r="F20" s="311"/>
    </row>
    <row r="21" spans="1:6" ht="15" customHeight="1" x14ac:dyDescent="0.25">
      <c r="A21" s="312" t="s">
        <v>197</v>
      </c>
      <c r="B21" s="312"/>
      <c r="C21" s="312"/>
      <c r="D21" s="312"/>
      <c r="E21" s="312"/>
      <c r="F21" s="312"/>
    </row>
    <row r="22" spans="1:6" x14ac:dyDescent="0.25">
      <c r="A22" s="312" t="s">
        <v>349</v>
      </c>
      <c r="B22" s="312"/>
      <c r="C22" s="312"/>
      <c r="D22" s="312"/>
      <c r="E22" s="312"/>
      <c r="F22" s="312"/>
    </row>
    <row r="23" spans="1:6" x14ac:dyDescent="0.25">
      <c r="A23" s="313"/>
      <c r="B23" s="313"/>
      <c r="C23" s="314"/>
      <c r="D23" s="314"/>
      <c r="E23" s="314"/>
      <c r="F23" s="315" t="s">
        <v>25</v>
      </c>
    </row>
    <row r="24" spans="1:6" ht="21.75" customHeight="1" x14ac:dyDescent="0.25">
      <c r="A24" s="309"/>
      <c r="B24" s="309"/>
      <c r="C24" s="314"/>
      <c r="D24" s="314"/>
      <c r="E24" s="316" t="s">
        <v>26</v>
      </c>
      <c r="F24" s="317"/>
    </row>
    <row r="25" spans="1:6" ht="21.75" customHeight="1" x14ac:dyDescent="0.25">
      <c r="A25" s="309" t="s">
        <v>27</v>
      </c>
      <c r="B25" s="309"/>
      <c r="C25" s="314"/>
      <c r="D25" s="314"/>
      <c r="E25" s="316" t="s">
        <v>28</v>
      </c>
      <c r="F25" s="317"/>
    </row>
    <row r="26" spans="1:6" ht="40.5" customHeight="1" x14ac:dyDescent="0.25">
      <c r="A26" s="309" t="s">
        <v>199</v>
      </c>
      <c r="B26" s="309"/>
      <c r="C26" s="314"/>
      <c r="D26" s="314"/>
      <c r="E26" s="316" t="s">
        <v>29</v>
      </c>
      <c r="F26" s="318" t="s">
        <v>1</v>
      </c>
    </row>
    <row r="27" spans="1:6" ht="21.75" customHeight="1" x14ac:dyDescent="0.25">
      <c r="A27" s="300"/>
      <c r="B27" s="300"/>
      <c r="C27" s="314"/>
      <c r="D27" s="314"/>
      <c r="E27" s="316" t="s">
        <v>28</v>
      </c>
      <c r="F27" s="317"/>
    </row>
    <row r="28" spans="1:6" ht="22.5" customHeight="1" x14ac:dyDescent="0.25">
      <c r="A28" s="300"/>
      <c r="B28" s="300"/>
      <c r="C28" s="314"/>
      <c r="D28" s="314"/>
      <c r="E28" s="316" t="s">
        <v>30</v>
      </c>
      <c r="F28" s="317"/>
    </row>
    <row r="29" spans="1:6" ht="46.5" customHeight="1" x14ac:dyDescent="0.25">
      <c r="A29" s="309" t="s">
        <v>354</v>
      </c>
      <c r="B29" s="309"/>
      <c r="C29" s="314"/>
      <c r="D29" s="314"/>
      <c r="E29" s="316" t="s">
        <v>31</v>
      </c>
      <c r="F29" s="317"/>
    </row>
    <row r="30" spans="1:6" ht="21.75" customHeight="1" x14ac:dyDescent="0.25">
      <c r="A30" s="240" t="s">
        <v>32</v>
      </c>
      <c r="B30" s="240"/>
      <c r="E30" s="13" t="s">
        <v>33</v>
      </c>
      <c r="F30" s="137" t="s">
        <v>198</v>
      </c>
    </row>
  </sheetData>
  <mergeCells count="21">
    <mergeCell ref="A21:F21"/>
    <mergeCell ref="B10:F10"/>
    <mergeCell ref="B11:F11"/>
    <mergeCell ref="B12:F12"/>
    <mergeCell ref="B13:F13"/>
    <mergeCell ref="B14:C14"/>
    <mergeCell ref="D14:D15"/>
    <mergeCell ref="B15:C15"/>
    <mergeCell ref="E15:F15"/>
    <mergeCell ref="D16:F16"/>
    <mergeCell ref="D17:F17"/>
    <mergeCell ref="B18:F18"/>
    <mergeCell ref="A19:F19"/>
    <mergeCell ref="A20:F20"/>
    <mergeCell ref="A30:B30"/>
    <mergeCell ref="A22:F22"/>
    <mergeCell ref="A23:B23"/>
    <mergeCell ref="A24:B24"/>
    <mergeCell ref="A25:B25"/>
    <mergeCell ref="A26:B26"/>
    <mergeCell ref="A29:B29"/>
  </mergeCells>
  <pageMargins left="0.59055118110236227" right="0.59055118110236227" top="0.59055118110236227" bottom="0.59055118110236227"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Z127"/>
  <sheetViews>
    <sheetView view="pageBreakPreview" topLeftCell="A2" zoomScale="70" zoomScaleNormal="100" zoomScaleSheetLayoutView="70" workbookViewId="0">
      <pane xSplit="3" ySplit="9" topLeftCell="D11" activePane="bottomRight" state="frozen"/>
      <selection activeCell="A26" sqref="A26:B26"/>
      <selection pane="topRight" activeCell="A26" sqref="A26:B26"/>
      <selection pane="bottomLeft" activeCell="A26" sqref="A26:B26"/>
      <selection pane="bottomRight" activeCell="A88" sqref="A88"/>
    </sheetView>
  </sheetViews>
  <sheetFormatPr defaultColWidth="9.140625" defaultRowHeight="15" x14ac:dyDescent="0.25"/>
  <cols>
    <col min="1" max="1" width="30.7109375" style="6" customWidth="1"/>
    <col min="2" max="2" width="9.140625" style="6"/>
    <col min="3" max="3" width="14.7109375" style="6" customWidth="1"/>
    <col min="4" max="4" width="16.7109375" style="6" customWidth="1"/>
    <col min="5" max="5" width="21" style="6" customWidth="1"/>
    <col min="6" max="6" width="18.85546875" style="6" customWidth="1"/>
    <col min="7" max="7" width="18.5703125" style="6" customWidth="1"/>
    <col min="8" max="8" width="22.140625" style="6" customWidth="1"/>
    <col min="9" max="9" width="18.28515625" style="6" customWidth="1"/>
    <col min="10" max="11" width="18" style="6" customWidth="1"/>
    <col min="12" max="12" width="18.5703125" style="6" customWidth="1"/>
    <col min="13" max="13" width="13" style="7" customWidth="1"/>
    <col min="14" max="14" width="18" style="7" customWidth="1"/>
    <col min="15" max="15" width="37.5703125" style="6" customWidth="1"/>
    <col min="16" max="16" width="15.5703125" style="6" customWidth="1"/>
    <col min="17" max="17" width="18.28515625" style="6" customWidth="1"/>
    <col min="18" max="20" width="16.28515625" style="6" bestFit="1" customWidth="1"/>
    <col min="21" max="24" width="14.140625" style="6" customWidth="1"/>
    <col min="25" max="25" width="13.7109375" style="6" bestFit="1" customWidth="1"/>
    <col min="26" max="26" width="18.42578125" style="6" customWidth="1"/>
    <col min="27" max="27" width="11.5703125" style="6" customWidth="1"/>
    <col min="28" max="16384" width="9.140625" style="6"/>
  </cols>
  <sheetData>
    <row r="1" spans="1:23" x14ac:dyDescent="0.25">
      <c r="A1" s="8"/>
      <c r="B1" s="8"/>
      <c r="C1" s="8"/>
      <c r="D1" s="8"/>
      <c r="E1" s="8"/>
      <c r="F1" s="8"/>
      <c r="G1" s="8"/>
      <c r="H1" s="8"/>
      <c r="I1" s="8"/>
      <c r="J1" s="8"/>
      <c r="K1" s="8"/>
      <c r="L1" s="8"/>
    </row>
    <row r="2" spans="1:23" ht="24" customHeight="1" x14ac:dyDescent="0.25">
      <c r="A2" s="243" t="s">
        <v>36</v>
      </c>
      <c r="B2" s="243"/>
      <c r="C2" s="243"/>
      <c r="D2" s="243"/>
      <c r="E2" s="243"/>
      <c r="F2" s="243"/>
      <c r="G2" s="243"/>
      <c r="H2" s="243"/>
      <c r="I2" s="243"/>
      <c r="J2" s="243"/>
      <c r="K2" s="243"/>
      <c r="L2" s="243"/>
      <c r="M2" s="243"/>
      <c r="N2" s="243"/>
    </row>
    <row r="3" spans="1:23" ht="22.5" customHeight="1" x14ac:dyDescent="0.3">
      <c r="A3" s="248" t="s">
        <v>350</v>
      </c>
      <c r="B3" s="249"/>
      <c r="C3" s="249"/>
      <c r="D3" s="249"/>
      <c r="E3" s="249"/>
      <c r="F3" s="249"/>
      <c r="G3" s="249"/>
      <c r="H3" s="249"/>
      <c r="I3" s="249"/>
      <c r="J3" s="249"/>
      <c r="K3" s="249"/>
      <c r="L3" s="249"/>
      <c r="M3" s="249"/>
      <c r="N3" s="249"/>
    </row>
    <row r="4" spans="1:23" ht="18.75" customHeight="1" x14ac:dyDescent="0.3">
      <c r="A4" s="250" t="s">
        <v>312</v>
      </c>
      <c r="B4" s="251"/>
      <c r="C4" s="251"/>
      <c r="D4" s="251"/>
      <c r="E4" s="251"/>
      <c r="F4" s="251"/>
      <c r="G4" s="251"/>
      <c r="H4" s="251"/>
      <c r="I4" s="251"/>
      <c r="J4" s="251"/>
      <c r="K4" s="251"/>
      <c r="L4" s="251"/>
      <c r="M4" s="166"/>
      <c r="N4" s="166"/>
    </row>
    <row r="5" spans="1:23" x14ac:dyDescent="0.25">
      <c r="B5" s="14"/>
      <c r="C5" s="14"/>
      <c r="D5" s="7"/>
      <c r="E5" s="7"/>
      <c r="F5" s="7"/>
      <c r="G5" s="7"/>
      <c r="H5" s="7"/>
      <c r="I5" s="7"/>
      <c r="J5" s="7"/>
      <c r="K5" s="7"/>
      <c r="L5" s="7"/>
    </row>
    <row r="6" spans="1:23" x14ac:dyDescent="0.25">
      <c r="A6" s="244" t="s">
        <v>0</v>
      </c>
      <c r="B6" s="244" t="s">
        <v>37</v>
      </c>
      <c r="C6" s="245" t="s">
        <v>38</v>
      </c>
      <c r="D6" s="244" t="s">
        <v>39</v>
      </c>
      <c r="E6" s="244"/>
      <c r="F6" s="244"/>
      <c r="G6" s="244"/>
      <c r="H6" s="244"/>
      <c r="I6" s="244"/>
      <c r="J6" s="244"/>
      <c r="K6" s="244"/>
      <c r="L6" s="244"/>
      <c r="M6" s="244"/>
      <c r="N6" s="244"/>
    </row>
    <row r="7" spans="1:23" x14ac:dyDescent="0.25">
      <c r="A7" s="244"/>
      <c r="B7" s="244"/>
      <c r="C7" s="246"/>
      <c r="D7" s="244" t="s">
        <v>40</v>
      </c>
      <c r="E7" s="244"/>
      <c r="F7" s="244"/>
      <c r="G7" s="244" t="s">
        <v>41</v>
      </c>
      <c r="H7" s="244"/>
      <c r="I7" s="244"/>
      <c r="J7" s="244" t="s">
        <v>42</v>
      </c>
      <c r="K7" s="244"/>
      <c r="L7" s="244"/>
      <c r="M7" s="244" t="s">
        <v>43</v>
      </c>
      <c r="N7" s="244"/>
    </row>
    <row r="8" spans="1:23" x14ac:dyDescent="0.25">
      <c r="A8" s="244"/>
      <c r="B8" s="244"/>
      <c r="C8" s="246"/>
      <c r="D8" s="244" t="s">
        <v>44</v>
      </c>
      <c r="E8" s="244"/>
      <c r="F8" s="244"/>
      <c r="G8" s="244" t="s">
        <v>45</v>
      </c>
      <c r="H8" s="244"/>
      <c r="I8" s="244"/>
      <c r="J8" s="244" t="s">
        <v>46</v>
      </c>
      <c r="K8" s="244"/>
      <c r="L8" s="244"/>
      <c r="M8" s="244"/>
      <c r="N8" s="244"/>
    </row>
    <row r="9" spans="1:23" ht="122.25" customHeight="1" x14ac:dyDescent="0.25">
      <c r="A9" s="244"/>
      <c r="B9" s="244"/>
      <c r="C9" s="247"/>
      <c r="D9" s="84" t="s">
        <v>184</v>
      </c>
      <c r="E9" s="11" t="s">
        <v>185</v>
      </c>
      <c r="F9" s="15" t="s">
        <v>47</v>
      </c>
      <c r="G9" s="84" t="s">
        <v>184</v>
      </c>
      <c r="H9" s="84" t="s">
        <v>185</v>
      </c>
      <c r="I9" s="15" t="s">
        <v>47</v>
      </c>
      <c r="J9" s="84" t="s">
        <v>184</v>
      </c>
      <c r="K9" s="84" t="s">
        <v>185</v>
      </c>
      <c r="L9" s="15" t="s">
        <v>47</v>
      </c>
      <c r="M9" s="15" t="s">
        <v>48</v>
      </c>
      <c r="N9" s="15" t="s">
        <v>47</v>
      </c>
    </row>
    <row r="10" spans="1:23" ht="15.75" thickBot="1" x14ac:dyDescent="0.3">
      <c r="A10" s="16">
        <v>1</v>
      </c>
      <c r="B10" s="16">
        <v>2</v>
      </c>
      <c r="C10" s="16">
        <v>3</v>
      </c>
      <c r="D10" s="16">
        <v>4</v>
      </c>
      <c r="E10" s="222">
        <v>5</v>
      </c>
      <c r="F10" s="169">
        <v>6</v>
      </c>
      <c r="G10" s="169">
        <v>7</v>
      </c>
      <c r="H10" s="169">
        <v>8</v>
      </c>
      <c r="I10" s="169">
        <v>9</v>
      </c>
      <c r="J10" s="169">
        <v>10</v>
      </c>
      <c r="K10" s="169">
        <v>11</v>
      </c>
      <c r="L10" s="169">
        <v>12</v>
      </c>
      <c r="M10" s="169">
        <v>13</v>
      </c>
      <c r="N10" s="169">
        <v>14</v>
      </c>
    </row>
    <row r="11" spans="1:23" ht="51.75" customHeight="1" x14ac:dyDescent="0.25">
      <c r="A11" s="17" t="s">
        <v>49</v>
      </c>
      <c r="B11" s="18">
        <v>1</v>
      </c>
      <c r="C11" s="18" t="s">
        <v>6</v>
      </c>
      <c r="D11" s="236">
        <v>1530243.45</v>
      </c>
      <c r="E11" s="235">
        <v>346757.9</v>
      </c>
      <c r="F11" s="236">
        <v>525282.59</v>
      </c>
      <c r="G11" s="19"/>
      <c r="H11" s="19"/>
      <c r="I11" s="19"/>
      <c r="J11" s="19"/>
      <c r="K11" s="19"/>
      <c r="L11" s="19"/>
      <c r="M11" s="19"/>
      <c r="N11" s="20"/>
      <c r="O11" s="6" t="s">
        <v>50</v>
      </c>
    </row>
    <row r="12" spans="1:23" ht="42.75" customHeight="1" thickBot="1" x14ac:dyDescent="0.3">
      <c r="A12" s="21" t="s">
        <v>51</v>
      </c>
      <c r="B12" s="22">
        <v>2</v>
      </c>
      <c r="C12" s="22" t="s">
        <v>6</v>
      </c>
      <c r="D12" s="23">
        <v>2144302.0299999998</v>
      </c>
      <c r="E12" s="223">
        <v>543168.31999999995</v>
      </c>
      <c r="F12" s="23">
        <v>670147.34</v>
      </c>
      <c r="G12" s="23"/>
      <c r="H12" s="23"/>
      <c r="I12" s="23"/>
      <c r="J12" s="23"/>
      <c r="K12" s="23"/>
      <c r="L12" s="23"/>
      <c r="M12" s="23"/>
      <c r="N12" s="24"/>
      <c r="O12" s="6" t="s">
        <v>52</v>
      </c>
    </row>
    <row r="13" spans="1:23" s="25" customFormat="1" ht="29.25" customHeight="1" thickBot="1" x14ac:dyDescent="0.25">
      <c r="A13" s="116" t="s">
        <v>53</v>
      </c>
      <c r="B13" s="117">
        <v>1000</v>
      </c>
      <c r="C13" s="117"/>
      <c r="D13" s="118">
        <f>D14+D18+D23+D25+D31+D33</f>
        <v>82969293.730000004</v>
      </c>
      <c r="E13" s="224">
        <f>E14+E18+E23+E25+E31+E33</f>
        <v>3105190</v>
      </c>
      <c r="F13" s="118">
        <f t="shared" ref="F13" si="0">F14+F18+F23+F25+F31+F33</f>
        <v>7064148.3399999999</v>
      </c>
      <c r="G13" s="118">
        <f t="shared" ref="G13:N13" si="1">G14+G18+G23+G25+G31+G33</f>
        <v>77073500</v>
      </c>
      <c r="H13" s="118">
        <f t="shared" si="1"/>
        <v>4170400</v>
      </c>
      <c r="I13" s="118">
        <f t="shared" si="1"/>
        <v>9026800</v>
      </c>
      <c r="J13" s="118">
        <f t="shared" si="1"/>
        <v>77131700</v>
      </c>
      <c r="K13" s="118">
        <f t="shared" si="1"/>
        <v>4170400</v>
      </c>
      <c r="L13" s="118">
        <f t="shared" si="1"/>
        <v>9026800</v>
      </c>
      <c r="M13" s="118">
        <f t="shared" si="1"/>
        <v>0</v>
      </c>
      <c r="N13" s="118">
        <f t="shared" si="1"/>
        <v>0</v>
      </c>
      <c r="O13" s="79"/>
      <c r="P13" s="79"/>
      <c r="Q13" s="79"/>
      <c r="R13" s="79"/>
      <c r="S13" s="79"/>
      <c r="T13" s="79"/>
      <c r="U13" s="79"/>
      <c r="V13" s="79"/>
      <c r="W13" s="79"/>
    </row>
    <row r="14" spans="1:23" s="30" customFormat="1" ht="45" x14ac:dyDescent="0.25">
      <c r="A14" s="26" t="s">
        <v>54</v>
      </c>
      <c r="B14" s="27">
        <v>1100</v>
      </c>
      <c r="C14" s="27">
        <v>120</v>
      </c>
      <c r="D14" s="28">
        <f t="shared" ref="D14:L14" si="2">SUM(D15:D17)</f>
        <v>0</v>
      </c>
      <c r="E14" s="225">
        <f t="shared" si="2"/>
        <v>0</v>
      </c>
      <c r="F14" s="28">
        <f t="shared" si="2"/>
        <v>0</v>
      </c>
      <c r="G14" s="28">
        <f t="shared" si="2"/>
        <v>0</v>
      </c>
      <c r="H14" s="77">
        <f t="shared" si="2"/>
        <v>0</v>
      </c>
      <c r="I14" s="28">
        <f t="shared" si="2"/>
        <v>0</v>
      </c>
      <c r="J14" s="28">
        <f t="shared" si="2"/>
        <v>0</v>
      </c>
      <c r="K14" s="77">
        <f t="shared" si="2"/>
        <v>0</v>
      </c>
      <c r="L14" s="28">
        <f t="shared" si="2"/>
        <v>0</v>
      </c>
      <c r="M14" s="29">
        <v>0</v>
      </c>
      <c r="N14" s="29">
        <v>0</v>
      </c>
      <c r="O14" s="88"/>
    </row>
    <row r="15" spans="1:23" ht="90" x14ac:dyDescent="0.25">
      <c r="A15" s="31" t="s">
        <v>55</v>
      </c>
      <c r="B15" s="15">
        <v>1110</v>
      </c>
      <c r="C15" s="15">
        <v>120</v>
      </c>
      <c r="D15" s="32" t="s">
        <v>6</v>
      </c>
      <c r="E15" s="209" t="s">
        <v>6</v>
      </c>
      <c r="F15" s="32">
        <v>0</v>
      </c>
      <c r="G15" s="32" t="s">
        <v>6</v>
      </c>
      <c r="H15" s="75" t="s">
        <v>6</v>
      </c>
      <c r="I15" s="32">
        <v>0</v>
      </c>
      <c r="J15" s="32" t="s">
        <v>6</v>
      </c>
      <c r="K15" s="75" t="s">
        <v>6</v>
      </c>
      <c r="L15" s="32">
        <v>0</v>
      </c>
      <c r="M15" s="32" t="s">
        <v>6</v>
      </c>
      <c r="N15" s="75" t="s">
        <v>6</v>
      </c>
      <c r="O15" s="6" t="s">
        <v>56</v>
      </c>
    </row>
    <row r="16" spans="1:23" ht="60" x14ac:dyDescent="0.25">
      <c r="A16" s="31" t="s">
        <v>57</v>
      </c>
      <c r="B16" s="15">
        <v>1120</v>
      </c>
      <c r="C16" s="15">
        <v>120</v>
      </c>
      <c r="D16" s="32" t="s">
        <v>6</v>
      </c>
      <c r="E16" s="209" t="s">
        <v>6</v>
      </c>
      <c r="F16" s="32" t="s">
        <v>6</v>
      </c>
      <c r="G16" s="32" t="s">
        <v>6</v>
      </c>
      <c r="H16" s="75" t="s">
        <v>6</v>
      </c>
      <c r="I16" s="32" t="s">
        <v>6</v>
      </c>
      <c r="J16" s="32" t="s">
        <v>6</v>
      </c>
      <c r="K16" s="75" t="s">
        <v>6</v>
      </c>
      <c r="L16" s="32" t="s">
        <v>6</v>
      </c>
      <c r="M16" s="32" t="s">
        <v>6</v>
      </c>
      <c r="N16" s="75" t="s">
        <v>6</v>
      </c>
    </row>
    <row r="17" spans="1:15" ht="63.75" customHeight="1" x14ac:dyDescent="0.25">
      <c r="A17" s="31" t="s">
        <v>58</v>
      </c>
      <c r="B17" s="15">
        <v>1130</v>
      </c>
      <c r="C17" s="15">
        <v>120</v>
      </c>
      <c r="D17" s="32" t="s">
        <v>6</v>
      </c>
      <c r="E17" s="209" t="s">
        <v>6</v>
      </c>
      <c r="F17" s="32" t="s">
        <v>6</v>
      </c>
      <c r="G17" s="32" t="s">
        <v>6</v>
      </c>
      <c r="H17" s="75" t="s">
        <v>6</v>
      </c>
      <c r="I17" s="32" t="s">
        <v>6</v>
      </c>
      <c r="J17" s="32" t="s">
        <v>6</v>
      </c>
      <c r="K17" s="75" t="s">
        <v>6</v>
      </c>
      <c r="L17" s="32" t="s">
        <v>6</v>
      </c>
      <c r="M17" s="32" t="s">
        <v>6</v>
      </c>
      <c r="N17" s="75" t="s">
        <v>6</v>
      </c>
    </row>
    <row r="18" spans="1:15" s="30" customFormat="1" ht="45" x14ac:dyDescent="0.25">
      <c r="A18" s="33" t="s">
        <v>59</v>
      </c>
      <c r="B18" s="34">
        <v>1200</v>
      </c>
      <c r="C18" s="34">
        <v>130</v>
      </c>
      <c r="D18" s="35">
        <f>D19</f>
        <v>82928400</v>
      </c>
      <c r="E18" s="226">
        <v>0</v>
      </c>
      <c r="F18" s="35">
        <f>F20+F21</f>
        <v>7064148.3399999999</v>
      </c>
      <c r="G18" s="35">
        <f>G19</f>
        <v>77073500</v>
      </c>
      <c r="H18" s="35">
        <v>0</v>
      </c>
      <c r="I18" s="35">
        <f>I20+I21</f>
        <v>9026800</v>
      </c>
      <c r="J18" s="35">
        <f>J19</f>
        <v>77131700</v>
      </c>
      <c r="K18" s="35">
        <v>0</v>
      </c>
      <c r="L18" s="35">
        <f>L20+L21</f>
        <v>9026800</v>
      </c>
      <c r="M18" s="29">
        <v>0</v>
      </c>
      <c r="N18" s="29">
        <v>0</v>
      </c>
    </row>
    <row r="19" spans="1:15" ht="63" customHeight="1" x14ac:dyDescent="0.25">
      <c r="A19" s="31" t="s">
        <v>60</v>
      </c>
      <c r="B19" s="15">
        <v>1210</v>
      </c>
      <c r="C19" s="15">
        <v>130</v>
      </c>
      <c r="D19" s="32">
        <f>D37-D36-D11</f>
        <v>82928400</v>
      </c>
      <c r="E19" s="209" t="s">
        <v>6</v>
      </c>
      <c r="F19" s="32" t="s">
        <v>6</v>
      </c>
      <c r="G19" s="32">
        <f>G37</f>
        <v>77073500</v>
      </c>
      <c r="H19" s="75" t="s">
        <v>6</v>
      </c>
      <c r="I19" s="32" t="s">
        <v>6</v>
      </c>
      <c r="J19" s="32">
        <f>J37</f>
        <v>77131700</v>
      </c>
      <c r="K19" s="75" t="s">
        <v>6</v>
      </c>
      <c r="L19" s="32" t="s">
        <v>6</v>
      </c>
      <c r="M19" s="75" t="s">
        <v>6</v>
      </c>
      <c r="N19" s="32" t="s">
        <v>6</v>
      </c>
    </row>
    <row r="20" spans="1:15" ht="69.75" customHeight="1" x14ac:dyDescent="0.25">
      <c r="A20" s="31" t="s">
        <v>61</v>
      </c>
      <c r="B20" s="15">
        <v>1230</v>
      </c>
      <c r="C20" s="15">
        <v>130</v>
      </c>
      <c r="D20" s="32" t="s">
        <v>6</v>
      </c>
      <c r="E20" s="209" t="s">
        <v>6</v>
      </c>
      <c r="F20" s="32">
        <v>5565167.7999999998</v>
      </c>
      <c r="G20" s="32" t="s">
        <v>6</v>
      </c>
      <c r="H20" s="75" t="s">
        <v>6</v>
      </c>
      <c r="I20" s="75">
        <v>7379200</v>
      </c>
      <c r="J20" s="32" t="s">
        <v>6</v>
      </c>
      <c r="K20" s="75" t="s">
        <v>6</v>
      </c>
      <c r="L20" s="75">
        <v>7379200</v>
      </c>
      <c r="M20" s="32" t="s">
        <v>6</v>
      </c>
      <c r="N20" s="75" t="s">
        <v>6</v>
      </c>
      <c r="O20" s="6" t="s">
        <v>62</v>
      </c>
    </row>
    <row r="21" spans="1:15" ht="99.6" customHeight="1" x14ac:dyDescent="0.25">
      <c r="A21" s="31" t="s">
        <v>63</v>
      </c>
      <c r="B21" s="15">
        <v>1240</v>
      </c>
      <c r="C21" s="15">
        <v>130</v>
      </c>
      <c r="D21" s="32" t="s">
        <v>6</v>
      </c>
      <c r="E21" s="209" t="s">
        <v>6</v>
      </c>
      <c r="F21" s="75">
        <v>1498980.54</v>
      </c>
      <c r="G21" s="32" t="s">
        <v>6</v>
      </c>
      <c r="H21" s="75" t="s">
        <v>6</v>
      </c>
      <c r="I21" s="75">
        <v>1647600</v>
      </c>
      <c r="J21" s="75" t="s">
        <v>6</v>
      </c>
      <c r="K21" s="75" t="s">
        <v>6</v>
      </c>
      <c r="L21" s="75">
        <v>1647600</v>
      </c>
      <c r="M21" s="32" t="s">
        <v>6</v>
      </c>
      <c r="N21" s="75" t="s">
        <v>6</v>
      </c>
      <c r="O21" s="6" t="s">
        <v>64</v>
      </c>
    </row>
    <row r="22" spans="1:15" ht="90" x14ac:dyDescent="0.25">
      <c r="A22" s="31" t="s">
        <v>65</v>
      </c>
      <c r="B22" s="15">
        <v>1250</v>
      </c>
      <c r="C22" s="15">
        <v>130</v>
      </c>
      <c r="D22" s="75" t="s">
        <v>6</v>
      </c>
      <c r="E22" s="209" t="s">
        <v>6</v>
      </c>
      <c r="F22" s="75" t="s">
        <v>6</v>
      </c>
      <c r="G22" s="32" t="s">
        <v>6</v>
      </c>
      <c r="H22" s="75" t="s">
        <v>6</v>
      </c>
      <c r="I22" s="75" t="s">
        <v>6</v>
      </c>
      <c r="J22" s="32" t="s">
        <v>6</v>
      </c>
      <c r="K22" s="75" t="s">
        <v>6</v>
      </c>
      <c r="L22" s="75" t="s">
        <v>6</v>
      </c>
      <c r="M22" s="32" t="s">
        <v>6</v>
      </c>
      <c r="N22" s="75" t="s">
        <v>6</v>
      </c>
    </row>
    <row r="23" spans="1:15" s="38" customFormat="1" ht="58.5" customHeight="1" x14ac:dyDescent="0.25">
      <c r="A23" s="36" t="s">
        <v>66</v>
      </c>
      <c r="B23" s="37">
        <v>1300</v>
      </c>
      <c r="C23" s="37">
        <v>140</v>
      </c>
      <c r="D23" s="77">
        <f t="shared" ref="D23" si="3">SUM(D24:D26)</f>
        <v>0</v>
      </c>
      <c r="E23" s="225">
        <f>SUM(E24)</f>
        <v>0</v>
      </c>
      <c r="F23" s="28">
        <f>F24</f>
        <v>0</v>
      </c>
      <c r="G23" s="28">
        <v>0</v>
      </c>
      <c r="H23" s="77">
        <f>SUM(H24)</f>
        <v>0</v>
      </c>
      <c r="I23" s="28">
        <f t="shared" ref="I23:L23" si="4">I24</f>
        <v>0</v>
      </c>
      <c r="J23" s="28">
        <v>0</v>
      </c>
      <c r="K23" s="77">
        <f>SUM(K24)</f>
        <v>0</v>
      </c>
      <c r="L23" s="28">
        <f t="shared" si="4"/>
        <v>0</v>
      </c>
      <c r="M23" s="28">
        <v>0</v>
      </c>
      <c r="N23" s="28">
        <v>0</v>
      </c>
      <c r="O23" s="38" t="s">
        <v>67</v>
      </c>
    </row>
    <row r="24" spans="1:15" ht="45" x14ac:dyDescent="0.25">
      <c r="A24" s="10" t="s">
        <v>193</v>
      </c>
      <c r="B24" s="15">
        <v>1310</v>
      </c>
      <c r="C24" s="15">
        <v>140</v>
      </c>
      <c r="D24" s="75" t="s">
        <v>6</v>
      </c>
      <c r="E24" s="209" t="s">
        <v>6</v>
      </c>
      <c r="F24" s="32"/>
      <c r="G24" s="75" t="s">
        <v>6</v>
      </c>
      <c r="H24" s="75" t="s">
        <v>6</v>
      </c>
      <c r="I24" s="32"/>
      <c r="J24" s="75" t="s">
        <v>6</v>
      </c>
      <c r="K24" s="75" t="s">
        <v>6</v>
      </c>
      <c r="L24" s="32"/>
      <c r="M24" s="75" t="s">
        <v>6</v>
      </c>
      <c r="N24" s="75" t="s">
        <v>6</v>
      </c>
    </row>
    <row r="25" spans="1:15" ht="30" x14ac:dyDescent="0.25">
      <c r="A25" s="36" t="s">
        <v>69</v>
      </c>
      <c r="B25" s="37">
        <v>1400</v>
      </c>
      <c r="C25" s="37">
        <v>150</v>
      </c>
      <c r="D25" s="77">
        <f>D26</f>
        <v>0</v>
      </c>
      <c r="E25" s="225">
        <f>E27</f>
        <v>3099600</v>
      </c>
      <c r="F25" s="77">
        <f>SUM(F26:F30)</f>
        <v>0</v>
      </c>
      <c r="G25" s="77">
        <f>SUM(G26:G30)</f>
        <v>0</v>
      </c>
      <c r="H25" s="77">
        <f>H27</f>
        <v>4170400</v>
      </c>
      <c r="I25" s="77">
        <f>SUM(I26:I30)</f>
        <v>0</v>
      </c>
      <c r="J25" s="77">
        <f>SUM(J26:J30)</f>
        <v>0</v>
      </c>
      <c r="K25" s="77">
        <f>K27</f>
        <v>4170400</v>
      </c>
      <c r="L25" s="77">
        <f>SUM(L26:L30)</f>
        <v>0</v>
      </c>
      <c r="M25" s="77">
        <f>SUM(M26:M30)</f>
        <v>0</v>
      </c>
      <c r="N25" s="77">
        <f>SUM(N26:N30)</f>
        <v>0</v>
      </c>
      <c r="O25" s="38" t="s">
        <v>180</v>
      </c>
    </row>
    <row r="26" spans="1:15" ht="16.899999999999999" customHeight="1" x14ac:dyDescent="0.25">
      <c r="A26" s="10" t="s">
        <v>68</v>
      </c>
      <c r="B26" s="15"/>
      <c r="C26" s="15"/>
      <c r="D26" s="75"/>
      <c r="E26" s="209"/>
      <c r="F26" s="32"/>
      <c r="G26" s="75"/>
      <c r="H26" s="75"/>
      <c r="I26" s="32"/>
      <c r="J26" s="75"/>
      <c r="K26" s="75"/>
      <c r="L26" s="32"/>
      <c r="M26" s="75"/>
      <c r="N26" s="75"/>
    </row>
    <row r="27" spans="1:15" ht="16.899999999999999" customHeight="1" x14ac:dyDescent="0.25">
      <c r="A27" s="31" t="s">
        <v>328</v>
      </c>
      <c r="B27" s="78">
        <v>1410</v>
      </c>
      <c r="C27" s="78">
        <v>150</v>
      </c>
      <c r="D27" s="75" t="s">
        <v>6</v>
      </c>
      <c r="E27" s="209">
        <f>E37-E36-E11</f>
        <v>3099600</v>
      </c>
      <c r="F27" s="75" t="s">
        <v>6</v>
      </c>
      <c r="G27" s="75" t="s">
        <v>6</v>
      </c>
      <c r="H27" s="75">
        <f>H37-H11</f>
        <v>4170400</v>
      </c>
      <c r="I27" s="75" t="s">
        <v>6</v>
      </c>
      <c r="J27" s="75" t="s">
        <v>6</v>
      </c>
      <c r="K27" s="75">
        <f>K37-K11</f>
        <v>4170400</v>
      </c>
      <c r="L27" s="75" t="s">
        <v>6</v>
      </c>
      <c r="M27" s="75" t="s">
        <v>6</v>
      </c>
      <c r="N27" s="75" t="s">
        <v>6</v>
      </c>
      <c r="O27" s="6" t="s">
        <v>179</v>
      </c>
    </row>
    <row r="28" spans="1:15" ht="35.25" customHeight="1" x14ac:dyDescent="0.25">
      <c r="A28" s="31" t="s">
        <v>71</v>
      </c>
      <c r="B28" s="185">
        <v>1420</v>
      </c>
      <c r="C28" s="185">
        <v>150</v>
      </c>
      <c r="D28" s="75" t="s">
        <v>6</v>
      </c>
      <c r="E28" s="209" t="s">
        <v>6</v>
      </c>
      <c r="F28" s="75"/>
      <c r="G28" s="75"/>
      <c r="H28" s="75"/>
      <c r="I28" s="75"/>
      <c r="J28" s="75"/>
      <c r="K28" s="75"/>
      <c r="L28" s="75"/>
      <c r="M28" s="75"/>
      <c r="N28" s="75"/>
    </row>
    <row r="29" spans="1:15" ht="16.899999999999999" customHeight="1" x14ac:dyDescent="0.25">
      <c r="A29" s="31" t="s">
        <v>177</v>
      </c>
      <c r="B29" s="185">
        <v>1430</v>
      </c>
      <c r="C29" s="185">
        <v>150</v>
      </c>
      <c r="D29" s="75" t="s">
        <v>6</v>
      </c>
      <c r="E29" s="209" t="s">
        <v>6</v>
      </c>
      <c r="F29" s="75"/>
      <c r="G29" s="75"/>
      <c r="H29" s="75"/>
      <c r="I29" s="75"/>
      <c r="J29" s="75"/>
      <c r="K29" s="75"/>
      <c r="L29" s="75"/>
      <c r="M29" s="75"/>
      <c r="N29" s="75"/>
    </row>
    <row r="30" spans="1:15" ht="16.899999999999999" customHeight="1" x14ac:dyDescent="0.25">
      <c r="A30" s="31" t="s">
        <v>178</v>
      </c>
      <c r="B30" s="78">
        <v>1440</v>
      </c>
      <c r="C30" s="78">
        <v>150</v>
      </c>
      <c r="D30" s="75" t="s">
        <v>6</v>
      </c>
      <c r="E30" s="209" t="s">
        <v>6</v>
      </c>
      <c r="F30" s="138">
        <v>0</v>
      </c>
      <c r="G30" s="75" t="s">
        <v>6</v>
      </c>
      <c r="H30" s="75" t="s">
        <v>6</v>
      </c>
      <c r="I30" s="75">
        <v>0</v>
      </c>
      <c r="J30" s="75" t="s">
        <v>6</v>
      </c>
      <c r="K30" s="75" t="s">
        <v>6</v>
      </c>
      <c r="L30" s="75">
        <v>0</v>
      </c>
      <c r="M30" s="75" t="s">
        <v>6</v>
      </c>
      <c r="N30" s="75" t="s">
        <v>6</v>
      </c>
      <c r="O30" s="6" t="s">
        <v>181</v>
      </c>
    </row>
    <row r="31" spans="1:15" ht="29.25" customHeight="1" x14ac:dyDescent="0.25">
      <c r="A31" s="36" t="s">
        <v>70</v>
      </c>
      <c r="B31" s="37">
        <v>1500</v>
      </c>
      <c r="C31" s="37">
        <v>180</v>
      </c>
      <c r="D31" s="28">
        <v>0</v>
      </c>
      <c r="E31" s="225">
        <f>E32</f>
        <v>0</v>
      </c>
      <c r="F31" s="28">
        <v>0</v>
      </c>
      <c r="G31" s="77">
        <v>0</v>
      </c>
      <c r="H31" s="77">
        <f>H32</f>
        <v>0</v>
      </c>
      <c r="I31" s="77">
        <v>0</v>
      </c>
      <c r="J31" s="77">
        <v>0</v>
      </c>
      <c r="K31" s="77">
        <f>K32</f>
        <v>0</v>
      </c>
      <c r="L31" s="77">
        <v>0</v>
      </c>
      <c r="M31" s="77">
        <v>0</v>
      </c>
      <c r="N31" s="77">
        <v>0</v>
      </c>
    </row>
    <row r="32" spans="1:15" x14ac:dyDescent="0.25">
      <c r="A32" s="31" t="s">
        <v>68</v>
      </c>
      <c r="B32" s="15"/>
      <c r="C32" s="15"/>
      <c r="D32" s="75" t="s">
        <v>6</v>
      </c>
      <c r="E32" s="209"/>
      <c r="F32" s="32" t="s">
        <v>6</v>
      </c>
      <c r="G32" s="75" t="s">
        <v>6</v>
      </c>
      <c r="H32" s="75"/>
      <c r="I32" s="75" t="s">
        <v>6</v>
      </c>
      <c r="J32" s="75" t="s">
        <v>6</v>
      </c>
      <c r="K32" s="75"/>
      <c r="L32" s="75" t="s">
        <v>6</v>
      </c>
      <c r="M32" s="75" t="s">
        <v>6</v>
      </c>
      <c r="N32" s="32" t="s">
        <v>6</v>
      </c>
    </row>
    <row r="33" spans="1:25" ht="30" x14ac:dyDescent="0.25">
      <c r="A33" s="36" t="s">
        <v>72</v>
      </c>
      <c r="B33" s="37">
        <v>1900</v>
      </c>
      <c r="C33" s="37"/>
      <c r="D33" s="77">
        <f>SUM(D34:D36)</f>
        <v>40893.730000000003</v>
      </c>
      <c r="E33" s="225">
        <f>SUM(E34:E36)</f>
        <v>5590</v>
      </c>
      <c r="F33" s="77">
        <f t="shared" ref="F33:N33" si="5">SUM(F34:F36)</f>
        <v>0</v>
      </c>
      <c r="G33" s="77">
        <f t="shared" si="5"/>
        <v>0</v>
      </c>
      <c r="H33" s="77">
        <f t="shared" si="5"/>
        <v>0</v>
      </c>
      <c r="I33" s="77">
        <f t="shared" si="5"/>
        <v>0</v>
      </c>
      <c r="J33" s="77">
        <f t="shared" si="5"/>
        <v>0</v>
      </c>
      <c r="K33" s="77">
        <f t="shared" si="5"/>
        <v>0</v>
      </c>
      <c r="L33" s="77">
        <f t="shared" si="5"/>
        <v>0</v>
      </c>
      <c r="M33" s="77">
        <f t="shared" si="5"/>
        <v>0</v>
      </c>
      <c r="N33" s="77">
        <f t="shared" si="5"/>
        <v>0</v>
      </c>
    </row>
    <row r="34" spans="1:25" ht="24.75" customHeight="1" x14ac:dyDescent="0.25">
      <c r="A34" s="31" t="s">
        <v>68</v>
      </c>
      <c r="B34" s="15"/>
      <c r="C34" s="15"/>
      <c r="D34" s="75"/>
      <c r="E34" s="209"/>
      <c r="F34" s="75"/>
      <c r="G34" s="75"/>
      <c r="H34" s="75"/>
      <c r="I34" s="75"/>
      <c r="J34" s="75"/>
      <c r="K34" s="75"/>
      <c r="L34" s="75"/>
      <c r="M34" s="75"/>
      <c r="N34" s="75"/>
    </row>
    <row r="35" spans="1:25" x14ac:dyDescent="0.25">
      <c r="A35" s="31" t="s">
        <v>73</v>
      </c>
      <c r="B35" s="78">
        <v>1980</v>
      </c>
      <c r="C35" s="78" t="s">
        <v>6</v>
      </c>
      <c r="D35" s="75"/>
      <c r="E35" s="209"/>
      <c r="F35" s="75">
        <f t="shared" ref="F35:J35" si="6">F36</f>
        <v>0</v>
      </c>
      <c r="G35" s="75" t="str">
        <f t="shared" si="6"/>
        <v>х</v>
      </c>
      <c r="H35" s="75" t="str">
        <f>H36</f>
        <v>х</v>
      </c>
      <c r="I35" s="75" t="str">
        <f t="shared" si="6"/>
        <v>х</v>
      </c>
      <c r="J35" s="75" t="str">
        <f t="shared" si="6"/>
        <v>х</v>
      </c>
      <c r="K35" s="75" t="str">
        <f>K36</f>
        <v>х</v>
      </c>
      <c r="L35" s="75" t="str">
        <f>L36</f>
        <v>х</v>
      </c>
      <c r="M35" s="76" t="s">
        <v>6</v>
      </c>
      <c r="N35" s="75" t="str">
        <f>N36</f>
        <v>х</v>
      </c>
    </row>
    <row r="36" spans="1:25" ht="75.75" thickBot="1" x14ac:dyDescent="0.3">
      <c r="A36" s="40" t="s">
        <v>74</v>
      </c>
      <c r="B36" s="16">
        <v>1981</v>
      </c>
      <c r="C36" s="16">
        <v>510</v>
      </c>
      <c r="D36" s="75">
        <f>40889.58+4.15</f>
        <v>40893.730000000003</v>
      </c>
      <c r="E36" s="209">
        <v>5590</v>
      </c>
      <c r="F36" s="41"/>
      <c r="G36" s="75" t="s">
        <v>6</v>
      </c>
      <c r="H36" s="75" t="s">
        <v>6</v>
      </c>
      <c r="I36" s="75" t="s">
        <v>6</v>
      </c>
      <c r="J36" s="75" t="s">
        <v>6</v>
      </c>
      <c r="K36" s="75" t="s">
        <v>6</v>
      </c>
      <c r="L36" s="75" t="s">
        <v>6</v>
      </c>
      <c r="M36" s="41" t="s">
        <v>6</v>
      </c>
      <c r="N36" s="75" t="s">
        <v>6</v>
      </c>
      <c r="O36" s="6" t="s">
        <v>194</v>
      </c>
    </row>
    <row r="37" spans="1:25" s="42" customFormat="1" ht="28.5" customHeight="1" thickBot="1" x14ac:dyDescent="0.25">
      <c r="A37" s="113" t="s">
        <v>75</v>
      </c>
      <c r="B37" s="114">
        <v>2000</v>
      </c>
      <c r="C37" s="114" t="s">
        <v>6</v>
      </c>
      <c r="D37" s="115">
        <f>D38+D45+D51+D55+D62+D64</f>
        <v>84499537.180000007</v>
      </c>
      <c r="E37" s="227">
        <f>E38+E45+E51+E55+E62+E64</f>
        <v>3451947.9</v>
      </c>
      <c r="F37" s="115">
        <f>F38+F45+F51+F55+F62+F64</f>
        <v>9552082.5899999999</v>
      </c>
      <c r="G37" s="115">
        <f t="shared" ref="G37:N37" si="7">G38+G45+G51+G55+G62+G64</f>
        <v>77073500</v>
      </c>
      <c r="H37" s="115">
        <f>H38+H45+H51+H55+H62+H64</f>
        <v>4170400</v>
      </c>
      <c r="I37" s="115">
        <f t="shared" si="7"/>
        <v>9026800</v>
      </c>
      <c r="J37" s="115">
        <f t="shared" si="7"/>
        <v>77131700</v>
      </c>
      <c r="K37" s="115">
        <f>K38+K45+K51+K55+K62+K64</f>
        <v>4170400</v>
      </c>
      <c r="L37" s="115">
        <f t="shared" si="7"/>
        <v>9026800</v>
      </c>
      <c r="M37" s="115">
        <f t="shared" si="7"/>
        <v>0</v>
      </c>
      <c r="N37" s="115">
        <f t="shared" si="7"/>
        <v>0</v>
      </c>
    </row>
    <row r="38" spans="1:25" ht="30" x14ac:dyDescent="0.25">
      <c r="A38" s="43" t="s">
        <v>76</v>
      </c>
      <c r="B38" s="44">
        <v>2100</v>
      </c>
      <c r="C38" s="44" t="s">
        <v>6</v>
      </c>
      <c r="D38" s="45">
        <f>D39+D42+D40+D41</f>
        <v>68017217.939999998</v>
      </c>
      <c r="E38" s="228">
        <f>E39+E42+E40+E41</f>
        <v>3135347.9</v>
      </c>
      <c r="F38" s="45">
        <f t="shared" ref="F38" si="8">F39+F42+F40+F41</f>
        <v>0</v>
      </c>
      <c r="G38" s="45">
        <f>G39+G42+G40</f>
        <v>61657000</v>
      </c>
      <c r="H38" s="45">
        <f t="shared" ref="H38:I38" si="9">H39+H42+H40+H41</f>
        <v>3932900</v>
      </c>
      <c r="I38" s="45">
        <f t="shared" si="9"/>
        <v>0</v>
      </c>
      <c r="J38" s="45">
        <f>J39+J42+J40</f>
        <v>61657000</v>
      </c>
      <c r="K38" s="45">
        <f t="shared" ref="K38:L38" si="10">K39+K42+K40+K41</f>
        <v>3932900</v>
      </c>
      <c r="L38" s="45">
        <f t="shared" si="10"/>
        <v>0</v>
      </c>
      <c r="M38" s="45">
        <v>0</v>
      </c>
      <c r="N38" s="45">
        <v>0</v>
      </c>
    </row>
    <row r="39" spans="1:25" ht="30.6" customHeight="1" x14ac:dyDescent="0.25">
      <c r="A39" s="31" t="s">
        <v>77</v>
      </c>
      <c r="B39" s="15">
        <v>2110</v>
      </c>
      <c r="C39" s="15">
        <v>111</v>
      </c>
      <c r="D39" s="237">
        <f>51370100+880600</f>
        <v>52250700</v>
      </c>
      <c r="E39" s="209"/>
      <c r="F39" s="32"/>
      <c r="G39" s="32">
        <v>47217400</v>
      </c>
      <c r="H39" s="75"/>
      <c r="I39" s="32"/>
      <c r="J39" s="75">
        <v>47217400</v>
      </c>
      <c r="K39" s="75"/>
      <c r="L39" s="32"/>
      <c r="M39" s="32" t="s">
        <v>6</v>
      </c>
      <c r="N39" s="75" t="s">
        <v>6</v>
      </c>
      <c r="O39" s="6" t="s">
        <v>78</v>
      </c>
      <c r="P39" s="211"/>
      <c r="Q39" s="241" t="s">
        <v>331</v>
      </c>
      <c r="R39" s="241"/>
      <c r="S39" s="241"/>
      <c r="T39" s="241"/>
      <c r="U39" s="241"/>
      <c r="V39" s="241"/>
      <c r="W39" s="242" t="s">
        <v>332</v>
      </c>
      <c r="X39" s="242"/>
      <c r="Y39" s="242"/>
    </row>
    <row r="40" spans="1:25" ht="43.15" customHeight="1" x14ac:dyDescent="0.25">
      <c r="A40" s="31" t="s">
        <v>79</v>
      </c>
      <c r="B40" s="15">
        <v>2120</v>
      </c>
      <c r="C40" s="15">
        <v>112</v>
      </c>
      <c r="D40" s="32">
        <f>312400+10704</f>
        <v>323104</v>
      </c>
      <c r="E40" s="239">
        <f>2823600+306157.9+5590</f>
        <v>3135347.9</v>
      </c>
      <c r="F40" s="32"/>
      <c r="G40" s="32">
        <v>221400</v>
      </c>
      <c r="H40" s="75">
        <v>3932900</v>
      </c>
      <c r="I40" s="32"/>
      <c r="J40" s="75">
        <v>221400</v>
      </c>
      <c r="K40" s="75">
        <v>3932900</v>
      </c>
      <c r="L40" s="32"/>
      <c r="M40" s="75" t="s">
        <v>6</v>
      </c>
      <c r="N40" s="75" t="s">
        <v>6</v>
      </c>
      <c r="O40" s="6" t="s">
        <v>80</v>
      </c>
      <c r="P40" s="211"/>
      <c r="Q40" s="212" t="s">
        <v>333</v>
      </c>
      <c r="R40" s="212" t="s">
        <v>334</v>
      </c>
      <c r="S40" s="212" t="s">
        <v>335</v>
      </c>
      <c r="T40" s="213">
        <v>810</v>
      </c>
      <c r="U40" s="213">
        <v>820</v>
      </c>
      <c r="V40" s="213">
        <v>860</v>
      </c>
      <c r="W40" s="214" t="s">
        <v>333</v>
      </c>
      <c r="X40" s="214" t="s">
        <v>334</v>
      </c>
      <c r="Y40" s="215" t="s">
        <v>335</v>
      </c>
    </row>
    <row r="41" spans="1:25" ht="59.45" customHeight="1" x14ac:dyDescent="0.25">
      <c r="A41" s="31" t="s">
        <v>81</v>
      </c>
      <c r="B41" s="15">
        <v>2130</v>
      </c>
      <c r="C41" s="15">
        <v>113</v>
      </c>
      <c r="D41" s="32"/>
      <c r="E41" s="209"/>
      <c r="F41" s="32"/>
      <c r="G41" s="32"/>
      <c r="H41" s="75"/>
      <c r="I41" s="32"/>
      <c r="J41" s="32"/>
      <c r="K41" s="75"/>
      <c r="L41" s="32"/>
      <c r="M41" s="75" t="s">
        <v>6</v>
      </c>
      <c r="N41" s="75" t="s">
        <v>6</v>
      </c>
      <c r="O41" s="6" t="s">
        <v>82</v>
      </c>
      <c r="P41" s="211" t="s">
        <v>336</v>
      </c>
      <c r="Q41" s="218">
        <v>52189311.969999999</v>
      </c>
      <c r="R41" s="218"/>
      <c r="S41" s="218">
        <f>SUM(T41:V41)</f>
        <v>0</v>
      </c>
      <c r="T41" s="218"/>
      <c r="U41" s="218"/>
      <c r="V41" s="218"/>
      <c r="W41" s="219">
        <f>D39-Q41</f>
        <v>61388.030000001192</v>
      </c>
      <c r="X41" s="219">
        <f t="shared" ref="W41:Y43" si="11">E39-R41</f>
        <v>0</v>
      </c>
      <c r="Y41" s="219">
        <f t="shared" si="11"/>
        <v>0</v>
      </c>
    </row>
    <row r="42" spans="1:25" ht="79.900000000000006" customHeight="1" x14ac:dyDescent="0.25">
      <c r="A42" s="43" t="s">
        <v>83</v>
      </c>
      <c r="B42" s="44">
        <v>2140</v>
      </c>
      <c r="C42" s="44">
        <v>119</v>
      </c>
      <c r="D42" s="45">
        <f>D43+D44</f>
        <v>15443413.939999999</v>
      </c>
      <c r="E42" s="228"/>
      <c r="F42" s="45">
        <f t="shared" ref="F42" si="12">F43+F44</f>
        <v>0</v>
      </c>
      <c r="G42" s="45">
        <f>G43+G44</f>
        <v>14218200</v>
      </c>
      <c r="H42" s="45"/>
      <c r="I42" s="45"/>
      <c r="J42" s="45">
        <f>J43+J44</f>
        <v>14218200</v>
      </c>
      <c r="K42" s="45"/>
      <c r="L42" s="45"/>
      <c r="M42" s="45">
        <v>0</v>
      </c>
      <c r="N42" s="45">
        <v>0</v>
      </c>
      <c r="P42" s="211" t="s">
        <v>337</v>
      </c>
      <c r="Q42" s="218">
        <v>118410.01000000001</v>
      </c>
      <c r="R42" s="218">
        <v>2790754.78</v>
      </c>
      <c r="S42" s="218">
        <f t="shared" ref="S42:S49" si="13">SUM(T42:V42)</f>
        <v>0</v>
      </c>
      <c r="T42" s="218"/>
      <c r="U42" s="218"/>
      <c r="V42" s="218"/>
      <c r="W42" s="219">
        <f t="shared" si="11"/>
        <v>204693.99</v>
      </c>
      <c r="X42" s="219">
        <f>E40-R42</f>
        <v>344593.12000000011</v>
      </c>
      <c r="Y42" s="219">
        <f t="shared" si="11"/>
        <v>0</v>
      </c>
    </row>
    <row r="43" spans="1:25" ht="30" x14ac:dyDescent="0.25">
      <c r="A43" s="31" t="s">
        <v>84</v>
      </c>
      <c r="B43" s="15">
        <v>2141</v>
      </c>
      <c r="C43" s="15">
        <v>119</v>
      </c>
      <c r="D43" s="237">
        <f>15136500+40889.58+266024.36</f>
        <v>15443413.939999999</v>
      </c>
      <c r="E43" s="209"/>
      <c r="F43" s="46"/>
      <c r="G43" s="46">
        <v>14218200</v>
      </c>
      <c r="H43" s="46"/>
      <c r="I43" s="46"/>
      <c r="J43" s="46">
        <v>14218200</v>
      </c>
      <c r="K43" s="46"/>
      <c r="L43" s="46"/>
      <c r="M43" s="75" t="s">
        <v>6</v>
      </c>
      <c r="N43" s="75" t="s">
        <v>6</v>
      </c>
      <c r="O43" s="6" t="s">
        <v>85</v>
      </c>
      <c r="P43" s="216" t="s">
        <v>338</v>
      </c>
      <c r="Q43" s="220"/>
      <c r="R43" s="218"/>
      <c r="S43" s="220">
        <f t="shared" si="13"/>
        <v>0</v>
      </c>
      <c r="T43" s="220"/>
      <c r="U43" s="220"/>
      <c r="V43" s="220"/>
      <c r="W43" s="219">
        <f t="shared" si="11"/>
        <v>0</v>
      </c>
      <c r="X43" s="219">
        <f t="shared" si="11"/>
        <v>0</v>
      </c>
      <c r="Y43" s="219">
        <f t="shared" si="11"/>
        <v>0</v>
      </c>
    </row>
    <row r="44" spans="1:25" ht="37.5" customHeight="1" x14ac:dyDescent="0.25">
      <c r="A44" s="31" t="s">
        <v>86</v>
      </c>
      <c r="B44" s="15">
        <v>2142</v>
      </c>
      <c r="C44" s="15">
        <v>119</v>
      </c>
      <c r="D44" s="32"/>
      <c r="E44" s="209"/>
      <c r="F44" s="32"/>
      <c r="G44" s="32"/>
      <c r="H44" s="75"/>
      <c r="I44" s="32"/>
      <c r="J44" s="32"/>
      <c r="K44" s="75"/>
      <c r="L44" s="32"/>
      <c r="M44" s="75" t="s">
        <v>6</v>
      </c>
      <c r="N44" s="75" t="s">
        <v>6</v>
      </c>
      <c r="O44" s="6" t="s">
        <v>87</v>
      </c>
      <c r="P44" s="211" t="s">
        <v>339</v>
      </c>
      <c r="Q44" s="218">
        <v>15125509.42</v>
      </c>
      <c r="R44" s="218"/>
      <c r="S44" s="218">
        <f t="shared" si="13"/>
        <v>0</v>
      </c>
      <c r="T44" s="218"/>
      <c r="U44" s="218"/>
      <c r="V44" s="218"/>
      <c r="W44" s="219">
        <f>D43-Q44-D44</f>
        <v>317904.51999999955</v>
      </c>
      <c r="X44" s="219">
        <f>E43-R44-E44</f>
        <v>0</v>
      </c>
      <c r="Y44" s="219">
        <f>E43-S44-E44</f>
        <v>0</v>
      </c>
    </row>
    <row r="45" spans="1:25" ht="30" x14ac:dyDescent="0.25">
      <c r="A45" s="36" t="s">
        <v>88</v>
      </c>
      <c r="B45" s="37">
        <v>2200</v>
      </c>
      <c r="C45" s="37">
        <v>300</v>
      </c>
      <c r="D45" s="77">
        <f t="shared" ref="D45" si="14">D46+D48+D49+D50+D47</f>
        <v>0</v>
      </c>
      <c r="E45" s="225">
        <f>E46+E48+E49+E50+E47</f>
        <v>198500</v>
      </c>
      <c r="F45" s="77">
        <f t="shared" ref="F45:L45" si="15">F46+F48+F49+F50+F47</f>
        <v>0</v>
      </c>
      <c r="G45" s="77">
        <f t="shared" si="15"/>
        <v>0</v>
      </c>
      <c r="H45" s="77">
        <f t="shared" si="15"/>
        <v>160000</v>
      </c>
      <c r="I45" s="77">
        <f t="shared" si="15"/>
        <v>0</v>
      </c>
      <c r="J45" s="77">
        <f t="shared" si="15"/>
        <v>0</v>
      </c>
      <c r="K45" s="77">
        <f t="shared" si="15"/>
        <v>160000</v>
      </c>
      <c r="L45" s="77">
        <f t="shared" si="15"/>
        <v>0</v>
      </c>
      <c r="M45" s="45">
        <v>0</v>
      </c>
      <c r="N45" s="45">
        <v>0</v>
      </c>
      <c r="P45" s="211" t="s">
        <v>340</v>
      </c>
      <c r="Q45" s="218">
        <v>14880768.229999999</v>
      </c>
      <c r="R45" s="218">
        <v>112434.8</v>
      </c>
      <c r="S45" s="218">
        <f>SUM(T45:V45)</f>
        <v>6919283.5899999999</v>
      </c>
      <c r="T45" s="218">
        <v>6919283.5899999999</v>
      </c>
      <c r="U45" s="218"/>
      <c r="V45" s="218"/>
      <c r="W45" s="219">
        <f t="shared" ref="W45:Y45" si="16">D67-Q45</f>
        <v>1600046.8600000013</v>
      </c>
      <c r="X45" s="219">
        <f t="shared" si="16"/>
        <v>5665.1999999999971</v>
      </c>
      <c r="Y45" s="219">
        <f t="shared" si="16"/>
        <v>2632799</v>
      </c>
    </row>
    <row r="46" spans="1:25" s="30" customFormat="1" ht="75" x14ac:dyDescent="0.25">
      <c r="A46" s="80" t="s">
        <v>89</v>
      </c>
      <c r="B46" s="81">
        <v>2210</v>
      </c>
      <c r="C46" s="81">
        <v>320</v>
      </c>
      <c r="D46" s="82">
        <f>D47</f>
        <v>0</v>
      </c>
      <c r="E46" s="229"/>
      <c r="F46" s="82">
        <v>0</v>
      </c>
      <c r="G46" s="82">
        <f>G47</f>
        <v>0</v>
      </c>
      <c r="H46" s="82"/>
      <c r="I46" s="82">
        <v>0</v>
      </c>
      <c r="J46" s="82">
        <f>J47</f>
        <v>0</v>
      </c>
      <c r="K46" s="82"/>
      <c r="L46" s="82">
        <v>0</v>
      </c>
      <c r="M46" s="83" t="s">
        <v>6</v>
      </c>
      <c r="N46" s="83" t="s">
        <v>6</v>
      </c>
      <c r="P46" s="211" t="s">
        <v>341</v>
      </c>
      <c r="Q46" s="218"/>
      <c r="R46" s="218"/>
      <c r="S46" s="218">
        <f t="shared" si="13"/>
        <v>0</v>
      </c>
      <c r="T46" s="218"/>
      <c r="U46" s="218"/>
      <c r="V46" s="218"/>
      <c r="W46" s="219">
        <f>D47-Q46</f>
        <v>0</v>
      </c>
      <c r="X46" s="219">
        <f>E47-R46</f>
        <v>198500</v>
      </c>
      <c r="Y46" s="219">
        <f>F47-S46</f>
        <v>0</v>
      </c>
    </row>
    <row r="47" spans="1:25" ht="84" customHeight="1" x14ac:dyDescent="0.25">
      <c r="A47" s="31" t="s">
        <v>90</v>
      </c>
      <c r="B47" s="15">
        <v>2211</v>
      </c>
      <c r="C47" s="15">
        <v>321</v>
      </c>
      <c r="D47" s="75"/>
      <c r="E47" s="238">
        <v>198500</v>
      </c>
      <c r="F47" s="46"/>
      <c r="G47" s="46"/>
      <c r="H47" s="46">
        <v>160000</v>
      </c>
      <c r="I47" s="46"/>
      <c r="J47" s="46"/>
      <c r="K47" s="46">
        <v>160000</v>
      </c>
      <c r="L47" s="46"/>
      <c r="M47" s="75" t="s">
        <v>6</v>
      </c>
      <c r="N47" s="75" t="s">
        <v>6</v>
      </c>
      <c r="O47" s="6" t="s">
        <v>187</v>
      </c>
      <c r="P47" s="211" t="s">
        <v>342</v>
      </c>
      <c r="Q47" s="218"/>
      <c r="R47" s="218"/>
      <c r="S47" s="218">
        <f t="shared" si="13"/>
        <v>0</v>
      </c>
      <c r="T47" s="218"/>
      <c r="U47" s="218"/>
      <c r="V47" s="218"/>
      <c r="W47" s="219">
        <f>D63-Q47</f>
        <v>0</v>
      </c>
      <c r="X47" s="219">
        <f>E63-R47</f>
        <v>0</v>
      </c>
      <c r="Y47" s="219">
        <f>F63-S47</f>
        <v>0</v>
      </c>
    </row>
    <row r="48" spans="1:25" ht="75.599999999999994" customHeight="1" x14ac:dyDescent="0.25">
      <c r="A48" s="31" t="s">
        <v>91</v>
      </c>
      <c r="B48" s="15">
        <v>2220</v>
      </c>
      <c r="C48" s="15">
        <v>340</v>
      </c>
      <c r="D48" s="32"/>
      <c r="E48" s="209"/>
      <c r="F48" s="32"/>
      <c r="G48" s="32"/>
      <c r="H48" s="75"/>
      <c r="I48" s="32"/>
      <c r="J48" s="32"/>
      <c r="K48" s="75"/>
      <c r="L48" s="32"/>
      <c r="M48" s="75" t="s">
        <v>6</v>
      </c>
      <c r="N48" s="75" t="s">
        <v>6</v>
      </c>
      <c r="P48" s="211" t="s">
        <v>343</v>
      </c>
      <c r="Q48" s="218"/>
      <c r="R48" s="218"/>
      <c r="S48" s="218">
        <f t="shared" si="13"/>
        <v>0</v>
      </c>
      <c r="T48" s="218"/>
      <c r="U48" s="218"/>
      <c r="V48" s="218"/>
      <c r="W48" s="219">
        <f t="shared" ref="W48:Y49" si="17">D53-Q48</f>
        <v>0</v>
      </c>
      <c r="X48" s="219">
        <f t="shared" si="17"/>
        <v>0</v>
      </c>
      <c r="Y48" s="219">
        <f t="shared" si="17"/>
        <v>0</v>
      </c>
    </row>
    <row r="49" spans="1:25" ht="115.15" customHeight="1" x14ac:dyDescent="0.25">
      <c r="A49" s="31" t="s">
        <v>92</v>
      </c>
      <c r="B49" s="15">
        <v>2230</v>
      </c>
      <c r="C49" s="15">
        <v>350</v>
      </c>
      <c r="D49" s="32"/>
      <c r="E49" s="209"/>
      <c r="F49" s="32"/>
      <c r="G49" s="32"/>
      <c r="H49" s="75"/>
      <c r="I49" s="32"/>
      <c r="J49" s="32"/>
      <c r="K49" s="75"/>
      <c r="L49" s="32"/>
      <c r="M49" s="75" t="s">
        <v>6</v>
      </c>
      <c r="N49" s="75" t="s">
        <v>6</v>
      </c>
      <c r="O49" s="6" t="s">
        <v>93</v>
      </c>
      <c r="P49" s="211" t="s">
        <v>344</v>
      </c>
      <c r="Q49" s="218">
        <v>341.79</v>
      </c>
      <c r="R49" s="218"/>
      <c r="S49" s="218">
        <f t="shared" si="13"/>
        <v>0</v>
      </c>
      <c r="T49" s="218"/>
      <c r="U49" s="218"/>
      <c r="V49" s="218"/>
      <c r="W49" s="219">
        <f>D54-Q49</f>
        <v>1162.3600000000001</v>
      </c>
      <c r="X49" s="219">
        <f t="shared" si="17"/>
        <v>0</v>
      </c>
      <c r="Y49" s="219">
        <f t="shared" si="17"/>
        <v>0</v>
      </c>
    </row>
    <row r="50" spans="1:25" ht="36" customHeight="1" x14ac:dyDescent="0.25">
      <c r="A50" s="31" t="s">
        <v>325</v>
      </c>
      <c r="B50" s="15">
        <v>2240</v>
      </c>
      <c r="C50" s="15">
        <v>360</v>
      </c>
      <c r="D50" s="32"/>
      <c r="E50" s="209"/>
      <c r="F50" s="32"/>
      <c r="G50" s="32"/>
      <c r="H50" s="75"/>
      <c r="I50" s="32"/>
      <c r="J50" s="32"/>
      <c r="K50" s="75"/>
      <c r="L50" s="32"/>
      <c r="M50" s="75" t="s">
        <v>6</v>
      </c>
      <c r="N50" s="75" t="s">
        <v>6</v>
      </c>
      <c r="P50" s="217" t="s">
        <v>345</v>
      </c>
      <c r="Q50" s="221"/>
      <c r="R50" s="218"/>
      <c r="S50" s="221"/>
      <c r="T50" s="221"/>
      <c r="U50" s="221"/>
      <c r="V50" s="221"/>
      <c r="W50" s="219">
        <f>D69-Q50</f>
        <v>0</v>
      </c>
      <c r="X50" s="219">
        <f>E69-R50</f>
        <v>0</v>
      </c>
      <c r="Y50" s="219">
        <f t="shared" ref="Y50" si="18">F69-S50</f>
        <v>0</v>
      </c>
    </row>
    <row r="51" spans="1:25" ht="30" x14ac:dyDescent="0.25">
      <c r="A51" s="36" t="s">
        <v>94</v>
      </c>
      <c r="B51" s="37">
        <v>2300</v>
      </c>
      <c r="C51" s="37">
        <v>850</v>
      </c>
      <c r="D51" s="73">
        <f>SUM(D52:D54)</f>
        <v>1504.15</v>
      </c>
      <c r="E51" s="225"/>
      <c r="F51" s="28">
        <f t="shared" ref="F51" si="19">F53+F54+F52</f>
        <v>0</v>
      </c>
      <c r="G51" s="77">
        <f>SUM(G52:G54)</f>
        <v>34500</v>
      </c>
      <c r="H51" s="77"/>
      <c r="I51" s="28"/>
      <c r="J51" s="77">
        <f>SUM(J52:J54)</f>
        <v>34500</v>
      </c>
      <c r="K51" s="77"/>
      <c r="L51" s="28"/>
      <c r="M51" s="45">
        <v>0</v>
      </c>
      <c r="N51" s="45">
        <v>0</v>
      </c>
      <c r="P51" s="211" t="s">
        <v>346</v>
      </c>
      <c r="Q51" s="221"/>
      <c r="R51" s="218"/>
      <c r="S51" s="221"/>
      <c r="T51" s="221"/>
      <c r="U51" s="221"/>
      <c r="V51" s="221"/>
      <c r="W51" s="219"/>
      <c r="X51" s="219">
        <f>E68-R51</f>
        <v>0</v>
      </c>
      <c r="Y51" s="219"/>
    </row>
    <row r="52" spans="1:25" ht="45" x14ac:dyDescent="0.25">
      <c r="A52" s="31" t="s">
        <v>95</v>
      </c>
      <c r="B52" s="15">
        <v>2310</v>
      </c>
      <c r="C52" s="15">
        <v>851</v>
      </c>
      <c r="D52" s="46"/>
      <c r="E52" s="63"/>
      <c r="F52" s="46"/>
      <c r="G52" s="46"/>
      <c r="H52" s="46"/>
      <c r="I52" s="46"/>
      <c r="J52" s="46"/>
      <c r="K52" s="46"/>
      <c r="L52" s="46"/>
      <c r="M52" s="75" t="s">
        <v>6</v>
      </c>
      <c r="N52" s="75" t="s">
        <v>6</v>
      </c>
    </row>
    <row r="53" spans="1:25" ht="75" x14ac:dyDescent="0.25">
      <c r="A53" s="31" t="s">
        <v>96</v>
      </c>
      <c r="B53" s="15">
        <v>2320</v>
      </c>
      <c r="C53" s="15">
        <v>852</v>
      </c>
      <c r="D53" s="32">
        <v>0</v>
      </c>
      <c r="E53" s="209"/>
      <c r="F53" s="32"/>
      <c r="G53" s="32"/>
      <c r="H53" s="75"/>
      <c r="I53" s="32"/>
      <c r="J53" s="32"/>
      <c r="K53" s="75"/>
      <c r="L53" s="32"/>
      <c r="M53" s="75" t="s">
        <v>6</v>
      </c>
      <c r="N53" s="75" t="s">
        <v>6</v>
      </c>
      <c r="O53" s="6" t="s">
        <v>97</v>
      </c>
    </row>
    <row r="54" spans="1:25" ht="45" x14ac:dyDescent="0.25">
      <c r="A54" s="31" t="s">
        <v>98</v>
      </c>
      <c r="B54" s="15">
        <v>2330</v>
      </c>
      <c r="C54" s="15">
        <v>853</v>
      </c>
      <c r="D54" s="75">
        <f>1500+4.15</f>
        <v>1504.15</v>
      </c>
      <c r="E54" s="209"/>
      <c r="F54" s="32"/>
      <c r="G54" s="32">
        <v>34500</v>
      </c>
      <c r="H54" s="75"/>
      <c r="I54" s="32"/>
      <c r="J54" s="32">
        <v>34500</v>
      </c>
      <c r="K54" s="75"/>
      <c r="L54" s="32"/>
      <c r="M54" s="75" t="s">
        <v>6</v>
      </c>
      <c r="N54" s="75" t="s">
        <v>6</v>
      </c>
      <c r="O54" s="6" t="s">
        <v>99</v>
      </c>
    </row>
    <row r="55" spans="1:25" ht="45" x14ac:dyDescent="0.25">
      <c r="A55" s="36" t="s">
        <v>100</v>
      </c>
      <c r="B55" s="37">
        <v>2400</v>
      </c>
      <c r="C55" s="37" t="s">
        <v>6</v>
      </c>
      <c r="D55" s="28">
        <v>0</v>
      </c>
      <c r="E55" s="225"/>
      <c r="F55" s="77">
        <v>0</v>
      </c>
      <c r="G55" s="77">
        <v>0</v>
      </c>
      <c r="H55" s="77"/>
      <c r="I55" s="77">
        <v>0</v>
      </c>
      <c r="J55" s="77">
        <v>0</v>
      </c>
      <c r="K55" s="77"/>
      <c r="L55" s="77">
        <v>0</v>
      </c>
      <c r="M55" s="77">
        <v>0</v>
      </c>
      <c r="N55" s="77">
        <v>0</v>
      </c>
    </row>
    <row r="56" spans="1:25" ht="60" x14ac:dyDescent="0.25">
      <c r="A56" s="31" t="s">
        <v>101</v>
      </c>
      <c r="B56" s="15">
        <v>2410</v>
      </c>
      <c r="C56" s="15">
        <v>613</v>
      </c>
      <c r="D56" s="75" t="s">
        <v>6</v>
      </c>
      <c r="E56" s="209"/>
      <c r="F56" s="75" t="s">
        <v>6</v>
      </c>
      <c r="G56" s="75" t="s">
        <v>6</v>
      </c>
      <c r="H56" s="75"/>
      <c r="I56" s="75" t="s">
        <v>6</v>
      </c>
      <c r="J56" s="75" t="s">
        <v>6</v>
      </c>
      <c r="K56" s="75"/>
      <c r="L56" s="75" t="s">
        <v>6</v>
      </c>
      <c r="M56" s="75" t="s">
        <v>6</v>
      </c>
      <c r="N56" s="75" t="s">
        <v>6</v>
      </c>
      <c r="O56" s="6" t="s">
        <v>182</v>
      </c>
    </row>
    <row r="57" spans="1:25" ht="30" x14ac:dyDescent="0.25">
      <c r="A57" s="31" t="s">
        <v>326</v>
      </c>
      <c r="B57" s="15">
        <v>2420</v>
      </c>
      <c r="C57" s="15">
        <v>623</v>
      </c>
      <c r="D57" s="75" t="s">
        <v>6</v>
      </c>
      <c r="E57" s="209"/>
      <c r="F57" s="75" t="s">
        <v>6</v>
      </c>
      <c r="G57" s="75" t="s">
        <v>6</v>
      </c>
      <c r="H57" s="75"/>
      <c r="I57" s="75" t="s">
        <v>6</v>
      </c>
      <c r="J57" s="75" t="s">
        <v>6</v>
      </c>
      <c r="K57" s="75"/>
      <c r="L57" s="75" t="s">
        <v>6</v>
      </c>
      <c r="M57" s="75" t="s">
        <v>6</v>
      </c>
      <c r="N57" s="75" t="s">
        <v>6</v>
      </c>
      <c r="O57" s="6" t="s">
        <v>182</v>
      </c>
    </row>
    <row r="58" spans="1:25" ht="75" x14ac:dyDescent="0.25">
      <c r="A58" s="31" t="s">
        <v>327</v>
      </c>
      <c r="B58" s="185">
        <v>2430</v>
      </c>
      <c r="C58" s="185">
        <v>634</v>
      </c>
      <c r="D58" s="75" t="s">
        <v>6</v>
      </c>
      <c r="E58" s="209"/>
      <c r="F58" s="75" t="s">
        <v>6</v>
      </c>
      <c r="G58" s="75" t="s">
        <v>6</v>
      </c>
      <c r="H58" s="75"/>
      <c r="I58" s="75" t="s">
        <v>6</v>
      </c>
      <c r="J58" s="75" t="s">
        <v>6</v>
      </c>
      <c r="K58" s="75"/>
      <c r="L58" s="75" t="s">
        <v>6</v>
      </c>
      <c r="M58" s="75" t="s">
        <v>6</v>
      </c>
      <c r="N58" s="75" t="s">
        <v>6</v>
      </c>
    </row>
    <row r="59" spans="1:25" ht="60" x14ac:dyDescent="0.25">
      <c r="A59" s="31" t="s">
        <v>101</v>
      </c>
      <c r="B59" s="185">
        <v>2440</v>
      </c>
      <c r="C59" s="185">
        <v>810</v>
      </c>
      <c r="D59" s="75" t="s">
        <v>6</v>
      </c>
      <c r="E59" s="209"/>
      <c r="F59" s="75" t="s">
        <v>6</v>
      </c>
      <c r="G59" s="75" t="s">
        <v>6</v>
      </c>
      <c r="H59" s="75"/>
      <c r="I59" s="75" t="s">
        <v>6</v>
      </c>
      <c r="J59" s="75" t="s">
        <v>6</v>
      </c>
      <c r="K59" s="75"/>
      <c r="L59" s="75" t="s">
        <v>6</v>
      </c>
      <c r="M59" s="75" t="s">
        <v>6</v>
      </c>
      <c r="N59" s="75" t="s">
        <v>6</v>
      </c>
    </row>
    <row r="60" spans="1:25" ht="30" x14ac:dyDescent="0.25">
      <c r="A60" s="31" t="s">
        <v>102</v>
      </c>
      <c r="B60" s="185">
        <v>2450</v>
      </c>
      <c r="C60" s="185">
        <v>862</v>
      </c>
      <c r="D60" s="75" t="s">
        <v>6</v>
      </c>
      <c r="E60" s="209"/>
      <c r="F60" s="75" t="s">
        <v>6</v>
      </c>
      <c r="G60" s="75" t="s">
        <v>6</v>
      </c>
      <c r="H60" s="75"/>
      <c r="I60" s="75" t="s">
        <v>6</v>
      </c>
      <c r="J60" s="75" t="s">
        <v>6</v>
      </c>
      <c r="K60" s="75"/>
      <c r="L60" s="75" t="s">
        <v>6</v>
      </c>
      <c r="M60" s="75" t="s">
        <v>6</v>
      </c>
      <c r="N60" s="75" t="s">
        <v>6</v>
      </c>
    </row>
    <row r="61" spans="1:25" ht="75" x14ac:dyDescent="0.25">
      <c r="A61" s="31" t="s">
        <v>103</v>
      </c>
      <c r="B61" s="15">
        <v>2460</v>
      </c>
      <c r="C61" s="15">
        <v>863</v>
      </c>
      <c r="D61" s="75" t="s">
        <v>6</v>
      </c>
      <c r="E61" s="209"/>
      <c r="F61" s="75" t="s">
        <v>6</v>
      </c>
      <c r="G61" s="75" t="s">
        <v>6</v>
      </c>
      <c r="H61" s="75"/>
      <c r="I61" s="75" t="s">
        <v>6</v>
      </c>
      <c r="J61" s="75" t="s">
        <v>6</v>
      </c>
      <c r="K61" s="75"/>
      <c r="L61" s="75" t="s">
        <v>6</v>
      </c>
      <c r="M61" s="75" t="s">
        <v>6</v>
      </c>
      <c r="N61" s="75" t="s">
        <v>6</v>
      </c>
      <c r="O61" s="6" t="s">
        <v>182</v>
      </c>
    </row>
    <row r="62" spans="1:25" ht="45" x14ac:dyDescent="0.25">
      <c r="A62" s="36" t="s">
        <v>104</v>
      </c>
      <c r="B62" s="37">
        <v>2500</v>
      </c>
      <c r="C62" s="37" t="s">
        <v>6</v>
      </c>
      <c r="D62" s="28">
        <f>D63</f>
        <v>0</v>
      </c>
      <c r="E62" s="225"/>
      <c r="F62" s="77">
        <f t="shared" ref="F62:L62" si="20">F63</f>
        <v>0</v>
      </c>
      <c r="G62" s="77">
        <f t="shared" si="20"/>
        <v>0</v>
      </c>
      <c r="H62" s="77"/>
      <c r="I62" s="77">
        <f t="shared" si="20"/>
        <v>0</v>
      </c>
      <c r="J62" s="77">
        <f t="shared" si="20"/>
        <v>0</v>
      </c>
      <c r="K62" s="77"/>
      <c r="L62" s="77">
        <f t="shared" si="20"/>
        <v>0</v>
      </c>
      <c r="M62" s="45">
        <v>0</v>
      </c>
      <c r="N62" s="45">
        <v>0</v>
      </c>
    </row>
    <row r="63" spans="1:25" ht="90" x14ac:dyDescent="0.25">
      <c r="A63" s="31" t="s">
        <v>105</v>
      </c>
      <c r="B63" s="15">
        <v>2520</v>
      </c>
      <c r="C63" s="15">
        <v>831</v>
      </c>
      <c r="D63" s="32"/>
      <c r="E63" s="209"/>
      <c r="F63" s="32"/>
      <c r="G63" s="32"/>
      <c r="H63" s="75"/>
      <c r="I63" s="32"/>
      <c r="J63" s="32"/>
      <c r="K63" s="75"/>
      <c r="L63" s="32"/>
      <c r="M63" s="75" t="s">
        <v>6</v>
      </c>
      <c r="N63" s="75" t="s">
        <v>6</v>
      </c>
      <c r="O63" s="6" t="s">
        <v>183</v>
      </c>
    </row>
    <row r="64" spans="1:25" ht="36" customHeight="1" x14ac:dyDescent="0.25">
      <c r="A64" s="36" t="s">
        <v>106</v>
      </c>
      <c r="B64" s="37">
        <v>2600</v>
      </c>
      <c r="C64" s="37" t="s">
        <v>6</v>
      </c>
      <c r="D64" s="28">
        <f>D65+D66+D67+D68</f>
        <v>16480815.09</v>
      </c>
      <c r="E64" s="225">
        <f t="shared" ref="E64:L64" si="21">E65+E66+E67+E68</f>
        <v>118100</v>
      </c>
      <c r="F64" s="77">
        <f t="shared" si="21"/>
        <v>9552082.5899999999</v>
      </c>
      <c r="G64" s="77">
        <f t="shared" si="21"/>
        <v>15382000</v>
      </c>
      <c r="H64" s="77">
        <f t="shared" si="21"/>
        <v>77500</v>
      </c>
      <c r="I64" s="77">
        <f t="shared" si="21"/>
        <v>9026800</v>
      </c>
      <c r="J64" s="77">
        <f t="shared" si="21"/>
        <v>15440200</v>
      </c>
      <c r="K64" s="77">
        <f t="shared" si="21"/>
        <v>77500</v>
      </c>
      <c r="L64" s="77">
        <f t="shared" si="21"/>
        <v>9026800</v>
      </c>
      <c r="M64" s="45">
        <v>0</v>
      </c>
      <c r="N64" s="45">
        <v>0</v>
      </c>
      <c r="O64" s="6" t="s">
        <v>107</v>
      </c>
    </row>
    <row r="65" spans="1:26" ht="60" x14ac:dyDescent="0.25">
      <c r="A65" s="31" t="s">
        <v>108</v>
      </c>
      <c r="B65" s="15">
        <v>2610</v>
      </c>
      <c r="C65" s="15">
        <v>241</v>
      </c>
      <c r="D65" s="46"/>
      <c r="E65" s="63"/>
      <c r="F65" s="46"/>
      <c r="G65" s="46"/>
      <c r="H65" s="46"/>
      <c r="I65" s="46"/>
      <c r="J65" s="46"/>
      <c r="K65" s="46"/>
      <c r="L65" s="46"/>
      <c r="M65" s="75" t="s">
        <v>6</v>
      </c>
      <c r="N65" s="75" t="s">
        <v>6</v>
      </c>
    </row>
    <row r="66" spans="1:26" ht="45" x14ac:dyDescent="0.25">
      <c r="A66" s="31" t="s">
        <v>109</v>
      </c>
      <c r="B66" s="15">
        <v>2630</v>
      </c>
      <c r="C66" s="15">
        <v>243</v>
      </c>
      <c r="D66" s="32"/>
      <c r="E66" s="209"/>
      <c r="F66" s="32"/>
      <c r="G66" s="32"/>
      <c r="H66" s="75"/>
      <c r="I66" s="32"/>
      <c r="J66" s="32"/>
      <c r="K66" s="75"/>
      <c r="L66" s="32"/>
      <c r="M66" s="75" t="s">
        <v>6</v>
      </c>
      <c r="N66" s="75" t="s">
        <v>6</v>
      </c>
      <c r="Z66" s="47" t="e">
        <f>D67+D54+#REF!+D42+D40+D39</f>
        <v>#REF!</v>
      </c>
    </row>
    <row r="67" spans="1:26" ht="60" x14ac:dyDescent="0.25">
      <c r="A67" s="245" t="s">
        <v>110</v>
      </c>
      <c r="B67" s="245">
        <v>2640</v>
      </c>
      <c r="C67" s="15">
        <v>244</v>
      </c>
      <c r="D67" s="237">
        <f>16107900+D11-880600-266024.36-10704</f>
        <v>16480815.09</v>
      </c>
      <c r="E67" s="209">
        <f>77500+40600</f>
        <v>118100</v>
      </c>
      <c r="F67" s="75">
        <f>9026800+F11</f>
        <v>9552082.5899999999</v>
      </c>
      <c r="G67" s="32">
        <f>15268800+113200</f>
        <v>15382000</v>
      </c>
      <c r="H67" s="75">
        <v>77500</v>
      </c>
      <c r="I67" s="75">
        <v>9026800</v>
      </c>
      <c r="J67" s="75">
        <f>15327000+113200</f>
        <v>15440200</v>
      </c>
      <c r="K67" s="75">
        <v>77500</v>
      </c>
      <c r="L67" s="75">
        <v>9026800</v>
      </c>
      <c r="M67" s="75" t="s">
        <v>6</v>
      </c>
      <c r="N67" s="75" t="s">
        <v>6</v>
      </c>
      <c r="O67" s="48" t="s">
        <v>10</v>
      </c>
    </row>
    <row r="68" spans="1:26" ht="32.25" customHeight="1" x14ac:dyDescent="0.25">
      <c r="A68" s="247"/>
      <c r="B68" s="247"/>
      <c r="C68" s="84">
        <v>321</v>
      </c>
      <c r="D68" s="75"/>
      <c r="E68" s="209"/>
      <c r="F68" s="75"/>
      <c r="G68" s="75"/>
      <c r="H68" s="75"/>
      <c r="I68" s="75"/>
      <c r="J68" s="75"/>
      <c r="K68" s="75"/>
      <c r="L68" s="75"/>
      <c r="M68" s="75"/>
      <c r="N68" s="75"/>
      <c r="O68" s="6" t="s">
        <v>186</v>
      </c>
    </row>
    <row r="69" spans="1:26" ht="46.5" customHeight="1" x14ac:dyDescent="0.25">
      <c r="A69" s="31" t="s">
        <v>111</v>
      </c>
      <c r="B69" s="84">
        <v>2641</v>
      </c>
      <c r="C69" s="15"/>
      <c r="D69" s="32"/>
      <c r="E69" s="209"/>
      <c r="F69" s="32"/>
      <c r="G69" s="32"/>
      <c r="H69" s="75"/>
      <c r="I69" s="32"/>
      <c r="J69" s="32"/>
      <c r="K69" s="75"/>
      <c r="L69" s="32"/>
      <c r="M69" s="75" t="s">
        <v>6</v>
      </c>
      <c r="N69" s="75" t="s">
        <v>6</v>
      </c>
    </row>
    <row r="70" spans="1:26" ht="45" x14ac:dyDescent="0.25">
      <c r="A70" s="31" t="s">
        <v>112</v>
      </c>
      <c r="B70" s="15">
        <v>2650</v>
      </c>
      <c r="C70" s="15">
        <v>400</v>
      </c>
      <c r="D70" s="32">
        <v>0</v>
      </c>
      <c r="E70" s="209"/>
      <c r="F70" s="75">
        <v>0</v>
      </c>
      <c r="G70" s="75">
        <v>0</v>
      </c>
      <c r="H70" s="75"/>
      <c r="I70" s="75">
        <v>0</v>
      </c>
      <c r="J70" s="75">
        <v>0</v>
      </c>
      <c r="K70" s="75"/>
      <c r="L70" s="75">
        <v>0</v>
      </c>
      <c r="M70" s="75">
        <v>0</v>
      </c>
      <c r="N70" s="75">
        <v>0</v>
      </c>
    </row>
    <row r="71" spans="1:26" ht="75" x14ac:dyDescent="0.25">
      <c r="A71" s="31" t="s">
        <v>113</v>
      </c>
      <c r="B71" s="15">
        <v>2651</v>
      </c>
      <c r="C71" s="15">
        <v>406</v>
      </c>
      <c r="D71" s="75" t="s">
        <v>6</v>
      </c>
      <c r="E71" s="209"/>
      <c r="F71" s="75" t="s">
        <v>6</v>
      </c>
      <c r="G71" s="75" t="s">
        <v>6</v>
      </c>
      <c r="H71" s="75"/>
      <c r="I71" s="75" t="s">
        <v>6</v>
      </c>
      <c r="J71" s="75" t="s">
        <v>6</v>
      </c>
      <c r="K71" s="75"/>
      <c r="L71" s="75" t="s">
        <v>6</v>
      </c>
      <c r="M71" s="75" t="s">
        <v>6</v>
      </c>
      <c r="N71" s="75" t="s">
        <v>6</v>
      </c>
    </row>
    <row r="72" spans="1:26" ht="60.75" thickBot="1" x14ac:dyDescent="0.3">
      <c r="A72" s="40" t="s">
        <v>114</v>
      </c>
      <c r="B72" s="16">
        <v>2652</v>
      </c>
      <c r="C72" s="16">
        <v>407</v>
      </c>
      <c r="D72" s="75" t="s">
        <v>6</v>
      </c>
      <c r="E72" s="209"/>
      <c r="F72" s="75" t="s">
        <v>6</v>
      </c>
      <c r="G72" s="75" t="s">
        <v>6</v>
      </c>
      <c r="H72" s="75"/>
      <c r="I72" s="75" t="s">
        <v>6</v>
      </c>
      <c r="J72" s="75" t="s">
        <v>6</v>
      </c>
      <c r="K72" s="75"/>
      <c r="L72" s="75" t="s">
        <v>6</v>
      </c>
      <c r="M72" s="75" t="s">
        <v>6</v>
      </c>
      <c r="N72" s="75" t="s">
        <v>6</v>
      </c>
    </row>
    <row r="73" spans="1:26" ht="30.75" thickBot="1" x14ac:dyDescent="0.3">
      <c r="A73" s="110" t="s">
        <v>115</v>
      </c>
      <c r="B73" s="111">
        <v>3000</v>
      </c>
      <c r="C73" s="111">
        <v>100</v>
      </c>
      <c r="D73" s="112">
        <f>SUM(D74:D76)</f>
        <v>0</v>
      </c>
      <c r="E73" s="230"/>
      <c r="F73" s="112">
        <f t="shared" ref="F73" si="22">SUM(F74:F76)</f>
        <v>0</v>
      </c>
      <c r="G73" s="254"/>
      <c r="H73" s="254"/>
      <c r="I73" s="254"/>
      <c r="J73" s="254"/>
      <c r="K73" s="254"/>
      <c r="L73" s="254"/>
      <c r="M73" s="254" t="s">
        <v>6</v>
      </c>
      <c r="N73" s="255"/>
      <c r="O73" s="6" t="s">
        <v>116</v>
      </c>
    </row>
    <row r="74" spans="1:26" ht="30" x14ac:dyDescent="0.25">
      <c r="A74" s="49" t="s">
        <v>117</v>
      </c>
      <c r="B74" s="50">
        <v>3010</v>
      </c>
      <c r="C74" s="50"/>
      <c r="D74" s="51"/>
      <c r="E74" s="231"/>
      <c r="F74" s="51"/>
      <c r="G74" s="51"/>
      <c r="H74" s="51"/>
      <c r="I74" s="51"/>
      <c r="J74" s="51"/>
      <c r="K74" s="51"/>
      <c r="L74" s="51"/>
      <c r="M74" s="75" t="s">
        <v>6</v>
      </c>
      <c r="N74" s="75" t="s">
        <v>6</v>
      </c>
      <c r="O74" s="6" t="s">
        <v>118</v>
      </c>
    </row>
    <row r="75" spans="1:26" ht="30" x14ac:dyDescent="0.25">
      <c r="A75" s="52" t="s">
        <v>119</v>
      </c>
      <c r="B75" s="15">
        <v>3020</v>
      </c>
      <c r="C75" s="15"/>
      <c r="D75" s="46"/>
      <c r="E75" s="63"/>
      <c r="F75" s="46"/>
      <c r="G75" s="46"/>
      <c r="H75" s="46"/>
      <c r="I75" s="46"/>
      <c r="J75" s="46"/>
      <c r="K75" s="46"/>
      <c r="L75" s="46"/>
      <c r="M75" s="75" t="s">
        <v>6</v>
      </c>
      <c r="N75" s="75" t="s">
        <v>6</v>
      </c>
    </row>
    <row r="76" spans="1:26" ht="30.75" thickBot="1" x14ac:dyDescent="0.3">
      <c r="A76" s="53" t="s">
        <v>120</v>
      </c>
      <c r="B76" s="16">
        <v>3030</v>
      </c>
      <c r="C76" s="16"/>
      <c r="D76" s="54"/>
      <c r="E76" s="232"/>
      <c r="F76" s="54"/>
      <c r="G76" s="54"/>
      <c r="H76" s="54"/>
      <c r="I76" s="54"/>
      <c r="J76" s="54"/>
      <c r="K76" s="54"/>
      <c r="L76" s="54"/>
      <c r="M76" s="75" t="s">
        <v>6</v>
      </c>
      <c r="N76" s="75" t="s">
        <v>6</v>
      </c>
    </row>
    <row r="77" spans="1:26" x14ac:dyDescent="0.25">
      <c r="A77" s="121" t="s">
        <v>121</v>
      </c>
      <c r="B77" s="119">
        <v>4000</v>
      </c>
      <c r="C77" s="119" t="s">
        <v>6</v>
      </c>
      <c r="D77" s="120">
        <f>D78</f>
        <v>0</v>
      </c>
      <c r="E77" s="233"/>
      <c r="F77" s="120">
        <v>0</v>
      </c>
      <c r="G77" s="257"/>
      <c r="H77" s="257"/>
      <c r="I77" s="257"/>
      <c r="J77" s="257"/>
      <c r="K77" s="257"/>
      <c r="L77" s="257"/>
      <c r="M77" s="257" t="s">
        <v>6</v>
      </c>
      <c r="N77" s="258"/>
      <c r="O77" s="6" t="s">
        <v>122</v>
      </c>
    </row>
    <row r="78" spans="1:26" ht="45.75" thickBot="1" x14ac:dyDescent="0.3">
      <c r="A78" s="122" t="s">
        <v>123</v>
      </c>
      <c r="B78" s="22">
        <v>4010</v>
      </c>
      <c r="C78" s="22">
        <v>610</v>
      </c>
      <c r="D78" s="123"/>
      <c r="E78" s="234"/>
      <c r="F78" s="23" t="s">
        <v>6</v>
      </c>
      <c r="G78" s="123"/>
      <c r="H78" s="123"/>
      <c r="I78" s="23" t="s">
        <v>6</v>
      </c>
      <c r="J78" s="123"/>
      <c r="K78" s="123"/>
      <c r="L78" s="23" t="s">
        <v>6</v>
      </c>
      <c r="M78" s="23" t="s">
        <v>6</v>
      </c>
      <c r="N78" s="24" t="s">
        <v>6</v>
      </c>
      <c r="O78" s="6" t="s">
        <v>124</v>
      </c>
    </row>
    <row r="79" spans="1:26" x14ac:dyDescent="0.25">
      <c r="B79" s="14"/>
      <c r="C79" s="14"/>
      <c r="D79" s="7"/>
      <c r="E79" s="7"/>
      <c r="F79" s="7"/>
      <c r="G79" s="7"/>
      <c r="H79" s="7"/>
      <c r="I79" s="7"/>
      <c r="J79" s="7"/>
      <c r="K79" s="7"/>
      <c r="L79" s="7"/>
    </row>
    <row r="80" spans="1:26" x14ac:dyDescent="0.25">
      <c r="B80" s="14"/>
      <c r="C80" s="14"/>
      <c r="D80" s="7"/>
      <c r="E80" s="7"/>
      <c r="F80" s="7"/>
      <c r="G80" s="7"/>
      <c r="H80" s="7"/>
      <c r="I80" s="7"/>
      <c r="J80" s="7"/>
      <c r="K80" s="7"/>
      <c r="L80" s="7"/>
    </row>
    <row r="81" spans="1:12" ht="42.75" customHeight="1" x14ac:dyDescent="0.3">
      <c r="A81" s="256" t="s">
        <v>347</v>
      </c>
      <c r="B81" s="256"/>
      <c r="C81" s="256"/>
      <c r="D81" s="210"/>
      <c r="G81" s="124"/>
      <c r="H81" s="124"/>
      <c r="I81" s="7"/>
      <c r="J81" s="7"/>
      <c r="K81" s="125" t="s">
        <v>348</v>
      </c>
      <c r="L81" s="7"/>
    </row>
    <row r="82" spans="1:12" ht="60" customHeight="1" x14ac:dyDescent="0.3">
      <c r="A82" s="256" t="s">
        <v>329</v>
      </c>
      <c r="B82" s="256"/>
      <c r="C82" s="256"/>
      <c r="D82" s="256"/>
      <c r="E82" s="256"/>
      <c r="G82" s="126"/>
      <c r="H82" s="126"/>
      <c r="I82" s="7"/>
      <c r="J82" s="7"/>
      <c r="K82" s="125" t="s">
        <v>330</v>
      </c>
      <c r="L82" s="7"/>
    </row>
    <row r="83" spans="1:12" x14ac:dyDescent="0.25">
      <c r="A83" s="85"/>
      <c r="B83" s="87"/>
      <c r="C83" s="85"/>
      <c r="D83" s="86"/>
      <c r="E83" s="86"/>
      <c r="F83" s="86"/>
      <c r="G83" s="86"/>
      <c r="H83" s="86"/>
      <c r="I83" s="7"/>
      <c r="J83" s="7"/>
      <c r="K83" s="7"/>
      <c r="L83" s="7"/>
    </row>
    <row r="84" spans="1:12" x14ac:dyDescent="0.25">
      <c r="A84" s="85"/>
      <c r="B84" s="87"/>
      <c r="C84" s="85"/>
      <c r="D84" s="86"/>
      <c r="E84" s="86"/>
      <c r="F84" s="86"/>
      <c r="G84" s="86"/>
      <c r="H84" s="86"/>
      <c r="I84" s="7"/>
      <c r="J84" s="7"/>
      <c r="K84" s="7"/>
      <c r="L84" s="7"/>
    </row>
    <row r="85" spans="1:12" x14ac:dyDescent="0.25">
      <c r="A85" s="85"/>
      <c r="B85" s="87"/>
      <c r="C85" s="85"/>
      <c r="D85" s="86"/>
      <c r="E85" s="86"/>
      <c r="F85" s="86"/>
      <c r="G85" s="86"/>
      <c r="H85" s="86"/>
      <c r="I85" s="7"/>
      <c r="J85" s="7"/>
      <c r="K85" s="7"/>
      <c r="L85" s="7"/>
    </row>
    <row r="86" spans="1:12" ht="15.75" x14ac:dyDescent="0.25">
      <c r="A86" s="167" t="s">
        <v>351</v>
      </c>
      <c r="B86" s="87"/>
      <c r="C86" s="85"/>
      <c r="D86" s="86"/>
      <c r="E86" s="86"/>
      <c r="F86" s="86"/>
      <c r="G86" s="86"/>
      <c r="H86" s="86"/>
      <c r="I86" s="7"/>
      <c r="J86" s="7"/>
      <c r="K86" s="7"/>
      <c r="L86" s="7"/>
    </row>
    <row r="87" spans="1:12" ht="15.75" x14ac:dyDescent="0.25">
      <c r="A87" s="168" t="s">
        <v>352</v>
      </c>
      <c r="B87" s="129"/>
      <c r="C87" s="129"/>
      <c r="D87" s="129"/>
      <c r="E87" s="129"/>
      <c r="F87" s="129"/>
      <c r="G87" s="129"/>
      <c r="H87" s="129"/>
      <c r="I87" s="7"/>
      <c r="J87" s="7"/>
      <c r="K87" s="7"/>
      <c r="L87" s="7"/>
    </row>
    <row r="88" spans="1:12" x14ac:dyDescent="0.25">
      <c r="B88" s="14"/>
      <c r="C88" s="14"/>
      <c r="D88" s="7"/>
      <c r="E88" s="7"/>
      <c r="F88" s="7"/>
      <c r="G88" s="7"/>
      <c r="H88" s="7"/>
      <c r="I88" s="7"/>
      <c r="J88" s="7"/>
      <c r="K88" s="7"/>
      <c r="L88" s="7"/>
    </row>
    <row r="89" spans="1:12" x14ac:dyDescent="0.25">
      <c r="B89" s="14"/>
      <c r="C89" s="14"/>
      <c r="D89" s="7"/>
      <c r="E89" s="7"/>
      <c r="F89" s="7"/>
      <c r="G89" s="7"/>
      <c r="H89" s="7"/>
      <c r="I89" s="7"/>
      <c r="J89" s="7"/>
      <c r="K89" s="7"/>
      <c r="L89" s="7"/>
    </row>
    <row r="90" spans="1:12" x14ac:dyDescent="0.25">
      <c r="B90" s="14"/>
      <c r="C90" s="14"/>
      <c r="D90" s="7"/>
      <c r="E90" s="7"/>
      <c r="F90" s="7"/>
      <c r="G90" s="7"/>
      <c r="H90" s="7"/>
      <c r="I90" s="7"/>
      <c r="J90" s="7"/>
      <c r="K90" s="7"/>
      <c r="L90" s="7"/>
    </row>
    <row r="91" spans="1:12" x14ac:dyDescent="0.25">
      <c r="B91" s="14"/>
      <c r="C91" s="14"/>
      <c r="D91" s="7"/>
      <c r="E91" s="7"/>
      <c r="F91" s="7"/>
      <c r="G91" s="7"/>
      <c r="H91" s="7"/>
      <c r="I91" s="7"/>
      <c r="J91" s="7"/>
      <c r="K91" s="7"/>
      <c r="L91" s="7"/>
    </row>
    <row r="92" spans="1:12" x14ac:dyDescent="0.25">
      <c r="B92" s="14"/>
      <c r="C92" s="14"/>
      <c r="D92" s="7"/>
      <c r="E92" s="7"/>
      <c r="F92" s="7"/>
      <c r="G92" s="7"/>
      <c r="H92" s="7"/>
      <c r="I92" s="7"/>
      <c r="J92" s="7"/>
      <c r="K92" s="7"/>
      <c r="L92" s="7"/>
    </row>
    <row r="93" spans="1:12" x14ac:dyDescent="0.25">
      <c r="B93" s="14"/>
      <c r="C93" s="14"/>
      <c r="D93" s="7"/>
      <c r="E93" s="7"/>
      <c r="F93" s="7"/>
      <c r="G93" s="7"/>
      <c r="H93" s="7"/>
      <c r="I93" s="7"/>
      <c r="J93" s="7"/>
      <c r="K93" s="7"/>
      <c r="L93" s="7"/>
    </row>
    <row r="94" spans="1:12" x14ac:dyDescent="0.25">
      <c r="B94" s="14"/>
      <c r="C94" s="14"/>
      <c r="D94" s="7"/>
      <c r="E94" s="7"/>
      <c r="F94" s="7"/>
      <c r="G94" s="7"/>
      <c r="H94" s="7"/>
      <c r="I94" s="7"/>
      <c r="J94" s="7"/>
      <c r="K94" s="7"/>
      <c r="L94" s="7"/>
    </row>
    <row r="95" spans="1:12" x14ac:dyDescent="0.25">
      <c r="B95" s="14"/>
      <c r="C95" s="14"/>
      <c r="D95" s="7"/>
      <c r="E95" s="7"/>
      <c r="F95" s="7"/>
      <c r="G95" s="7"/>
      <c r="H95" s="7"/>
      <c r="I95" s="7"/>
      <c r="J95" s="7"/>
      <c r="K95" s="7"/>
      <c r="L95" s="7"/>
    </row>
    <row r="96" spans="1:12" x14ac:dyDescent="0.25">
      <c r="B96" s="14"/>
      <c r="C96" s="14"/>
      <c r="D96" s="7"/>
      <c r="E96" s="7"/>
      <c r="F96" s="7"/>
      <c r="G96" s="7"/>
      <c r="H96" s="7"/>
      <c r="I96" s="7"/>
      <c r="J96" s="7"/>
      <c r="K96" s="7"/>
      <c r="L96" s="7"/>
    </row>
    <row r="97" spans="1:13" x14ac:dyDescent="0.25">
      <c r="B97" s="14"/>
      <c r="C97" s="14"/>
      <c r="D97" s="7"/>
      <c r="E97" s="7"/>
      <c r="F97" s="7"/>
      <c r="G97" s="7"/>
      <c r="H97" s="7"/>
      <c r="I97" s="7"/>
      <c r="J97" s="7"/>
      <c r="K97" s="7"/>
      <c r="L97" s="7"/>
    </row>
    <row r="98" spans="1:13" x14ac:dyDescent="0.25">
      <c r="B98" s="14"/>
      <c r="C98" s="14"/>
      <c r="D98" s="7"/>
      <c r="E98" s="7"/>
      <c r="F98" s="7"/>
      <c r="G98" s="7"/>
      <c r="H98" s="7"/>
      <c r="I98" s="7"/>
      <c r="J98" s="7"/>
      <c r="K98" s="7"/>
      <c r="L98" s="7"/>
    </row>
    <row r="99" spans="1:13" x14ac:dyDescent="0.25">
      <c r="B99" s="14"/>
      <c r="C99" s="14"/>
      <c r="D99" s="7"/>
      <c r="E99" s="7"/>
      <c r="F99" s="7"/>
      <c r="G99" s="7"/>
      <c r="H99" s="7"/>
      <c r="I99" s="7"/>
      <c r="J99" s="7"/>
      <c r="K99" s="7"/>
      <c r="L99" s="7"/>
    </row>
    <row r="100" spans="1:13" x14ac:dyDescent="0.25">
      <c r="B100" s="14"/>
      <c r="C100" s="14"/>
      <c r="D100" s="7"/>
      <c r="E100" s="7"/>
      <c r="F100" s="7"/>
      <c r="G100" s="7"/>
      <c r="H100" s="7"/>
      <c r="I100" s="7"/>
      <c r="J100" s="7"/>
      <c r="K100" s="7"/>
      <c r="L100" s="7"/>
    </row>
    <row r="101" spans="1:13" x14ac:dyDescent="0.25">
      <c r="B101" s="14"/>
      <c r="C101" s="14"/>
      <c r="D101" s="7"/>
      <c r="E101" s="7"/>
      <c r="F101" s="7"/>
      <c r="G101" s="7"/>
      <c r="H101" s="7"/>
      <c r="I101" s="7"/>
      <c r="J101" s="7"/>
      <c r="K101" s="7"/>
      <c r="L101" s="7"/>
    </row>
    <row r="102" spans="1:13" x14ac:dyDescent="0.25">
      <c r="B102" s="14"/>
      <c r="C102" s="14"/>
      <c r="D102" s="7"/>
      <c r="E102" s="7"/>
      <c r="F102" s="7"/>
      <c r="G102" s="7"/>
      <c r="H102" s="7"/>
      <c r="I102" s="7"/>
      <c r="J102" s="7"/>
      <c r="K102" s="7"/>
      <c r="L102" s="7"/>
    </row>
    <row r="103" spans="1:13" x14ac:dyDescent="0.25">
      <c r="B103" s="14"/>
      <c r="C103" s="14"/>
      <c r="D103" s="7"/>
      <c r="E103" s="7"/>
      <c r="F103" s="7"/>
      <c r="G103" s="7"/>
      <c r="H103" s="7"/>
      <c r="I103" s="7"/>
      <c r="J103" s="7"/>
      <c r="K103" s="7"/>
      <c r="L103" s="7"/>
    </row>
    <row r="104" spans="1:13" x14ac:dyDescent="0.25">
      <c r="B104" s="14"/>
      <c r="C104" s="14"/>
      <c r="D104" s="7"/>
      <c r="E104" s="7"/>
      <c r="F104" s="7"/>
      <c r="G104" s="7"/>
      <c r="H104" s="7"/>
      <c r="I104" s="7"/>
      <c r="J104" s="7"/>
      <c r="K104" s="7"/>
      <c r="L104" s="7"/>
    </row>
    <row r="105" spans="1:13" x14ac:dyDescent="0.25">
      <c r="B105" s="14"/>
      <c r="C105" s="14"/>
      <c r="D105" s="7"/>
      <c r="E105" s="7"/>
      <c r="F105" s="7"/>
      <c r="G105" s="7"/>
      <c r="H105" s="7"/>
      <c r="I105" s="7"/>
      <c r="J105" s="7"/>
      <c r="K105" s="7"/>
      <c r="L105" s="7"/>
    </row>
    <row r="106" spans="1:13" x14ac:dyDescent="0.25">
      <c r="B106" s="14"/>
      <c r="C106" s="14"/>
      <c r="D106" s="7"/>
      <c r="E106" s="7"/>
      <c r="F106" s="7"/>
      <c r="G106" s="7"/>
      <c r="H106" s="7"/>
      <c r="I106" s="7"/>
      <c r="J106" s="7"/>
      <c r="K106" s="7"/>
      <c r="L106" s="7"/>
    </row>
    <row r="107" spans="1:13" x14ac:dyDescent="0.25">
      <c r="B107" s="14"/>
      <c r="C107" s="14"/>
      <c r="D107" s="7"/>
      <c r="E107" s="7"/>
      <c r="F107" s="7"/>
      <c r="G107" s="7"/>
      <c r="H107" s="7"/>
      <c r="I107" s="7"/>
      <c r="J107" s="7"/>
      <c r="K107" s="7"/>
      <c r="L107" s="7"/>
    </row>
    <row r="108" spans="1:13" x14ac:dyDescent="0.25">
      <c r="B108" s="14"/>
      <c r="C108" s="14"/>
      <c r="D108" s="7"/>
      <c r="E108" s="7"/>
      <c r="F108" s="7"/>
      <c r="G108" s="7"/>
      <c r="H108" s="7"/>
      <c r="I108" s="7"/>
      <c r="J108" s="7"/>
      <c r="K108" s="7"/>
      <c r="L108" s="7"/>
    </row>
    <row r="109" spans="1:13" x14ac:dyDescent="0.25">
      <c r="A109" s="252" t="s">
        <v>34</v>
      </c>
      <c r="B109" s="252"/>
      <c r="C109" s="252"/>
      <c r="D109" s="252"/>
      <c r="E109" s="252"/>
      <c r="F109" s="252"/>
      <c r="G109" s="252"/>
      <c r="H109" s="252"/>
      <c r="I109" s="252"/>
      <c r="J109" s="252"/>
      <c r="K109" s="252"/>
      <c r="L109" s="252"/>
      <c r="M109" s="252"/>
    </row>
    <row r="110" spans="1:13" x14ac:dyDescent="0.25">
      <c r="A110" s="252" t="s">
        <v>35</v>
      </c>
      <c r="B110" s="252"/>
      <c r="C110" s="252"/>
      <c r="D110" s="252"/>
      <c r="E110" s="252"/>
      <c r="F110" s="252"/>
      <c r="G110" s="252"/>
      <c r="H110" s="252"/>
      <c r="I110" s="252"/>
      <c r="J110" s="252"/>
      <c r="K110" s="252"/>
      <c r="L110" s="252"/>
      <c r="M110" s="252"/>
    </row>
    <row r="111" spans="1:13" x14ac:dyDescent="0.25">
      <c r="A111" s="253" t="s">
        <v>125</v>
      </c>
      <c r="B111" s="253"/>
      <c r="C111" s="253"/>
      <c r="D111" s="253"/>
      <c r="E111" s="253"/>
      <c r="F111" s="253"/>
      <c r="G111" s="253"/>
      <c r="H111" s="253"/>
      <c r="I111" s="253"/>
      <c r="J111" s="253"/>
      <c r="K111" s="253"/>
      <c r="L111" s="253"/>
      <c r="M111" s="253"/>
    </row>
    <row r="112" spans="1:13" x14ac:dyDescent="0.25">
      <c r="A112" s="252" t="s">
        <v>126</v>
      </c>
      <c r="B112" s="252"/>
      <c r="C112" s="252"/>
      <c r="D112" s="252"/>
      <c r="E112" s="252"/>
      <c r="F112" s="252"/>
      <c r="G112" s="252"/>
      <c r="H112" s="252"/>
      <c r="I112" s="252"/>
      <c r="J112" s="252"/>
      <c r="K112" s="252"/>
      <c r="L112" s="252"/>
      <c r="M112" s="252"/>
    </row>
    <row r="113" spans="1:13" x14ac:dyDescent="0.25">
      <c r="A113" s="253" t="s">
        <v>127</v>
      </c>
      <c r="B113" s="253"/>
      <c r="C113" s="253"/>
      <c r="D113" s="253"/>
      <c r="E113" s="253"/>
      <c r="F113" s="253"/>
      <c r="G113" s="253"/>
      <c r="H113" s="253"/>
      <c r="I113" s="253"/>
      <c r="J113" s="253"/>
      <c r="K113" s="253"/>
      <c r="L113" s="253"/>
      <c r="M113" s="253"/>
    </row>
    <row r="114" spans="1:13" x14ac:dyDescent="0.25">
      <c r="A114" s="252" t="s">
        <v>128</v>
      </c>
      <c r="B114" s="252"/>
      <c r="C114" s="252"/>
      <c r="D114" s="252"/>
      <c r="E114" s="252"/>
      <c r="F114" s="252"/>
      <c r="G114" s="252"/>
      <c r="H114" s="252"/>
      <c r="I114" s="252"/>
      <c r="J114" s="252"/>
      <c r="K114" s="252"/>
      <c r="L114" s="252"/>
      <c r="M114" s="252"/>
    </row>
    <row r="115" spans="1:13" x14ac:dyDescent="0.25">
      <c r="A115" s="252" t="s">
        <v>129</v>
      </c>
      <c r="B115" s="252"/>
      <c r="C115" s="252"/>
      <c r="D115" s="252"/>
      <c r="E115" s="252"/>
      <c r="F115" s="252"/>
      <c r="G115" s="252"/>
      <c r="H115" s="252"/>
      <c r="I115" s="252"/>
      <c r="J115" s="252"/>
      <c r="K115" s="252"/>
      <c r="L115" s="252"/>
      <c r="M115" s="252"/>
    </row>
    <row r="116" spans="1:13" x14ac:dyDescent="0.25">
      <c r="A116" s="253" t="s">
        <v>130</v>
      </c>
      <c r="B116" s="253"/>
      <c r="C116" s="253"/>
      <c r="D116" s="253"/>
      <c r="E116" s="253"/>
      <c r="F116" s="253"/>
      <c r="G116" s="253"/>
      <c r="H116" s="253"/>
      <c r="I116" s="253"/>
      <c r="J116" s="253"/>
      <c r="K116" s="253"/>
      <c r="L116" s="253"/>
      <c r="M116" s="253"/>
    </row>
    <row r="117" spans="1:13" x14ac:dyDescent="0.25">
      <c r="A117" s="252" t="s">
        <v>131</v>
      </c>
      <c r="B117" s="252"/>
      <c r="C117" s="252"/>
      <c r="D117" s="252"/>
      <c r="E117" s="252"/>
      <c r="F117" s="252"/>
      <c r="G117" s="252"/>
      <c r="H117" s="252"/>
      <c r="I117" s="252"/>
      <c r="J117" s="252"/>
      <c r="K117" s="252"/>
      <c r="L117" s="252"/>
      <c r="M117" s="252"/>
    </row>
    <row r="118" spans="1:13" x14ac:dyDescent="0.25">
      <c r="A118" s="252" t="s">
        <v>132</v>
      </c>
      <c r="B118" s="252"/>
      <c r="C118" s="252"/>
      <c r="D118" s="252"/>
      <c r="E118" s="252"/>
      <c r="F118" s="252"/>
      <c r="G118" s="252"/>
      <c r="H118" s="252"/>
      <c r="I118" s="252"/>
      <c r="J118" s="252"/>
      <c r="K118" s="252"/>
      <c r="L118" s="252"/>
      <c r="M118" s="252"/>
    </row>
    <row r="119" spans="1:13" x14ac:dyDescent="0.25">
      <c r="A119" s="252" t="s">
        <v>133</v>
      </c>
      <c r="B119" s="252"/>
      <c r="C119" s="252"/>
      <c r="D119" s="252"/>
      <c r="E119" s="252"/>
      <c r="F119" s="252"/>
      <c r="G119" s="252"/>
      <c r="H119" s="252"/>
      <c r="I119" s="252"/>
      <c r="J119" s="252"/>
      <c r="K119" s="252"/>
      <c r="L119" s="252"/>
      <c r="M119" s="252"/>
    </row>
    <row r="120" spans="1:13" x14ac:dyDescent="0.25">
      <c r="A120" s="252" t="s">
        <v>134</v>
      </c>
      <c r="B120" s="252"/>
      <c r="C120" s="252"/>
      <c r="D120" s="252"/>
      <c r="E120" s="252"/>
      <c r="F120" s="252"/>
      <c r="G120" s="252"/>
      <c r="H120" s="252"/>
      <c r="I120" s="252"/>
      <c r="J120" s="252"/>
      <c r="K120" s="252"/>
      <c r="L120" s="252"/>
      <c r="M120" s="252"/>
    </row>
    <row r="121" spans="1:13" x14ac:dyDescent="0.25">
      <c r="A121" s="252" t="s">
        <v>135</v>
      </c>
      <c r="B121" s="252"/>
      <c r="C121" s="252"/>
      <c r="D121" s="252"/>
      <c r="E121" s="252"/>
      <c r="F121" s="252"/>
      <c r="G121" s="252"/>
      <c r="H121" s="252"/>
      <c r="I121" s="252"/>
      <c r="J121" s="252"/>
      <c r="K121" s="252"/>
      <c r="L121" s="252"/>
      <c r="M121" s="252"/>
    </row>
    <row r="122" spans="1:13" x14ac:dyDescent="0.25">
      <c r="A122" s="9"/>
      <c r="B122" s="14"/>
      <c r="C122" s="14"/>
      <c r="D122" s="9"/>
      <c r="E122" s="9"/>
      <c r="F122" s="9"/>
      <c r="G122" s="9"/>
      <c r="H122" s="9"/>
      <c r="I122" s="9"/>
      <c r="J122" s="9"/>
      <c r="K122" s="9"/>
      <c r="L122" s="9"/>
    </row>
    <row r="127" spans="1:13" x14ac:dyDescent="0.25">
      <c r="I127" s="47"/>
      <c r="L127" s="47"/>
    </row>
  </sheetData>
  <customSheetViews>
    <customSheetView guid="{B72699BC-299D-42B7-A978-9B23F399AA23}"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1"/>
    </customSheetView>
    <customSheetView guid="{33FAAE2B-4C16-4B60-82A7-3D09D285D424}" scale="60" showPageBreaks="1" fitToPage="1" printArea="1" view="pageBreakPreview" topLeftCell="A2">
      <pane xSplit="3" ySplit="9" topLeftCell="D26" activePane="bottomRight" state="frozen"/>
      <selection pane="bottomRight" activeCell="D36" sqref="D36"/>
      <rowBreaks count="1" manualBreakCount="1">
        <brk id="48" max="13" man="1"/>
      </rowBreaks>
      <pageMargins left="0.19685039370078741" right="0.19685039370078741" top="0.19685039370078741" bottom="0.19685039370078741" header="0" footer="0"/>
      <pageSetup paperSize="9" scale="39" fitToHeight="0" orientation="portrait" r:id="rId2"/>
    </customSheetView>
    <customSheetView guid="{413FE589-EB44-4ED3-8D71-DDB7E5500C49}" scale="60" showPageBreaks="1" fitToPage="1" printArea="1" view="pageBreakPreview" topLeftCell="A2">
      <pane xSplit="3" ySplit="9" topLeftCell="D11" activePane="bottomRight" state="frozen"/>
      <selection pane="bottomRight" activeCell="A31" sqref="A31:E31"/>
      <rowBreaks count="1" manualBreakCount="1">
        <brk id="48" max="13" man="1"/>
      </rowBreaks>
      <pageMargins left="0.19685039370078741" right="0.19685039370078741" top="0.19685039370078741" bottom="0.19685039370078741" header="0" footer="0"/>
      <pageSetup paperSize="9" scale="39" fitToHeight="0" orientation="portrait" r:id="rId3"/>
    </customSheetView>
  </customSheetViews>
  <mergeCells count="39">
    <mergeCell ref="B67:B68"/>
    <mergeCell ref="A67:A68"/>
    <mergeCell ref="A121:M121"/>
    <mergeCell ref="A115:M115"/>
    <mergeCell ref="A116:M116"/>
    <mergeCell ref="A117:M117"/>
    <mergeCell ref="A118:M118"/>
    <mergeCell ref="A119:M119"/>
    <mergeCell ref="A120:M120"/>
    <mergeCell ref="A114:M114"/>
    <mergeCell ref="G77:I77"/>
    <mergeCell ref="J77:L77"/>
    <mergeCell ref="M77:N77"/>
    <mergeCell ref="A109:M109"/>
    <mergeCell ref="A110:M110"/>
    <mergeCell ref="A111:M111"/>
    <mergeCell ref="A112:M112"/>
    <mergeCell ref="A113:M113"/>
    <mergeCell ref="G73:I73"/>
    <mergeCell ref="J73:L73"/>
    <mergeCell ref="M73:N73"/>
    <mergeCell ref="A81:C81"/>
    <mergeCell ref="A82:E82"/>
    <mergeCell ref="Q39:V39"/>
    <mergeCell ref="W39:Y39"/>
    <mergeCell ref="A2:N2"/>
    <mergeCell ref="A6:A9"/>
    <mergeCell ref="B6:B9"/>
    <mergeCell ref="C6:C9"/>
    <mergeCell ref="D6:N6"/>
    <mergeCell ref="D7:F7"/>
    <mergeCell ref="G7:I7"/>
    <mergeCell ref="J7:L7"/>
    <mergeCell ref="M7:N8"/>
    <mergeCell ref="D8:F8"/>
    <mergeCell ref="G8:I8"/>
    <mergeCell ref="J8:L8"/>
    <mergeCell ref="A3:N3"/>
    <mergeCell ref="A4:L4"/>
  </mergeCells>
  <hyperlinks>
    <hyperlink ref="A111" location="P213" display="P213"/>
    <hyperlink ref="A113" location="P510" display="P510"/>
    <hyperlink ref="A116" location="P980" display="P980"/>
  </hyperlinks>
  <pageMargins left="0.19685039370078741" right="0.19685039370078741" top="0.19685039370078741" bottom="0.19685039370078741" header="0" footer="0"/>
  <pageSetup paperSize="9" scale="57" fitToHeight="0" orientation="landscape" r:id="rId4"/>
  <rowBreaks count="1" manualBreakCount="1">
    <brk id="43" max="13" man="1"/>
  </row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T52"/>
  <sheetViews>
    <sheetView tabSelected="1" view="pageBreakPreview" topLeftCell="A28" zoomScaleNormal="100" zoomScaleSheetLayoutView="100" workbookViewId="0">
      <selection activeCell="P20" sqref="P20"/>
    </sheetView>
  </sheetViews>
  <sheetFormatPr defaultColWidth="9.140625" defaultRowHeight="15" x14ac:dyDescent="0.25"/>
  <cols>
    <col min="1" max="1" width="10.5703125" style="1" customWidth="1"/>
    <col min="2" max="2" width="66.42578125" style="2" customWidth="1"/>
    <col min="3" max="3" width="11.28515625" style="2" bestFit="1" customWidth="1"/>
    <col min="4" max="4" width="18.7109375" style="2" bestFit="1" customWidth="1"/>
    <col min="5" max="5" width="18.7109375" style="6" customWidth="1"/>
    <col min="6" max="8" width="17.5703125" style="2" customWidth="1"/>
    <col min="9" max="9" width="19.140625" style="2" bestFit="1" customWidth="1"/>
    <col min="10" max="12" width="2.5703125" style="2" customWidth="1"/>
    <col min="13" max="13" width="76.7109375" style="2" customWidth="1"/>
    <col min="14" max="14" width="19.42578125" style="2" customWidth="1"/>
    <col min="15" max="15" width="18.7109375" style="2" customWidth="1"/>
    <col min="16" max="16" width="16.85546875" style="2" customWidth="1"/>
    <col min="17" max="17" width="14.85546875" style="2" customWidth="1"/>
    <col min="18" max="19" width="21" style="2" customWidth="1"/>
    <col min="20" max="20" width="25.7109375" style="2" customWidth="1"/>
    <col min="21" max="16384" width="9.140625" style="2"/>
  </cols>
  <sheetData>
    <row r="1" spans="1:20" ht="39" customHeight="1" x14ac:dyDescent="0.25">
      <c r="B1" s="139"/>
      <c r="C1" s="139"/>
      <c r="D1" s="139"/>
      <c r="E1" s="197"/>
      <c r="F1" s="139"/>
      <c r="G1" s="260" t="s">
        <v>136</v>
      </c>
      <c r="H1" s="260"/>
      <c r="I1" s="260"/>
    </row>
    <row r="2" spans="1:20" ht="18.75" x14ac:dyDescent="0.25">
      <c r="A2" s="259" t="s">
        <v>353</v>
      </c>
      <c r="B2" s="259"/>
      <c r="C2" s="259"/>
      <c r="D2" s="259"/>
      <c r="E2" s="259"/>
      <c r="F2" s="259"/>
      <c r="G2" s="259"/>
      <c r="H2" s="259"/>
      <c r="I2" s="259"/>
    </row>
    <row r="3" spans="1:20" ht="30.75" customHeight="1" x14ac:dyDescent="0.5">
      <c r="A3" s="250" t="str">
        <f>ПФХД!A4</f>
        <v>Муниципальное автономное дошкольное образовательное учреждение "Детский сад № 81 "Конек-Горбунок"</v>
      </c>
      <c r="B3" s="251"/>
      <c r="C3" s="251"/>
      <c r="D3" s="251"/>
      <c r="E3" s="251"/>
      <c r="F3" s="251"/>
      <c r="G3" s="251"/>
      <c r="H3" s="251"/>
      <c r="I3" s="251"/>
      <c r="M3" s="276" t="s">
        <v>192</v>
      </c>
      <c r="N3" s="277"/>
      <c r="O3" s="277"/>
      <c r="P3" s="277"/>
      <c r="Q3" s="277"/>
      <c r="R3" s="277"/>
    </row>
    <row r="4" spans="1:20" x14ac:dyDescent="0.25">
      <c r="A4" s="261" t="s">
        <v>137</v>
      </c>
      <c r="B4" s="261" t="s">
        <v>0</v>
      </c>
      <c r="C4" s="261" t="s">
        <v>138</v>
      </c>
      <c r="D4" s="261" t="s">
        <v>139</v>
      </c>
      <c r="E4" s="291" t="s">
        <v>323</v>
      </c>
      <c r="F4" s="261" t="s">
        <v>9</v>
      </c>
      <c r="G4" s="261"/>
      <c r="H4" s="261"/>
      <c r="I4" s="261"/>
      <c r="M4" s="61"/>
      <c r="N4" s="61"/>
      <c r="O4" s="61"/>
      <c r="P4" s="61"/>
      <c r="Q4" s="61"/>
      <c r="R4" s="61"/>
    </row>
    <row r="5" spans="1:20" x14ac:dyDescent="0.25">
      <c r="A5" s="261"/>
      <c r="B5" s="261"/>
      <c r="C5" s="261"/>
      <c r="D5" s="261"/>
      <c r="E5" s="292"/>
      <c r="F5" s="5" t="s">
        <v>140</v>
      </c>
      <c r="G5" s="5" t="s">
        <v>41</v>
      </c>
      <c r="H5" s="5" t="s">
        <v>141</v>
      </c>
      <c r="I5" s="261" t="s">
        <v>43</v>
      </c>
      <c r="M5" s="56"/>
      <c r="N5" s="281" t="s">
        <v>150</v>
      </c>
      <c r="O5" s="281"/>
      <c r="P5" s="281"/>
      <c r="Q5" s="281"/>
      <c r="R5" s="89"/>
    </row>
    <row r="6" spans="1:20" ht="57" x14ac:dyDescent="0.25">
      <c r="A6" s="261"/>
      <c r="B6" s="261"/>
      <c r="C6" s="261"/>
      <c r="D6" s="261"/>
      <c r="E6" s="293"/>
      <c r="F6" s="5" t="s">
        <v>142</v>
      </c>
      <c r="G6" s="5" t="s">
        <v>143</v>
      </c>
      <c r="H6" s="5" t="s">
        <v>144</v>
      </c>
      <c r="I6" s="261"/>
      <c r="M6" s="64"/>
      <c r="N6" s="3" t="s">
        <v>152</v>
      </c>
      <c r="O6" s="3" t="s">
        <v>153</v>
      </c>
      <c r="P6" s="3" t="s">
        <v>154</v>
      </c>
      <c r="Q6" s="3" t="s">
        <v>43</v>
      </c>
      <c r="R6" s="90"/>
    </row>
    <row r="7" spans="1:20" s="56" customFormat="1" x14ac:dyDescent="0.25">
      <c r="A7" s="55">
        <v>1</v>
      </c>
      <c r="B7" s="55">
        <v>2</v>
      </c>
      <c r="C7" s="55">
        <v>3</v>
      </c>
      <c r="D7" s="55">
        <v>4</v>
      </c>
      <c r="E7" s="62" t="s">
        <v>324</v>
      </c>
      <c r="F7" s="55">
        <v>5</v>
      </c>
      <c r="G7" s="55">
        <v>6</v>
      </c>
      <c r="H7" s="55">
        <v>7</v>
      </c>
      <c r="I7" s="55">
        <v>8</v>
      </c>
      <c r="M7" s="64"/>
      <c r="N7" s="282" t="s">
        <v>156</v>
      </c>
      <c r="O7" s="283"/>
      <c r="P7" s="283"/>
      <c r="Q7" s="284"/>
      <c r="R7" s="91"/>
    </row>
    <row r="8" spans="1:20" s="61" customFormat="1" ht="16.5" x14ac:dyDescent="0.25">
      <c r="A8" s="57">
        <v>1</v>
      </c>
      <c r="B8" s="58" t="s">
        <v>145</v>
      </c>
      <c r="C8" s="59">
        <v>26000</v>
      </c>
      <c r="D8" s="59" t="s">
        <v>6</v>
      </c>
      <c r="E8" s="11"/>
      <c r="F8" s="60">
        <f>SUM(F9:F16)</f>
        <v>26150997.68</v>
      </c>
      <c r="G8" s="60">
        <f t="shared" ref="G8:I8" si="0">SUM(G9:G16)</f>
        <v>39868300</v>
      </c>
      <c r="H8" s="60">
        <f t="shared" si="0"/>
        <v>39984700</v>
      </c>
      <c r="I8" s="60">
        <f t="shared" si="0"/>
        <v>0</v>
      </c>
      <c r="M8" s="64"/>
      <c r="N8" s="96">
        <f>ПФХД!$D$67+ПФХД!$D$68+ПФХД!$E$67+ПФХД!$E$68+ПФХД!$F$67</f>
        <v>26150997.68</v>
      </c>
      <c r="O8" s="96">
        <f>ПФХД!$G$67+ПФХД!$H$67+ПФХД!$G$68+ПФХД!$H$68+ПФХД!$I$67</f>
        <v>24486300</v>
      </c>
      <c r="P8" s="96">
        <f>ПФХД!$J$67+ПФХД!$K$67+ПФХД!$J$68+ПФХД!$K$68+ПФХД!$L$67</f>
        <v>24544500</v>
      </c>
      <c r="Q8" s="74">
        <f>ПФХД!$M$64+ПФХД!$N$64</f>
        <v>0</v>
      </c>
      <c r="R8" s="92"/>
    </row>
    <row r="9" spans="1:20" s="56" customFormat="1" ht="15.75" thickBot="1" x14ac:dyDescent="0.3">
      <c r="A9" s="264" t="s">
        <v>2</v>
      </c>
      <c r="B9" s="4" t="s">
        <v>68</v>
      </c>
      <c r="C9" s="261">
        <v>26100</v>
      </c>
      <c r="D9" s="261">
        <v>2019</v>
      </c>
      <c r="E9" s="273"/>
      <c r="F9" s="262" t="s">
        <v>6</v>
      </c>
      <c r="G9" s="262" t="s">
        <v>6</v>
      </c>
      <c r="H9" s="262" t="s">
        <v>6</v>
      </c>
      <c r="I9" s="262" t="s">
        <v>6</v>
      </c>
      <c r="M9" s="280" t="s">
        <v>160</v>
      </c>
      <c r="N9" s="280"/>
      <c r="O9" s="280"/>
      <c r="P9" s="280"/>
      <c r="Q9" s="280"/>
      <c r="R9" s="93"/>
    </row>
    <row r="10" spans="1:20" s="61" customFormat="1" ht="118.5" customHeight="1" x14ac:dyDescent="0.3">
      <c r="A10" s="264"/>
      <c r="B10" s="39" t="s">
        <v>146</v>
      </c>
      <c r="C10" s="261"/>
      <c r="D10" s="261"/>
      <c r="E10" s="275"/>
      <c r="F10" s="263"/>
      <c r="G10" s="263"/>
      <c r="H10" s="263"/>
      <c r="I10" s="263"/>
      <c r="M10" s="99" t="s">
        <v>188</v>
      </c>
      <c r="N10" s="100"/>
      <c r="O10" s="100"/>
      <c r="P10" s="100"/>
      <c r="Q10" s="101"/>
      <c r="R10" s="97"/>
    </row>
    <row r="11" spans="1:20" s="61" customFormat="1" ht="72.75" customHeight="1" thickBot="1" x14ac:dyDescent="0.35">
      <c r="A11" s="62" t="s">
        <v>3</v>
      </c>
      <c r="B11" s="39" t="s">
        <v>147</v>
      </c>
      <c r="C11" s="11">
        <v>26200</v>
      </c>
      <c r="D11" s="11">
        <v>2020</v>
      </c>
      <c r="E11" s="11"/>
      <c r="F11" s="11" t="s">
        <v>6</v>
      </c>
      <c r="G11" s="11" t="s">
        <v>6</v>
      </c>
      <c r="H11" s="11" t="s">
        <v>6</v>
      </c>
      <c r="I11" s="11" t="s">
        <v>6</v>
      </c>
      <c r="M11" s="102" t="s">
        <v>189</v>
      </c>
      <c r="N11" s="98"/>
      <c r="O11" s="106"/>
      <c r="P11" s="98"/>
      <c r="Q11" s="103"/>
      <c r="R11" s="56">
        <v>2020</v>
      </c>
      <c r="S11" s="61">
        <v>2021</v>
      </c>
      <c r="T11" s="61">
        <v>2022</v>
      </c>
    </row>
    <row r="12" spans="1:20" s="61" customFormat="1" ht="52.5" thickBot="1" x14ac:dyDescent="0.35">
      <c r="A12" s="62" t="s">
        <v>4</v>
      </c>
      <c r="B12" s="10" t="s">
        <v>148</v>
      </c>
      <c r="C12" s="11">
        <v>26300</v>
      </c>
      <c r="D12" s="11">
        <v>2019</v>
      </c>
      <c r="E12" s="11"/>
      <c r="F12" s="63">
        <f>N10+N11+N12</f>
        <v>0</v>
      </c>
      <c r="G12" s="63">
        <f>O10+O11+O12</f>
        <v>0</v>
      </c>
      <c r="H12" s="63">
        <f>P10+P11+P12</f>
        <v>0</v>
      </c>
      <c r="I12" s="63">
        <f t="shared" ref="I12" si="1">Q10+Q11+Q12</f>
        <v>0</v>
      </c>
      <c r="M12" s="104" t="s">
        <v>190</v>
      </c>
      <c r="N12" s="105"/>
      <c r="O12" s="105"/>
      <c r="P12" s="105"/>
      <c r="Q12" s="170"/>
      <c r="R12" s="171" t="s">
        <v>191</v>
      </c>
      <c r="S12" s="172" t="s">
        <v>191</v>
      </c>
      <c r="T12" s="173" t="s">
        <v>191</v>
      </c>
    </row>
    <row r="13" spans="1:20" s="61" customFormat="1" ht="30" x14ac:dyDescent="0.25">
      <c r="A13" s="186" t="s">
        <v>314</v>
      </c>
      <c r="B13" s="189" t="s">
        <v>315</v>
      </c>
      <c r="C13" s="204">
        <v>26310</v>
      </c>
      <c r="D13" s="11"/>
      <c r="E13" s="11"/>
      <c r="F13" s="11"/>
      <c r="G13" s="63"/>
      <c r="H13" s="63"/>
      <c r="I13" s="63"/>
      <c r="M13" s="190"/>
      <c r="N13" s="191"/>
      <c r="O13" s="191"/>
      <c r="P13" s="191"/>
      <c r="Q13" s="192"/>
      <c r="R13" s="193"/>
      <c r="S13" s="194"/>
      <c r="T13" s="195"/>
    </row>
    <row r="14" spans="1:20" s="61" customFormat="1" x14ac:dyDescent="0.25">
      <c r="A14" s="186"/>
      <c r="B14" s="189" t="s">
        <v>316</v>
      </c>
      <c r="C14" s="204" t="s">
        <v>317</v>
      </c>
      <c r="D14" s="11"/>
      <c r="E14" s="11"/>
      <c r="F14" s="11"/>
      <c r="G14" s="63"/>
      <c r="H14" s="63"/>
      <c r="I14" s="63"/>
      <c r="M14" s="190"/>
      <c r="N14" s="191"/>
      <c r="O14" s="191"/>
      <c r="P14" s="191"/>
      <c r="Q14" s="192"/>
      <c r="R14" s="193"/>
      <c r="S14" s="194"/>
      <c r="T14" s="195"/>
    </row>
    <row r="15" spans="1:20" s="61" customFormat="1" ht="15.75" thickBot="1" x14ac:dyDescent="0.3">
      <c r="A15" s="186" t="s">
        <v>318</v>
      </c>
      <c r="B15" s="189" t="s">
        <v>319</v>
      </c>
      <c r="C15" s="204">
        <v>26320</v>
      </c>
      <c r="D15" s="11"/>
      <c r="E15" s="11"/>
      <c r="F15" s="209">
        <f>F12</f>
        <v>0</v>
      </c>
      <c r="G15" s="63"/>
      <c r="H15" s="63"/>
      <c r="I15" s="63"/>
      <c r="M15" s="190"/>
      <c r="N15" s="191"/>
      <c r="O15" s="191"/>
      <c r="P15" s="191"/>
      <c r="Q15" s="192"/>
      <c r="R15" s="193"/>
      <c r="S15" s="194"/>
      <c r="T15" s="195"/>
    </row>
    <row r="16" spans="1:20" s="61" customFormat="1" ht="32.25" x14ac:dyDescent="0.3">
      <c r="A16" s="285" t="s">
        <v>5</v>
      </c>
      <c r="B16" s="288" t="s">
        <v>149</v>
      </c>
      <c r="C16" s="291">
        <v>26400</v>
      </c>
      <c r="D16" s="11">
        <v>2020</v>
      </c>
      <c r="E16" s="11"/>
      <c r="F16" s="63">
        <f>F19+F24+F31+F29</f>
        <v>26150997.68</v>
      </c>
      <c r="G16" s="63">
        <f t="shared" ref="G16:I16" si="2">G19+G24+G31+G29</f>
        <v>39868300</v>
      </c>
      <c r="H16" s="63">
        <f t="shared" si="2"/>
        <v>39984700</v>
      </c>
      <c r="I16" s="63">
        <f t="shared" si="2"/>
        <v>0</v>
      </c>
      <c r="M16" s="99" t="s">
        <v>174</v>
      </c>
      <c r="N16" s="100">
        <v>16480815.09</v>
      </c>
      <c r="O16" s="100">
        <v>15382000</v>
      </c>
      <c r="P16" s="100">
        <v>15440200</v>
      </c>
      <c r="Q16" s="174"/>
      <c r="R16" s="175">
        <f>ПФХД!$D$67-'Закупка ТРУ'!$N$10-'Закупка ТРУ'!$N$16</f>
        <v>0</v>
      </c>
      <c r="S16" s="176">
        <f>ПФХД!$G$67-'Закупка ТРУ'!$O$10-'Закупка ТРУ'!$O$16</f>
        <v>0</v>
      </c>
      <c r="T16" s="177">
        <f>ПФХД!$J$67-'Закупка ТРУ'!$P$10-'Закупка ТРУ'!$P$16</f>
        <v>0</v>
      </c>
    </row>
    <row r="17" spans="1:20" s="61" customFormat="1" ht="45.75" x14ac:dyDescent="0.25">
      <c r="A17" s="286"/>
      <c r="B17" s="289"/>
      <c r="C17" s="292"/>
      <c r="D17" s="11">
        <v>2021</v>
      </c>
      <c r="E17" s="11"/>
      <c r="F17" s="63"/>
      <c r="G17" s="63">
        <f>O8-G16-G12</f>
        <v>-15382000</v>
      </c>
      <c r="H17" s="63"/>
      <c r="I17" s="63"/>
      <c r="M17" s="102" t="s">
        <v>175</v>
      </c>
      <c r="N17" s="67">
        <v>118100</v>
      </c>
      <c r="O17" s="67">
        <v>77500</v>
      </c>
      <c r="P17" s="67">
        <v>77500</v>
      </c>
      <c r="Q17" s="178"/>
      <c r="R17" s="175">
        <f>(ПФХД!$E$67+ПФХД!$E$68)-'Закупка ТРУ'!$N$11-'Закупка ТРУ'!$N$17</f>
        <v>0</v>
      </c>
      <c r="S17" s="176">
        <f>(ПФХД!$H$67+ПФХД!$H$68)-'Закупка ТРУ'!$O$11-'Закупка ТРУ'!$O$17</f>
        <v>0</v>
      </c>
      <c r="T17" s="177">
        <f>(ПФХД!$K$67+ПФХД!$K$68)-'Закупка ТРУ'!$P$11-'Закупка ТРУ'!$P$17</f>
        <v>0</v>
      </c>
    </row>
    <row r="18" spans="1:20" s="61" customFormat="1" ht="33.75" thickBot="1" x14ac:dyDescent="0.3">
      <c r="A18" s="287"/>
      <c r="B18" s="290"/>
      <c r="C18" s="293"/>
      <c r="D18" s="11">
        <v>2022</v>
      </c>
      <c r="E18" s="11"/>
      <c r="F18" s="63"/>
      <c r="G18" s="63"/>
      <c r="H18" s="63">
        <f>P8-H16-H12-H17</f>
        <v>-15440200</v>
      </c>
      <c r="I18" s="63"/>
      <c r="M18" s="104" t="s">
        <v>176</v>
      </c>
      <c r="N18" s="108">
        <v>9552082.5899999999</v>
      </c>
      <c r="O18" s="108">
        <v>9026800</v>
      </c>
      <c r="P18" s="108">
        <v>9026800</v>
      </c>
      <c r="Q18" s="179"/>
      <c r="R18" s="180">
        <f>ПФХД!$F$67-'Закупка ТРУ'!$N$12-'Закупка ТРУ'!$N$18</f>
        <v>0</v>
      </c>
      <c r="S18" s="181">
        <f>ПФХД!$I$67-'Закупка ТРУ'!$O$12-'Закупка ТРУ'!$O$18</f>
        <v>0</v>
      </c>
      <c r="T18" s="182">
        <f>ПФХД!$L$67-'Закупка ТРУ'!$P$12-'Закупка ТРУ'!$P$18</f>
        <v>0</v>
      </c>
    </row>
    <row r="19" spans="1:20" s="56" customFormat="1" ht="15.75" thickBot="1" x14ac:dyDescent="0.3">
      <c r="A19" s="267" t="s">
        <v>7</v>
      </c>
      <c r="B19" s="4" t="s">
        <v>68</v>
      </c>
      <c r="C19" s="261">
        <v>26410</v>
      </c>
      <c r="D19" s="261" t="s">
        <v>6</v>
      </c>
      <c r="E19" s="273"/>
      <c r="F19" s="265">
        <f>F21+F23</f>
        <v>16480815.09</v>
      </c>
      <c r="G19" s="265">
        <f>G21+G23</f>
        <v>30764000</v>
      </c>
      <c r="H19" s="265">
        <f>H21+H23</f>
        <v>30880400</v>
      </c>
      <c r="I19" s="265">
        <f>I21+I23</f>
        <v>0</v>
      </c>
      <c r="M19" s="107"/>
      <c r="N19" s="109">
        <f>N8-N10-N16-N11-N17-N12</f>
        <v>9552082.5899999999</v>
      </c>
      <c r="O19" s="109">
        <f t="shared" ref="O19:Q19" si="3">O8-O10-O16-O11-O17-O12</f>
        <v>9026800</v>
      </c>
      <c r="P19" s="109">
        <f t="shared" si="3"/>
        <v>9026800</v>
      </c>
      <c r="Q19" s="109">
        <f t="shared" si="3"/>
        <v>0</v>
      </c>
      <c r="R19" s="94"/>
    </row>
    <row r="20" spans="1:20" s="56" customFormat="1" ht="31.15" customHeight="1" x14ac:dyDescent="0.25">
      <c r="A20" s="268"/>
      <c r="B20" s="4" t="s">
        <v>151</v>
      </c>
      <c r="C20" s="261"/>
      <c r="D20" s="261"/>
      <c r="E20" s="275"/>
      <c r="F20" s="266"/>
      <c r="G20" s="266"/>
      <c r="H20" s="266"/>
      <c r="I20" s="266"/>
    </row>
    <row r="21" spans="1:20" s="56" customFormat="1" x14ac:dyDescent="0.25">
      <c r="A21" s="269" t="s">
        <v>155</v>
      </c>
      <c r="B21" s="4" t="s">
        <v>68</v>
      </c>
      <c r="C21" s="261">
        <v>26411</v>
      </c>
      <c r="D21" s="261" t="s">
        <v>6</v>
      </c>
      <c r="E21" s="273"/>
      <c r="F21" s="265"/>
      <c r="G21" s="265">
        <f>O16</f>
        <v>15382000</v>
      </c>
      <c r="H21" s="265">
        <f>P16</f>
        <v>15440200</v>
      </c>
      <c r="I21" s="265">
        <f>Q16</f>
        <v>0</v>
      </c>
    </row>
    <row r="22" spans="1:20" s="56" customFormat="1" x14ac:dyDescent="0.25">
      <c r="A22" s="269"/>
      <c r="B22" s="65" t="s">
        <v>157</v>
      </c>
      <c r="C22" s="261"/>
      <c r="D22" s="261"/>
      <c r="E22" s="275"/>
      <c r="F22" s="266"/>
      <c r="G22" s="266"/>
      <c r="H22" s="266"/>
      <c r="I22" s="266"/>
      <c r="M22" s="2"/>
      <c r="N22" s="70"/>
      <c r="O22" s="70"/>
      <c r="P22" s="70"/>
      <c r="Q22" s="71"/>
      <c r="R22" s="71"/>
    </row>
    <row r="23" spans="1:20" s="56" customFormat="1" x14ac:dyDescent="0.25">
      <c r="A23" s="184" t="s">
        <v>158</v>
      </c>
      <c r="B23" s="4" t="s">
        <v>159</v>
      </c>
      <c r="C23" s="202">
        <v>26412</v>
      </c>
      <c r="D23" s="202" t="s">
        <v>6</v>
      </c>
      <c r="E23" s="202"/>
      <c r="F23" s="203">
        <f>N16</f>
        <v>16480815.09</v>
      </c>
      <c r="G23" s="203">
        <f t="shared" ref="G23:I23" si="4">O16</f>
        <v>15382000</v>
      </c>
      <c r="H23" s="203">
        <f t="shared" si="4"/>
        <v>15440200</v>
      </c>
      <c r="I23" s="203">
        <f t="shared" si="4"/>
        <v>0</v>
      </c>
      <c r="M23" s="183"/>
      <c r="N23" s="95"/>
      <c r="O23" s="95"/>
      <c r="P23" s="95"/>
      <c r="Q23" s="95"/>
      <c r="R23" s="95"/>
    </row>
    <row r="24" spans="1:20" s="56" customFormat="1" ht="32.25" customHeight="1" x14ac:dyDescent="0.25">
      <c r="A24" s="66" t="s">
        <v>8</v>
      </c>
      <c r="B24" s="65" t="s">
        <v>161</v>
      </c>
      <c r="C24" s="202">
        <v>26420</v>
      </c>
      <c r="D24" s="202" t="s">
        <v>6</v>
      </c>
      <c r="E24" s="202"/>
      <c r="F24" s="203">
        <f>F25+F28</f>
        <v>118100</v>
      </c>
      <c r="G24" s="203">
        <f>G25+G28</f>
        <v>77500</v>
      </c>
      <c r="H24" s="203">
        <f>H25+H28</f>
        <v>77500</v>
      </c>
      <c r="I24" s="203">
        <f>I25+I28</f>
        <v>0</v>
      </c>
      <c r="M24" s="183"/>
      <c r="N24" s="95"/>
      <c r="O24" s="95"/>
      <c r="P24" s="95"/>
      <c r="Q24" s="95"/>
      <c r="R24" s="95"/>
      <c r="S24" s="278"/>
    </row>
    <row r="25" spans="1:20" s="56" customFormat="1" ht="15" customHeight="1" x14ac:dyDescent="0.25">
      <c r="A25" s="269" t="s">
        <v>162</v>
      </c>
      <c r="B25" s="4" t="s">
        <v>68</v>
      </c>
      <c r="C25" s="261">
        <v>26421</v>
      </c>
      <c r="D25" s="261" t="s">
        <v>6</v>
      </c>
      <c r="E25" s="273"/>
      <c r="F25" s="265"/>
      <c r="G25" s="265"/>
      <c r="H25" s="265"/>
      <c r="I25" s="265"/>
      <c r="R25" s="64"/>
      <c r="S25" s="278"/>
    </row>
    <row r="26" spans="1:20" s="56" customFormat="1" ht="15" customHeight="1" x14ac:dyDescent="0.25">
      <c r="A26" s="269"/>
      <c r="B26" s="65" t="s">
        <v>157</v>
      </c>
      <c r="C26" s="261"/>
      <c r="D26" s="261"/>
      <c r="E26" s="275"/>
      <c r="F26" s="266"/>
      <c r="G26" s="266"/>
      <c r="H26" s="266"/>
      <c r="I26" s="266"/>
      <c r="M26" s="279"/>
      <c r="N26" s="279"/>
      <c r="O26" s="279"/>
      <c r="P26" s="279"/>
      <c r="Q26" s="279"/>
      <c r="R26" s="64"/>
      <c r="S26" s="278"/>
    </row>
    <row r="27" spans="1:20" s="56" customFormat="1" ht="15" customHeight="1" x14ac:dyDescent="0.25">
      <c r="A27" s="187"/>
      <c r="B27" s="65" t="s">
        <v>316</v>
      </c>
      <c r="C27" s="205" t="s">
        <v>322</v>
      </c>
      <c r="D27" s="202" t="s">
        <v>6</v>
      </c>
      <c r="E27" s="206"/>
      <c r="F27" s="208"/>
      <c r="G27" s="207"/>
      <c r="H27" s="207"/>
      <c r="I27" s="207"/>
      <c r="M27" s="188"/>
      <c r="N27" s="188"/>
      <c r="O27" s="188"/>
      <c r="P27" s="188"/>
      <c r="Q27" s="188"/>
      <c r="R27" s="64"/>
      <c r="S27" s="278"/>
    </row>
    <row r="28" spans="1:20" s="56" customFormat="1" ht="15" customHeight="1" x14ac:dyDescent="0.25">
      <c r="A28" s="184" t="s">
        <v>163</v>
      </c>
      <c r="B28" s="4" t="s">
        <v>159</v>
      </c>
      <c r="C28" s="202">
        <v>26422</v>
      </c>
      <c r="D28" s="202" t="s">
        <v>6</v>
      </c>
      <c r="E28" s="202"/>
      <c r="F28" s="203">
        <f>N17</f>
        <v>118100</v>
      </c>
      <c r="G28" s="203">
        <f t="shared" ref="G28:I28" si="5">O17</f>
        <v>77500</v>
      </c>
      <c r="H28" s="203">
        <f t="shared" si="5"/>
        <v>77500</v>
      </c>
      <c r="I28" s="203">
        <f t="shared" si="5"/>
        <v>0</v>
      </c>
      <c r="R28" s="64"/>
      <c r="S28" s="278"/>
    </row>
    <row r="29" spans="1:20" s="56" customFormat="1" ht="30" x14ac:dyDescent="0.25">
      <c r="A29" s="66" t="s">
        <v>164</v>
      </c>
      <c r="B29" s="65" t="s">
        <v>165</v>
      </c>
      <c r="C29" s="202">
        <v>26430</v>
      </c>
      <c r="D29" s="202" t="s">
        <v>6</v>
      </c>
      <c r="E29" s="202"/>
      <c r="F29" s="203"/>
      <c r="G29" s="203"/>
      <c r="H29" s="203"/>
      <c r="I29" s="203"/>
      <c r="T29" s="69"/>
    </row>
    <row r="30" spans="1:20" s="56" customFormat="1" x14ac:dyDescent="0.25">
      <c r="A30" s="66"/>
      <c r="B30" s="65" t="s">
        <v>316</v>
      </c>
      <c r="C30" s="205" t="s">
        <v>321</v>
      </c>
      <c r="D30" s="202" t="s">
        <v>6</v>
      </c>
      <c r="E30" s="202"/>
      <c r="F30" s="203"/>
      <c r="G30" s="203"/>
      <c r="H30" s="203"/>
      <c r="I30" s="203"/>
      <c r="T30" s="69"/>
    </row>
    <row r="31" spans="1:20" s="56" customFormat="1" ht="28.5" customHeight="1" x14ac:dyDescent="0.25">
      <c r="A31" s="66" t="s">
        <v>166</v>
      </c>
      <c r="B31" s="4" t="s">
        <v>167</v>
      </c>
      <c r="C31" s="202">
        <v>26450</v>
      </c>
      <c r="D31" s="202" t="s">
        <v>6</v>
      </c>
      <c r="E31" s="202"/>
      <c r="F31" s="203">
        <f>F32+F35</f>
        <v>9552082.5899999999</v>
      </c>
      <c r="G31" s="203">
        <f>G32+G35</f>
        <v>9026800</v>
      </c>
      <c r="H31" s="203">
        <f>H32+H35</f>
        <v>9026800</v>
      </c>
      <c r="I31" s="203">
        <f>I32+I35</f>
        <v>0</v>
      </c>
      <c r="M31" s="2"/>
      <c r="N31" s="2"/>
      <c r="O31" s="2"/>
      <c r="P31" s="2"/>
      <c r="Q31" s="2"/>
      <c r="R31" s="2"/>
      <c r="S31" s="2"/>
    </row>
    <row r="32" spans="1:20" s="56" customFormat="1" x14ac:dyDescent="0.25">
      <c r="A32" s="269" t="s">
        <v>168</v>
      </c>
      <c r="B32" s="4" t="s">
        <v>68</v>
      </c>
      <c r="C32" s="261">
        <v>26451</v>
      </c>
      <c r="D32" s="261" t="s">
        <v>6</v>
      </c>
      <c r="E32" s="273"/>
      <c r="F32" s="265"/>
      <c r="G32" s="265"/>
      <c r="H32" s="265"/>
      <c r="I32" s="265"/>
      <c r="M32" s="2"/>
      <c r="N32" s="2"/>
      <c r="O32" s="2"/>
      <c r="P32" s="2"/>
      <c r="Q32" s="2"/>
      <c r="R32" s="2"/>
      <c r="S32" s="2"/>
      <c r="T32" s="69"/>
    </row>
    <row r="33" spans="1:20" s="56" customFormat="1" x14ac:dyDescent="0.25">
      <c r="A33" s="269"/>
      <c r="B33" s="68" t="s">
        <v>157</v>
      </c>
      <c r="C33" s="261"/>
      <c r="D33" s="261"/>
      <c r="E33" s="275"/>
      <c r="F33" s="266"/>
      <c r="G33" s="266"/>
      <c r="H33" s="266"/>
      <c r="I33" s="266"/>
      <c r="M33" s="2"/>
      <c r="N33" s="2"/>
      <c r="O33" s="2"/>
      <c r="P33" s="2"/>
      <c r="Q33" s="2"/>
      <c r="R33" s="2"/>
      <c r="S33" s="2"/>
      <c r="T33" s="69"/>
    </row>
    <row r="34" spans="1:20" s="56" customFormat="1" x14ac:dyDescent="0.25">
      <c r="A34" s="187"/>
      <c r="B34" s="196" t="s">
        <v>316</v>
      </c>
      <c r="C34" s="205" t="s">
        <v>320</v>
      </c>
      <c r="D34" s="202" t="s">
        <v>6</v>
      </c>
      <c r="E34" s="206"/>
      <c r="F34" s="207"/>
      <c r="G34" s="207"/>
      <c r="H34" s="207"/>
      <c r="I34" s="207"/>
      <c r="M34" s="2"/>
      <c r="N34" s="2"/>
      <c r="O34" s="2"/>
      <c r="P34" s="2"/>
      <c r="Q34" s="2"/>
      <c r="R34" s="2"/>
      <c r="S34" s="2"/>
      <c r="T34" s="69"/>
    </row>
    <row r="35" spans="1:20" s="56" customFormat="1" x14ac:dyDescent="0.25">
      <c r="A35" s="184" t="s">
        <v>169</v>
      </c>
      <c r="B35" s="65" t="s">
        <v>170</v>
      </c>
      <c r="C35" s="202">
        <v>26452</v>
      </c>
      <c r="D35" s="202" t="s">
        <v>6</v>
      </c>
      <c r="E35" s="202"/>
      <c r="F35" s="203">
        <f>N18</f>
        <v>9552082.5899999999</v>
      </c>
      <c r="G35" s="203">
        <f>O18</f>
        <v>9026800</v>
      </c>
      <c r="H35" s="203">
        <f>P18</f>
        <v>9026800</v>
      </c>
      <c r="I35" s="203">
        <f>Q18</f>
        <v>0</v>
      </c>
      <c r="M35" s="2"/>
      <c r="N35" s="2"/>
      <c r="O35" s="2"/>
      <c r="P35" s="2"/>
      <c r="Q35" s="2"/>
      <c r="R35" s="2"/>
      <c r="S35" s="2"/>
    </row>
    <row r="36" spans="1:20" s="56" customFormat="1" ht="52.5" customHeight="1" x14ac:dyDescent="0.25">
      <c r="A36" s="184">
        <v>2</v>
      </c>
      <c r="B36" s="4" t="s">
        <v>171</v>
      </c>
      <c r="C36" s="202">
        <v>26500</v>
      </c>
      <c r="D36" s="202" t="s">
        <v>6</v>
      </c>
      <c r="E36" s="202"/>
      <c r="F36" s="203">
        <f>F21+F25+F32</f>
        <v>0</v>
      </c>
      <c r="G36" s="203">
        <f t="shared" ref="G36:I36" si="6">G21+G25+G32</f>
        <v>15382000</v>
      </c>
      <c r="H36" s="203">
        <f t="shared" si="6"/>
        <v>15440200</v>
      </c>
      <c r="I36" s="203">
        <f t="shared" si="6"/>
        <v>0</v>
      </c>
      <c r="M36" s="2"/>
      <c r="N36" s="2"/>
      <c r="O36" s="2"/>
      <c r="P36" s="2"/>
      <c r="Q36" s="2"/>
      <c r="R36" s="2"/>
      <c r="S36" s="2"/>
    </row>
    <row r="37" spans="1:20" s="56" customFormat="1" ht="27.75" customHeight="1" x14ac:dyDescent="0.25">
      <c r="A37" s="269"/>
      <c r="B37" s="272" t="s">
        <v>172</v>
      </c>
      <c r="C37" s="273">
        <v>26510</v>
      </c>
      <c r="D37" s="202">
        <v>2020</v>
      </c>
      <c r="E37" s="4"/>
      <c r="F37" s="203"/>
      <c r="G37" s="203"/>
      <c r="H37" s="203"/>
      <c r="I37" s="203"/>
      <c r="M37" s="2"/>
      <c r="N37" s="2"/>
      <c r="O37" s="2"/>
      <c r="P37" s="2"/>
      <c r="Q37" s="2"/>
      <c r="R37" s="2"/>
      <c r="S37" s="2"/>
    </row>
    <row r="38" spans="1:20" s="56" customFormat="1" ht="27.75" customHeight="1" x14ac:dyDescent="0.25">
      <c r="A38" s="269"/>
      <c r="B38" s="272"/>
      <c r="C38" s="274"/>
      <c r="D38" s="202">
        <v>2021</v>
      </c>
      <c r="E38" s="4"/>
      <c r="F38" s="203"/>
      <c r="G38" s="203"/>
      <c r="H38" s="203"/>
      <c r="I38" s="203"/>
      <c r="M38" s="2"/>
      <c r="N38" s="2"/>
      <c r="O38" s="2"/>
      <c r="P38" s="2"/>
      <c r="Q38" s="2"/>
      <c r="R38" s="2"/>
      <c r="S38" s="2"/>
    </row>
    <row r="39" spans="1:20" s="56" customFormat="1" ht="27.75" customHeight="1" x14ac:dyDescent="0.25">
      <c r="A39" s="269"/>
      <c r="B39" s="272"/>
      <c r="C39" s="275"/>
      <c r="D39" s="202">
        <v>2022</v>
      </c>
      <c r="E39" s="4"/>
      <c r="F39" s="203"/>
      <c r="G39" s="203"/>
      <c r="H39" s="203"/>
      <c r="I39" s="203"/>
      <c r="M39" s="2"/>
      <c r="N39" s="2"/>
      <c r="O39" s="2"/>
      <c r="P39" s="2"/>
      <c r="Q39" s="2"/>
      <c r="R39" s="2"/>
      <c r="S39" s="2"/>
    </row>
    <row r="40" spans="1:20" s="56" customFormat="1" ht="51" customHeight="1" x14ac:dyDescent="0.25">
      <c r="A40" s="184">
        <v>3</v>
      </c>
      <c r="B40" s="68" t="s">
        <v>173</v>
      </c>
      <c r="C40" s="202">
        <v>26600</v>
      </c>
      <c r="D40" s="202" t="s">
        <v>6</v>
      </c>
      <c r="E40" s="202"/>
      <c r="F40" s="203">
        <f>F23+F28+F35</f>
        <v>26150997.68</v>
      </c>
      <c r="G40" s="203">
        <f t="shared" ref="G40:I40" si="7">G23+G28+G35</f>
        <v>24486300</v>
      </c>
      <c r="H40" s="203">
        <f t="shared" si="7"/>
        <v>24544500</v>
      </c>
      <c r="I40" s="203">
        <f t="shared" si="7"/>
        <v>0</v>
      </c>
      <c r="M40" s="2"/>
      <c r="N40" s="2"/>
      <c r="O40" s="2"/>
      <c r="P40" s="2"/>
      <c r="Q40" s="2"/>
      <c r="R40" s="2"/>
      <c r="S40" s="2"/>
    </row>
    <row r="41" spans="1:20" s="56" customFormat="1" ht="23.25" customHeight="1" x14ac:dyDescent="0.25">
      <c r="A41" s="269"/>
      <c r="B41" s="272" t="s">
        <v>172</v>
      </c>
      <c r="C41" s="273">
        <v>26610</v>
      </c>
      <c r="D41" s="202">
        <v>2020</v>
      </c>
      <c r="E41" s="4"/>
      <c r="F41" s="203"/>
      <c r="G41" s="203"/>
      <c r="H41" s="203"/>
      <c r="I41" s="203"/>
      <c r="M41" s="2"/>
      <c r="N41" s="2"/>
      <c r="O41" s="2"/>
      <c r="P41" s="2"/>
      <c r="Q41" s="2"/>
      <c r="R41" s="2"/>
      <c r="S41" s="2"/>
    </row>
    <row r="42" spans="1:20" s="56" customFormat="1" ht="23.25" customHeight="1" x14ac:dyDescent="0.25">
      <c r="A42" s="269"/>
      <c r="B42" s="272"/>
      <c r="C42" s="274"/>
      <c r="D42" s="202">
        <v>2021</v>
      </c>
      <c r="E42" s="4"/>
      <c r="F42" s="203"/>
      <c r="G42" s="203"/>
      <c r="H42" s="203"/>
      <c r="I42" s="203"/>
      <c r="M42" s="2"/>
      <c r="N42" s="2"/>
      <c r="O42" s="2"/>
      <c r="P42" s="2"/>
      <c r="Q42" s="2"/>
      <c r="R42" s="2"/>
      <c r="S42" s="2"/>
    </row>
    <row r="43" spans="1:20" s="56" customFormat="1" ht="23.25" customHeight="1" x14ac:dyDescent="0.25">
      <c r="A43" s="269"/>
      <c r="B43" s="272"/>
      <c r="C43" s="275"/>
      <c r="D43" s="202">
        <v>2022</v>
      </c>
      <c r="E43" s="4"/>
      <c r="F43" s="203"/>
      <c r="G43" s="203"/>
      <c r="H43" s="203"/>
      <c r="I43" s="203"/>
      <c r="M43" s="2"/>
      <c r="N43" s="2"/>
      <c r="O43" s="2"/>
      <c r="P43" s="2"/>
      <c r="Q43" s="2"/>
      <c r="R43" s="2"/>
      <c r="S43" s="2"/>
    </row>
    <row r="44" spans="1:20" ht="18.75" x14ac:dyDescent="0.3">
      <c r="A44" s="72"/>
      <c r="D44" s="136"/>
      <c r="E44" s="198"/>
      <c r="F44" s="136"/>
      <c r="G44" s="136"/>
      <c r="T44" s="56"/>
    </row>
    <row r="45" spans="1:20" ht="80.25" customHeight="1" x14ac:dyDescent="0.3">
      <c r="A45" s="271" t="s">
        <v>313</v>
      </c>
      <c r="B45" s="271"/>
      <c r="C45" s="130"/>
      <c r="D45" s="130"/>
      <c r="E45" s="199"/>
      <c r="F45" s="135"/>
      <c r="G45" s="135"/>
      <c r="H45" s="130"/>
      <c r="I45" s="131"/>
    </row>
    <row r="46" spans="1:20" x14ac:dyDescent="0.25">
      <c r="A46" s="132"/>
      <c r="B46" s="132"/>
      <c r="C46" s="132"/>
      <c r="D46" s="132"/>
      <c r="E46" s="199"/>
      <c r="F46" s="132"/>
      <c r="G46" s="132"/>
      <c r="H46" s="132"/>
      <c r="I46" s="132"/>
      <c r="J46" s="132"/>
    </row>
    <row r="47" spans="1:20" ht="18.75" x14ac:dyDescent="0.3">
      <c r="A47" s="132"/>
      <c r="B47" s="132"/>
      <c r="C47" s="132"/>
      <c r="D47" s="132"/>
      <c r="E47" s="200"/>
      <c r="F47" s="132"/>
      <c r="G47" s="132"/>
      <c r="H47" s="132"/>
      <c r="I47" s="132"/>
      <c r="J47" s="132"/>
    </row>
    <row r="48" spans="1:20" ht="18.75" x14ac:dyDescent="0.3">
      <c r="B48" s="133"/>
      <c r="C48" s="133"/>
      <c r="D48" s="133"/>
      <c r="E48" s="200"/>
      <c r="F48" s="133"/>
      <c r="G48" s="133"/>
      <c r="H48" s="133"/>
      <c r="I48" s="133"/>
      <c r="J48" s="133"/>
    </row>
    <row r="49" spans="1:10" ht="18.75" x14ac:dyDescent="0.3">
      <c r="B49" s="133"/>
      <c r="C49" s="133"/>
      <c r="D49" s="133"/>
      <c r="E49" s="201"/>
      <c r="F49" s="133"/>
      <c r="G49" s="133"/>
      <c r="H49" s="133"/>
      <c r="I49" s="133"/>
      <c r="J49" s="133"/>
    </row>
    <row r="50" spans="1:10" ht="15.75" x14ac:dyDescent="0.25">
      <c r="A50" s="127" t="s">
        <v>195</v>
      </c>
      <c r="B50" s="134"/>
      <c r="C50" s="134"/>
      <c r="D50" s="134"/>
      <c r="E50" s="201"/>
      <c r="F50" s="134"/>
      <c r="G50" s="134"/>
      <c r="H50" s="134"/>
      <c r="I50" s="134"/>
    </row>
    <row r="51" spans="1:10" ht="15.75" x14ac:dyDescent="0.25">
      <c r="A51" s="128" t="s">
        <v>196</v>
      </c>
      <c r="B51" s="134"/>
      <c r="C51" s="134"/>
      <c r="D51" s="134"/>
      <c r="E51" s="201"/>
      <c r="F51" s="134"/>
      <c r="G51" s="134"/>
      <c r="H51" s="134"/>
      <c r="I51" s="134"/>
    </row>
    <row r="52" spans="1:10" ht="33.75" customHeight="1" x14ac:dyDescent="0.25">
      <c r="A52" s="270" t="s">
        <v>22</v>
      </c>
      <c r="B52" s="270"/>
      <c r="C52" s="270"/>
      <c r="D52" s="270"/>
      <c r="E52" s="270"/>
      <c r="F52" s="270"/>
      <c r="G52" s="270"/>
      <c r="H52" s="270"/>
      <c r="I52" s="270"/>
    </row>
  </sheetData>
  <customSheetViews>
    <customSheetView guid="{B72699BC-299D-42B7-A978-9B23F399AA23}"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1"/>
    </customSheetView>
    <customSheetView guid="{33FAAE2B-4C16-4B60-82A7-3D09D285D424}" scale="70" showPageBreaks="1" printArea="1" view="pageBreakPreview">
      <selection sqref="A1:H1"/>
      <rowBreaks count="1" manualBreakCount="1">
        <brk id="18" max="16383" man="1"/>
      </rowBreaks>
      <colBreaks count="1" manualBreakCount="1">
        <brk id="15" max="1048575" man="1"/>
      </colBreaks>
      <pageMargins left="0.7" right="0.7" top="0.75" bottom="0.75" header="0.3" footer="0.3"/>
      <pageSetup paperSize="9" scale="49" orientation="portrait" r:id="rId2"/>
    </customSheetView>
    <customSheetView guid="{413FE589-EB44-4ED3-8D71-DDB7E5500C49}" scale="70" showPageBreaks="1" printArea="1" view="pageBreakPreview" topLeftCell="A7">
      <selection activeCell="A31" sqref="A31:E31"/>
      <rowBreaks count="1" manualBreakCount="1">
        <brk id="18" max="16383" man="1"/>
      </rowBreaks>
      <colBreaks count="1" manualBreakCount="1">
        <brk id="15" max="1048575" man="1"/>
      </colBreaks>
      <pageMargins left="0.7" right="0.7" top="0.75" bottom="0.75" header="0.3" footer="0.3"/>
      <pageSetup paperSize="9" scale="49" orientation="portrait" r:id="rId3"/>
    </customSheetView>
  </customSheetViews>
  <mergeCells count="67">
    <mergeCell ref="E4:E6"/>
    <mergeCell ref="E9:E10"/>
    <mergeCell ref="E19:E20"/>
    <mergeCell ref="E21:E22"/>
    <mergeCell ref="E25:E26"/>
    <mergeCell ref="A16:A18"/>
    <mergeCell ref="B16:B18"/>
    <mergeCell ref="C16:C18"/>
    <mergeCell ref="A37:A39"/>
    <mergeCell ref="B37:B39"/>
    <mergeCell ref="C37:C39"/>
    <mergeCell ref="A21:A22"/>
    <mergeCell ref="C21:C22"/>
    <mergeCell ref="M3:R3"/>
    <mergeCell ref="S24:S28"/>
    <mergeCell ref="M26:Q26"/>
    <mergeCell ref="M9:Q9"/>
    <mergeCell ref="N5:Q5"/>
    <mergeCell ref="N7:Q7"/>
    <mergeCell ref="F21:F22"/>
    <mergeCell ref="G21:G22"/>
    <mergeCell ref="A52:I52"/>
    <mergeCell ref="F32:F33"/>
    <mergeCell ref="G32:G33"/>
    <mergeCell ref="H32:H33"/>
    <mergeCell ref="I32:I33"/>
    <mergeCell ref="A32:A33"/>
    <mergeCell ref="C32:C33"/>
    <mergeCell ref="D32:D33"/>
    <mergeCell ref="A45:B45"/>
    <mergeCell ref="A41:A43"/>
    <mergeCell ref="B41:B43"/>
    <mergeCell ref="C41:C43"/>
    <mergeCell ref="H25:H26"/>
    <mergeCell ref="E32:E33"/>
    <mergeCell ref="I25:I26"/>
    <mergeCell ref="A19:A20"/>
    <mergeCell ref="C19:C20"/>
    <mergeCell ref="D19:D20"/>
    <mergeCell ref="F19:F20"/>
    <mergeCell ref="G19:G20"/>
    <mergeCell ref="A25:A26"/>
    <mergeCell ref="C25:C26"/>
    <mergeCell ref="D25:D26"/>
    <mergeCell ref="F25:F26"/>
    <mergeCell ref="G25:G26"/>
    <mergeCell ref="H21:H22"/>
    <mergeCell ref="I21:I22"/>
    <mergeCell ref="H19:H20"/>
    <mergeCell ref="I19:I20"/>
    <mergeCell ref="D21:D22"/>
    <mergeCell ref="A2:I2"/>
    <mergeCell ref="A3:I3"/>
    <mergeCell ref="G1:I1"/>
    <mergeCell ref="D9:D10"/>
    <mergeCell ref="F9:F10"/>
    <mergeCell ref="G9:G10"/>
    <mergeCell ref="H9:H10"/>
    <mergeCell ref="A4:A6"/>
    <mergeCell ref="B4:B6"/>
    <mergeCell ref="C4:C6"/>
    <mergeCell ref="D4:D6"/>
    <mergeCell ref="F4:I4"/>
    <mergeCell ref="I5:I6"/>
    <mergeCell ref="A9:A10"/>
    <mergeCell ref="C9:C10"/>
    <mergeCell ref="I9:I10"/>
  </mergeCells>
  <pageMargins left="0.7" right="0.7" top="0.75" bottom="0.75" header="0.3" footer="0.3"/>
  <pageSetup paperSize="9" scale="45" orientation="portrait" r:id="rId4"/>
  <colBreaks count="2" manualBreakCount="2">
    <brk id="9" max="39" man="1"/>
    <brk id="19" max="51" man="1"/>
  </colBreaks>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pageSetUpPr fitToPage="1"/>
  </sheetPr>
  <dimension ref="A1:U71"/>
  <sheetViews>
    <sheetView showGridLines="0" topLeftCell="D1" workbookViewId="0">
      <pane ySplit="5" topLeftCell="A6" activePane="bottomLeft" state="frozen"/>
      <selection activeCell="B1" sqref="B1"/>
      <selection pane="bottomLeft" activeCell="O58" sqref="O58"/>
    </sheetView>
  </sheetViews>
  <sheetFormatPr defaultRowHeight="12.75" customHeight="1" x14ac:dyDescent="0.2"/>
  <cols>
    <col min="1" max="1" width="16.28515625" customWidth="1"/>
    <col min="2" max="2" width="32.7109375" customWidth="1"/>
    <col min="3" max="3" width="13.85546875" customWidth="1"/>
    <col min="4" max="4" width="6.140625" customWidth="1"/>
    <col min="5" max="5" width="19.5703125" customWidth="1"/>
    <col min="6" max="6" width="10.42578125" customWidth="1"/>
    <col min="7" max="7" width="18.5703125" customWidth="1"/>
    <col min="8" max="8" width="7.28515625" customWidth="1"/>
    <col min="9" max="9" width="14" customWidth="1"/>
    <col min="10" max="10" width="9.140625" customWidth="1"/>
    <col min="11" max="11" width="14" customWidth="1"/>
    <col min="12" max="12" width="6.5703125" customWidth="1"/>
    <col min="13" max="13" width="14.42578125" customWidth="1"/>
    <col min="14" max="14" width="6.5703125" customWidth="1"/>
    <col min="15" max="15" width="21.140625" customWidth="1"/>
    <col min="16" max="16" width="19.7109375" customWidth="1"/>
    <col min="17" max="17" width="17" customWidth="1"/>
    <col min="18" max="18" width="16.42578125" customWidth="1"/>
    <col min="19" max="19" width="16.5703125" bestFit="1" customWidth="1"/>
    <col min="21" max="21" width="20.7109375" customWidth="1"/>
  </cols>
  <sheetData>
    <row r="1" spans="1:21" ht="26.25" customHeight="1" x14ac:dyDescent="0.2">
      <c r="A1" s="294" t="s">
        <v>200</v>
      </c>
      <c r="B1" s="294"/>
      <c r="C1" s="294"/>
      <c r="D1" s="294"/>
      <c r="E1" s="294"/>
      <c r="F1" s="294"/>
      <c r="G1" s="294"/>
      <c r="H1" s="294"/>
      <c r="I1" s="294"/>
      <c r="J1" s="294"/>
      <c r="K1" s="294"/>
      <c r="L1" s="294"/>
      <c r="M1" s="294"/>
      <c r="N1" s="294"/>
      <c r="O1" s="294"/>
      <c r="P1" s="294"/>
      <c r="Q1" s="294"/>
      <c r="S1" s="140"/>
      <c r="T1" s="140"/>
      <c r="U1" s="140"/>
    </row>
    <row r="2" spans="1:21" ht="13.5" customHeight="1" x14ac:dyDescent="0.2">
      <c r="A2" s="141" t="s">
        <v>201</v>
      </c>
      <c r="B2" s="142"/>
      <c r="C2" s="142"/>
      <c r="D2" s="142"/>
      <c r="E2" s="142"/>
      <c r="F2" s="142"/>
      <c r="G2" s="142"/>
      <c r="H2" s="142"/>
      <c r="I2" s="142"/>
      <c r="J2" s="142"/>
      <c r="R2" s="140"/>
      <c r="S2" s="143"/>
      <c r="U2" s="143"/>
    </row>
    <row r="3" spans="1:21" ht="15" customHeight="1" x14ac:dyDescent="0.2">
      <c r="A3" s="295" t="s">
        <v>202</v>
      </c>
      <c r="B3" s="296"/>
      <c r="C3" s="296"/>
      <c r="D3" s="296"/>
      <c r="E3" s="296"/>
      <c r="F3" s="296"/>
      <c r="G3" s="296"/>
      <c r="H3" s="296"/>
      <c r="I3" s="296"/>
      <c r="J3" s="296"/>
      <c r="K3" s="296"/>
      <c r="L3" s="296"/>
      <c r="M3" s="144"/>
      <c r="N3" s="145"/>
      <c r="O3" s="146">
        <f>SUM(O6,O57)</f>
        <v>80756700</v>
      </c>
      <c r="P3" s="146">
        <f>SUM(P6,P57)</f>
        <v>80041200</v>
      </c>
      <c r="Q3" s="146">
        <f>SUM(Q6,Q57)</f>
        <v>80099400</v>
      </c>
      <c r="R3" s="143"/>
    </row>
    <row r="4" spans="1:21" ht="15" customHeight="1" x14ac:dyDescent="0.2">
      <c r="A4" s="295" t="s">
        <v>203</v>
      </c>
      <c r="B4" s="296"/>
      <c r="C4" s="296"/>
      <c r="D4" s="296"/>
      <c r="E4" s="296"/>
      <c r="F4" s="296"/>
      <c r="G4" s="296"/>
      <c r="H4" s="296"/>
      <c r="I4" s="296"/>
      <c r="J4" s="296"/>
      <c r="K4" s="296"/>
      <c r="L4" s="296"/>
      <c r="M4" s="144"/>
      <c r="N4" s="145"/>
      <c r="O4" s="147">
        <v>15809300</v>
      </c>
      <c r="P4" s="147">
        <v>15459500</v>
      </c>
      <c r="Q4" s="147">
        <v>15517700</v>
      </c>
      <c r="R4" s="148"/>
    </row>
    <row r="5" spans="1:21" ht="26.25" customHeight="1" x14ac:dyDescent="0.2">
      <c r="A5" s="149" t="s">
        <v>204</v>
      </c>
      <c r="B5" s="149" t="s">
        <v>205</v>
      </c>
      <c r="C5" s="149" t="s">
        <v>206</v>
      </c>
      <c r="D5" s="149" t="s">
        <v>207</v>
      </c>
      <c r="E5" s="149" t="s">
        <v>208</v>
      </c>
      <c r="F5" s="149" t="s">
        <v>209</v>
      </c>
      <c r="G5" s="149" t="s">
        <v>210</v>
      </c>
      <c r="H5" s="149" t="s">
        <v>211</v>
      </c>
      <c r="I5" s="149" t="s">
        <v>212</v>
      </c>
      <c r="J5" s="149" t="s">
        <v>213</v>
      </c>
      <c r="K5" s="149" t="s">
        <v>214</v>
      </c>
      <c r="L5" s="149" t="s">
        <v>215</v>
      </c>
      <c r="M5" s="149" t="s">
        <v>216</v>
      </c>
      <c r="N5" s="149" t="s">
        <v>217</v>
      </c>
      <c r="O5" s="149" t="s">
        <v>218</v>
      </c>
      <c r="P5" s="149" t="s">
        <v>219</v>
      </c>
      <c r="Q5" s="149" t="s">
        <v>220</v>
      </c>
      <c r="R5" s="150"/>
    </row>
    <row r="6" spans="1:21" ht="13.9" customHeight="1" x14ac:dyDescent="0.25">
      <c r="A6" s="151" t="s">
        <v>221</v>
      </c>
      <c r="B6" s="152"/>
      <c r="C6" s="152"/>
      <c r="D6" s="153"/>
      <c r="E6" s="152"/>
      <c r="F6" s="153"/>
      <c r="G6" s="152"/>
      <c r="H6" s="153"/>
      <c r="I6" s="152"/>
      <c r="J6" s="153"/>
      <c r="K6" s="152"/>
      <c r="L6" s="153"/>
      <c r="M6" s="152"/>
      <c r="N6" s="153"/>
      <c r="O6" s="154">
        <f>SUBTOTAL(9,O7:O56)</f>
        <v>76387800</v>
      </c>
      <c r="P6" s="154">
        <f>SUBTOTAL(9,P7:P56)</f>
        <v>75870800</v>
      </c>
      <c r="Q6" s="154">
        <f>SUBTOTAL(9,Q7:Q56)</f>
        <v>75929000</v>
      </c>
      <c r="R6" s="155"/>
    </row>
    <row r="7" spans="1:21" ht="36.75" customHeight="1" x14ac:dyDescent="0.2">
      <c r="A7" s="156" t="s">
        <v>222</v>
      </c>
      <c r="B7" s="156" t="s">
        <v>223</v>
      </c>
      <c r="C7" s="157" t="s">
        <v>224</v>
      </c>
      <c r="D7" s="158" t="s">
        <v>225</v>
      </c>
      <c r="E7" s="159" t="s">
        <v>226</v>
      </c>
      <c r="F7" s="158" t="s">
        <v>227</v>
      </c>
      <c r="G7" s="157" t="s">
        <v>228</v>
      </c>
      <c r="H7" s="158" t="s">
        <v>1</v>
      </c>
      <c r="I7" s="157" t="s">
        <v>229</v>
      </c>
      <c r="J7" s="158" t="s">
        <v>230</v>
      </c>
      <c r="K7" s="159" t="s">
        <v>231</v>
      </c>
      <c r="L7" s="158" t="s">
        <v>232</v>
      </c>
      <c r="M7" s="157" t="s">
        <v>233</v>
      </c>
      <c r="N7" s="158" t="s">
        <v>234</v>
      </c>
      <c r="O7" s="160">
        <v>84000</v>
      </c>
      <c r="P7" s="160">
        <v>84000</v>
      </c>
      <c r="Q7" s="161">
        <v>84000</v>
      </c>
      <c r="R7" s="162"/>
    </row>
    <row r="8" spans="1:21" ht="36.75" customHeight="1" x14ac:dyDescent="0.2">
      <c r="A8" s="156" t="s">
        <v>222</v>
      </c>
      <c r="B8" s="156" t="s">
        <v>223</v>
      </c>
      <c r="C8" s="157" t="s">
        <v>224</v>
      </c>
      <c r="D8" s="158" t="s">
        <v>225</v>
      </c>
      <c r="E8" s="159" t="s">
        <v>226</v>
      </c>
      <c r="F8" s="158" t="s">
        <v>227</v>
      </c>
      <c r="G8" s="157" t="s">
        <v>228</v>
      </c>
      <c r="H8" s="158" t="s">
        <v>1</v>
      </c>
      <c r="I8" s="157" t="s">
        <v>229</v>
      </c>
      <c r="J8" s="158" t="s">
        <v>230</v>
      </c>
      <c r="K8" s="159" t="s">
        <v>231</v>
      </c>
      <c r="L8" s="158" t="s">
        <v>232</v>
      </c>
      <c r="M8" s="157" t="s">
        <v>235</v>
      </c>
      <c r="N8" s="158" t="s">
        <v>236</v>
      </c>
      <c r="O8" s="160">
        <v>26934200</v>
      </c>
      <c r="P8" s="160">
        <v>26934200</v>
      </c>
      <c r="Q8" s="161">
        <v>26934200</v>
      </c>
      <c r="R8" s="162"/>
    </row>
    <row r="9" spans="1:21" ht="36.75" customHeight="1" x14ac:dyDescent="0.2">
      <c r="A9" s="156" t="s">
        <v>222</v>
      </c>
      <c r="B9" s="156" t="s">
        <v>223</v>
      </c>
      <c r="C9" s="157" t="s">
        <v>224</v>
      </c>
      <c r="D9" s="158" t="s">
        <v>225</v>
      </c>
      <c r="E9" s="159" t="s">
        <v>226</v>
      </c>
      <c r="F9" s="158" t="s">
        <v>227</v>
      </c>
      <c r="G9" s="157" t="s">
        <v>228</v>
      </c>
      <c r="H9" s="158" t="s">
        <v>1</v>
      </c>
      <c r="I9" s="157" t="s">
        <v>229</v>
      </c>
      <c r="J9" s="158" t="s">
        <v>230</v>
      </c>
      <c r="K9" s="159" t="s">
        <v>231</v>
      </c>
      <c r="L9" s="158" t="s">
        <v>232</v>
      </c>
      <c r="M9" s="157" t="s">
        <v>237</v>
      </c>
      <c r="N9" s="158" t="s">
        <v>238</v>
      </c>
      <c r="O9" s="160">
        <v>205600</v>
      </c>
      <c r="P9" s="160">
        <v>205600</v>
      </c>
      <c r="Q9" s="161">
        <v>205600</v>
      </c>
      <c r="R9" s="162"/>
    </row>
    <row r="10" spans="1:21" ht="36.75" customHeight="1" x14ac:dyDescent="0.2">
      <c r="A10" s="156" t="s">
        <v>222</v>
      </c>
      <c r="B10" s="156" t="s">
        <v>223</v>
      </c>
      <c r="C10" s="157" t="s">
        <v>224</v>
      </c>
      <c r="D10" s="158" t="s">
        <v>225</v>
      </c>
      <c r="E10" s="159" t="s">
        <v>226</v>
      </c>
      <c r="F10" s="158" t="s">
        <v>227</v>
      </c>
      <c r="G10" s="157" t="s">
        <v>228</v>
      </c>
      <c r="H10" s="158" t="s">
        <v>1</v>
      </c>
      <c r="I10" s="157" t="s">
        <v>229</v>
      </c>
      <c r="J10" s="158" t="s">
        <v>230</v>
      </c>
      <c r="K10" s="159" t="s">
        <v>231</v>
      </c>
      <c r="L10" s="158" t="s">
        <v>232</v>
      </c>
      <c r="M10" s="157" t="s">
        <v>239</v>
      </c>
      <c r="N10" s="158" t="s">
        <v>240</v>
      </c>
      <c r="O10" s="160">
        <v>8134100</v>
      </c>
      <c r="P10" s="160">
        <v>8134100</v>
      </c>
      <c r="Q10" s="161">
        <v>8134100</v>
      </c>
      <c r="R10" s="162"/>
    </row>
    <row r="11" spans="1:21" ht="36.75" customHeight="1" x14ac:dyDescent="0.2">
      <c r="A11" s="156" t="s">
        <v>222</v>
      </c>
      <c r="B11" s="156" t="s">
        <v>223</v>
      </c>
      <c r="C11" s="157" t="s">
        <v>224</v>
      </c>
      <c r="D11" s="158" t="s">
        <v>225</v>
      </c>
      <c r="E11" s="159" t="s">
        <v>226</v>
      </c>
      <c r="F11" s="158" t="s">
        <v>227</v>
      </c>
      <c r="G11" s="157" t="s">
        <v>228</v>
      </c>
      <c r="H11" s="158" t="s">
        <v>1</v>
      </c>
      <c r="I11" s="157" t="s">
        <v>229</v>
      </c>
      <c r="J11" s="158" t="s">
        <v>230</v>
      </c>
      <c r="K11" s="159" t="s">
        <v>231</v>
      </c>
      <c r="L11" s="158" t="s">
        <v>232</v>
      </c>
      <c r="M11" s="157" t="s">
        <v>241</v>
      </c>
      <c r="N11" s="158" t="s">
        <v>242</v>
      </c>
      <c r="O11" s="160">
        <v>22800</v>
      </c>
      <c r="P11" s="160">
        <v>22800</v>
      </c>
      <c r="Q11" s="161">
        <v>22800</v>
      </c>
      <c r="R11" s="162"/>
    </row>
    <row r="12" spans="1:21" ht="36.75" customHeight="1" x14ac:dyDescent="0.2">
      <c r="A12" s="156" t="s">
        <v>222</v>
      </c>
      <c r="B12" s="156" t="s">
        <v>223</v>
      </c>
      <c r="C12" s="157" t="s">
        <v>224</v>
      </c>
      <c r="D12" s="158" t="s">
        <v>225</v>
      </c>
      <c r="E12" s="159" t="s">
        <v>226</v>
      </c>
      <c r="F12" s="158" t="s">
        <v>227</v>
      </c>
      <c r="G12" s="157" t="s">
        <v>228</v>
      </c>
      <c r="H12" s="158" t="s">
        <v>1</v>
      </c>
      <c r="I12" s="157" t="s">
        <v>229</v>
      </c>
      <c r="J12" s="158" t="s">
        <v>230</v>
      </c>
      <c r="K12" s="159" t="s">
        <v>231</v>
      </c>
      <c r="L12" s="158" t="s">
        <v>232</v>
      </c>
      <c r="M12" s="157" t="s">
        <v>243</v>
      </c>
      <c r="N12" s="158" t="s">
        <v>244</v>
      </c>
      <c r="O12" s="160">
        <v>15100</v>
      </c>
      <c r="P12" s="160">
        <v>15100</v>
      </c>
      <c r="Q12" s="161">
        <v>15100</v>
      </c>
      <c r="R12" s="162"/>
    </row>
    <row r="13" spans="1:21" ht="36.75" customHeight="1" x14ac:dyDescent="0.2">
      <c r="A13" s="156" t="s">
        <v>222</v>
      </c>
      <c r="B13" s="156" t="s">
        <v>223</v>
      </c>
      <c r="C13" s="157" t="s">
        <v>224</v>
      </c>
      <c r="D13" s="158" t="s">
        <v>225</v>
      </c>
      <c r="E13" s="159" t="s">
        <v>226</v>
      </c>
      <c r="F13" s="158" t="s">
        <v>227</v>
      </c>
      <c r="G13" s="157" t="s">
        <v>228</v>
      </c>
      <c r="H13" s="158" t="s">
        <v>1</v>
      </c>
      <c r="I13" s="157" t="s">
        <v>229</v>
      </c>
      <c r="J13" s="158" t="s">
        <v>230</v>
      </c>
      <c r="K13" s="159" t="s">
        <v>231</v>
      </c>
      <c r="L13" s="158" t="s">
        <v>232</v>
      </c>
      <c r="M13" s="157" t="s">
        <v>245</v>
      </c>
      <c r="N13" s="158" t="s">
        <v>246</v>
      </c>
      <c r="O13" s="160">
        <v>225000</v>
      </c>
      <c r="P13" s="160">
        <v>225000</v>
      </c>
      <c r="Q13" s="161">
        <v>225000</v>
      </c>
      <c r="R13" s="162"/>
    </row>
    <row r="14" spans="1:21" ht="36.75" customHeight="1" x14ac:dyDescent="0.2">
      <c r="A14" s="156" t="s">
        <v>222</v>
      </c>
      <c r="B14" s="156" t="s">
        <v>223</v>
      </c>
      <c r="C14" s="157" t="s">
        <v>224</v>
      </c>
      <c r="D14" s="158" t="s">
        <v>225</v>
      </c>
      <c r="E14" s="159" t="s">
        <v>226</v>
      </c>
      <c r="F14" s="158" t="s">
        <v>227</v>
      </c>
      <c r="G14" s="157" t="s">
        <v>228</v>
      </c>
      <c r="H14" s="158" t="s">
        <v>1</v>
      </c>
      <c r="I14" s="157" t="s">
        <v>229</v>
      </c>
      <c r="J14" s="158" t="s">
        <v>230</v>
      </c>
      <c r="K14" s="159" t="s">
        <v>231</v>
      </c>
      <c r="L14" s="158" t="s">
        <v>232</v>
      </c>
      <c r="M14" s="157" t="s">
        <v>247</v>
      </c>
      <c r="N14" s="158" t="s">
        <v>248</v>
      </c>
      <c r="O14" s="160">
        <v>5100</v>
      </c>
      <c r="P14" s="160">
        <v>5100</v>
      </c>
      <c r="Q14" s="161">
        <v>5100</v>
      </c>
      <c r="R14" s="162"/>
      <c r="S14" s="163"/>
    </row>
    <row r="15" spans="1:21" ht="36.75" customHeight="1" x14ac:dyDescent="0.2">
      <c r="A15" s="156" t="s">
        <v>222</v>
      </c>
      <c r="B15" s="156" t="s">
        <v>223</v>
      </c>
      <c r="C15" s="157" t="s">
        <v>224</v>
      </c>
      <c r="D15" s="158" t="s">
        <v>225</v>
      </c>
      <c r="E15" s="159" t="s">
        <v>226</v>
      </c>
      <c r="F15" s="158" t="s">
        <v>227</v>
      </c>
      <c r="G15" s="157" t="s">
        <v>228</v>
      </c>
      <c r="H15" s="158" t="s">
        <v>1</v>
      </c>
      <c r="I15" s="157" t="s">
        <v>229</v>
      </c>
      <c r="J15" s="158" t="s">
        <v>230</v>
      </c>
      <c r="K15" s="159" t="s">
        <v>231</v>
      </c>
      <c r="L15" s="158" t="s">
        <v>232</v>
      </c>
      <c r="M15" s="157" t="s">
        <v>249</v>
      </c>
      <c r="N15" s="158" t="s">
        <v>250</v>
      </c>
      <c r="O15" s="160">
        <v>35000</v>
      </c>
      <c r="P15" s="160">
        <v>35000</v>
      </c>
      <c r="Q15" s="161">
        <v>35000</v>
      </c>
      <c r="R15" s="162"/>
    </row>
    <row r="16" spans="1:21" ht="36.75" customHeight="1" x14ac:dyDescent="0.2">
      <c r="A16" s="156" t="s">
        <v>222</v>
      </c>
      <c r="B16" s="156" t="s">
        <v>223</v>
      </c>
      <c r="C16" s="157" t="s">
        <v>224</v>
      </c>
      <c r="D16" s="158" t="s">
        <v>225</v>
      </c>
      <c r="E16" s="159" t="s">
        <v>226</v>
      </c>
      <c r="F16" s="158" t="s">
        <v>227</v>
      </c>
      <c r="G16" s="157" t="s">
        <v>228</v>
      </c>
      <c r="H16" s="158" t="s">
        <v>1</v>
      </c>
      <c r="I16" s="157" t="s">
        <v>229</v>
      </c>
      <c r="J16" s="158" t="s">
        <v>230</v>
      </c>
      <c r="K16" s="159" t="s">
        <v>231</v>
      </c>
      <c r="L16" s="158" t="s">
        <v>232</v>
      </c>
      <c r="M16" s="157" t="s">
        <v>251</v>
      </c>
      <c r="N16" s="158" t="s">
        <v>252</v>
      </c>
      <c r="O16" s="160">
        <v>8700</v>
      </c>
      <c r="P16" s="160">
        <v>8700</v>
      </c>
      <c r="Q16" s="161">
        <v>8700</v>
      </c>
      <c r="R16" s="162"/>
    </row>
    <row r="17" spans="1:18" ht="36.75" customHeight="1" x14ac:dyDescent="0.2">
      <c r="A17" s="156" t="s">
        <v>222</v>
      </c>
      <c r="B17" s="156" t="s">
        <v>223</v>
      </c>
      <c r="C17" s="157" t="s">
        <v>224</v>
      </c>
      <c r="D17" s="158" t="s">
        <v>225</v>
      </c>
      <c r="E17" s="159" t="s">
        <v>226</v>
      </c>
      <c r="F17" s="158" t="s">
        <v>227</v>
      </c>
      <c r="G17" s="157" t="s">
        <v>228</v>
      </c>
      <c r="H17" s="158" t="s">
        <v>1</v>
      </c>
      <c r="I17" s="157" t="s">
        <v>229</v>
      </c>
      <c r="J17" s="158" t="s">
        <v>230</v>
      </c>
      <c r="K17" s="159" t="s">
        <v>231</v>
      </c>
      <c r="L17" s="158" t="s">
        <v>232</v>
      </c>
      <c r="M17" s="157" t="s">
        <v>253</v>
      </c>
      <c r="N17" s="158" t="s">
        <v>254</v>
      </c>
      <c r="O17" s="160">
        <v>198000</v>
      </c>
      <c r="P17" s="160">
        <v>198000</v>
      </c>
      <c r="Q17" s="161">
        <v>198000</v>
      </c>
      <c r="R17" s="162"/>
    </row>
    <row r="18" spans="1:18" ht="36.75" customHeight="1" x14ac:dyDescent="0.2">
      <c r="A18" s="156" t="s">
        <v>222</v>
      </c>
      <c r="B18" s="156" t="s">
        <v>223</v>
      </c>
      <c r="C18" s="157" t="s">
        <v>224</v>
      </c>
      <c r="D18" s="158" t="s">
        <v>225</v>
      </c>
      <c r="E18" s="159" t="s">
        <v>226</v>
      </c>
      <c r="F18" s="158" t="s">
        <v>227</v>
      </c>
      <c r="G18" s="157" t="s">
        <v>228</v>
      </c>
      <c r="H18" s="158" t="s">
        <v>1</v>
      </c>
      <c r="I18" s="157" t="s">
        <v>229</v>
      </c>
      <c r="J18" s="158" t="s">
        <v>230</v>
      </c>
      <c r="K18" s="159" t="s">
        <v>231</v>
      </c>
      <c r="L18" s="158" t="s">
        <v>232</v>
      </c>
      <c r="M18" s="157" t="s">
        <v>255</v>
      </c>
      <c r="N18" s="158" t="s">
        <v>256</v>
      </c>
      <c r="O18" s="160">
        <v>49800</v>
      </c>
      <c r="P18" s="160">
        <v>49800</v>
      </c>
      <c r="Q18" s="161">
        <v>49800</v>
      </c>
      <c r="R18" s="162"/>
    </row>
    <row r="19" spans="1:18" ht="36.75" customHeight="1" x14ac:dyDescent="0.2">
      <c r="A19" s="156" t="s">
        <v>222</v>
      </c>
      <c r="B19" s="156" t="s">
        <v>223</v>
      </c>
      <c r="C19" s="157" t="s">
        <v>224</v>
      </c>
      <c r="D19" s="158" t="s">
        <v>225</v>
      </c>
      <c r="E19" s="159" t="s">
        <v>257</v>
      </c>
      <c r="F19" s="158" t="s">
        <v>258</v>
      </c>
      <c r="G19" s="157" t="s">
        <v>228</v>
      </c>
      <c r="H19" s="158" t="s">
        <v>1</v>
      </c>
      <c r="I19" s="157" t="s">
        <v>229</v>
      </c>
      <c r="J19" s="158" t="s">
        <v>230</v>
      </c>
      <c r="K19" s="159" t="s">
        <v>231</v>
      </c>
      <c r="L19" s="158" t="s">
        <v>232</v>
      </c>
      <c r="M19" s="157" t="s">
        <v>259</v>
      </c>
      <c r="N19" s="158" t="s">
        <v>260</v>
      </c>
      <c r="O19" s="160">
        <v>38000</v>
      </c>
      <c r="P19" s="160">
        <v>38000</v>
      </c>
      <c r="Q19" s="161">
        <v>38000</v>
      </c>
      <c r="R19" s="162"/>
    </row>
    <row r="20" spans="1:18" ht="36.75" customHeight="1" x14ac:dyDescent="0.2">
      <c r="A20" s="156" t="s">
        <v>222</v>
      </c>
      <c r="B20" s="156" t="s">
        <v>223</v>
      </c>
      <c r="C20" s="157" t="s">
        <v>224</v>
      </c>
      <c r="D20" s="158" t="s">
        <v>225</v>
      </c>
      <c r="E20" s="159" t="s">
        <v>257</v>
      </c>
      <c r="F20" s="158" t="s">
        <v>258</v>
      </c>
      <c r="G20" s="157" t="s">
        <v>228</v>
      </c>
      <c r="H20" s="158" t="s">
        <v>1</v>
      </c>
      <c r="I20" s="157" t="s">
        <v>229</v>
      </c>
      <c r="J20" s="158" t="s">
        <v>230</v>
      </c>
      <c r="K20" s="159" t="s">
        <v>231</v>
      </c>
      <c r="L20" s="158" t="s">
        <v>232</v>
      </c>
      <c r="M20" s="157" t="s">
        <v>261</v>
      </c>
      <c r="N20" s="158" t="s">
        <v>262</v>
      </c>
      <c r="O20" s="160">
        <v>3500</v>
      </c>
      <c r="P20" s="160">
        <v>3500</v>
      </c>
      <c r="Q20" s="161">
        <v>3500</v>
      </c>
      <c r="R20" s="162"/>
    </row>
    <row r="21" spans="1:18" ht="36.75" customHeight="1" x14ac:dyDescent="0.2">
      <c r="A21" s="156" t="s">
        <v>222</v>
      </c>
      <c r="B21" s="156" t="s">
        <v>223</v>
      </c>
      <c r="C21" s="157" t="s">
        <v>224</v>
      </c>
      <c r="D21" s="158" t="s">
        <v>225</v>
      </c>
      <c r="E21" s="159" t="s">
        <v>257</v>
      </c>
      <c r="F21" s="158" t="s">
        <v>258</v>
      </c>
      <c r="G21" s="157" t="s">
        <v>228</v>
      </c>
      <c r="H21" s="158" t="s">
        <v>1</v>
      </c>
      <c r="I21" s="157" t="s">
        <v>229</v>
      </c>
      <c r="J21" s="158" t="s">
        <v>230</v>
      </c>
      <c r="K21" s="159" t="s">
        <v>231</v>
      </c>
      <c r="L21" s="158" t="s">
        <v>232</v>
      </c>
      <c r="M21" s="157" t="s">
        <v>233</v>
      </c>
      <c r="N21" s="158" t="s">
        <v>234</v>
      </c>
      <c r="O21" s="160">
        <v>52500</v>
      </c>
      <c r="P21" s="160">
        <v>52500</v>
      </c>
      <c r="Q21" s="161">
        <v>52500</v>
      </c>
      <c r="R21" s="162"/>
    </row>
    <row r="22" spans="1:18" ht="36.75" customHeight="1" x14ac:dyDescent="0.2">
      <c r="A22" s="156" t="s">
        <v>222</v>
      </c>
      <c r="B22" s="156" t="s">
        <v>223</v>
      </c>
      <c r="C22" s="157" t="s">
        <v>224</v>
      </c>
      <c r="D22" s="158" t="s">
        <v>225</v>
      </c>
      <c r="E22" s="159" t="s">
        <v>257</v>
      </c>
      <c r="F22" s="158" t="s">
        <v>258</v>
      </c>
      <c r="G22" s="157" t="s">
        <v>228</v>
      </c>
      <c r="H22" s="158" t="s">
        <v>1</v>
      </c>
      <c r="I22" s="157" t="s">
        <v>229</v>
      </c>
      <c r="J22" s="158" t="s">
        <v>230</v>
      </c>
      <c r="K22" s="159" t="s">
        <v>231</v>
      </c>
      <c r="L22" s="158" t="s">
        <v>232</v>
      </c>
      <c r="M22" s="157" t="s">
        <v>263</v>
      </c>
      <c r="N22" s="158" t="s">
        <v>264</v>
      </c>
      <c r="O22" s="160">
        <v>25900</v>
      </c>
      <c r="P22" s="160">
        <v>25900</v>
      </c>
      <c r="Q22" s="161">
        <v>25900</v>
      </c>
      <c r="R22" s="162"/>
    </row>
    <row r="23" spans="1:18" ht="36.75" customHeight="1" x14ac:dyDescent="0.2">
      <c r="A23" s="156" t="s">
        <v>222</v>
      </c>
      <c r="B23" s="156" t="s">
        <v>223</v>
      </c>
      <c r="C23" s="157" t="s">
        <v>224</v>
      </c>
      <c r="D23" s="158" t="s">
        <v>225</v>
      </c>
      <c r="E23" s="159" t="s">
        <v>257</v>
      </c>
      <c r="F23" s="158" t="s">
        <v>258</v>
      </c>
      <c r="G23" s="157" t="s">
        <v>228</v>
      </c>
      <c r="H23" s="158" t="s">
        <v>1</v>
      </c>
      <c r="I23" s="157" t="s">
        <v>229</v>
      </c>
      <c r="J23" s="158" t="s">
        <v>230</v>
      </c>
      <c r="K23" s="159" t="s">
        <v>231</v>
      </c>
      <c r="L23" s="158" t="s">
        <v>232</v>
      </c>
      <c r="M23" s="157" t="s">
        <v>235</v>
      </c>
      <c r="N23" s="158" t="s">
        <v>236</v>
      </c>
      <c r="O23" s="160">
        <v>10933100</v>
      </c>
      <c r="P23" s="160">
        <v>10933100</v>
      </c>
      <c r="Q23" s="161">
        <v>10933100</v>
      </c>
      <c r="R23" s="162"/>
    </row>
    <row r="24" spans="1:18" ht="36.75" customHeight="1" x14ac:dyDescent="0.2">
      <c r="A24" s="156" t="s">
        <v>222</v>
      </c>
      <c r="B24" s="156" t="s">
        <v>223</v>
      </c>
      <c r="C24" s="157" t="s">
        <v>224</v>
      </c>
      <c r="D24" s="158" t="s">
        <v>225</v>
      </c>
      <c r="E24" s="159" t="s">
        <v>257</v>
      </c>
      <c r="F24" s="158" t="s">
        <v>258</v>
      </c>
      <c r="G24" s="157" t="s">
        <v>228</v>
      </c>
      <c r="H24" s="158" t="s">
        <v>1</v>
      </c>
      <c r="I24" s="157" t="s">
        <v>229</v>
      </c>
      <c r="J24" s="158" t="s">
        <v>230</v>
      </c>
      <c r="K24" s="159" t="s">
        <v>231</v>
      </c>
      <c r="L24" s="158" t="s">
        <v>232</v>
      </c>
      <c r="M24" s="157" t="s">
        <v>237</v>
      </c>
      <c r="N24" s="158" t="s">
        <v>238</v>
      </c>
      <c r="O24" s="160">
        <v>105600</v>
      </c>
      <c r="P24" s="160">
        <v>105600</v>
      </c>
      <c r="Q24" s="161">
        <v>105600</v>
      </c>
      <c r="R24" s="162"/>
    </row>
    <row r="25" spans="1:18" ht="36.75" customHeight="1" x14ac:dyDescent="0.2">
      <c r="A25" s="156" t="s">
        <v>222</v>
      </c>
      <c r="B25" s="156" t="s">
        <v>223</v>
      </c>
      <c r="C25" s="157" t="s">
        <v>224</v>
      </c>
      <c r="D25" s="158" t="s">
        <v>225</v>
      </c>
      <c r="E25" s="159" t="s">
        <v>257</v>
      </c>
      <c r="F25" s="158" t="s">
        <v>258</v>
      </c>
      <c r="G25" s="157" t="s">
        <v>228</v>
      </c>
      <c r="H25" s="158" t="s">
        <v>1</v>
      </c>
      <c r="I25" s="157" t="s">
        <v>229</v>
      </c>
      <c r="J25" s="158" t="s">
        <v>230</v>
      </c>
      <c r="K25" s="159" t="s">
        <v>231</v>
      </c>
      <c r="L25" s="158" t="s">
        <v>232</v>
      </c>
      <c r="M25" s="157" t="s">
        <v>265</v>
      </c>
      <c r="N25" s="158" t="s">
        <v>266</v>
      </c>
      <c r="O25" s="160">
        <v>33000</v>
      </c>
      <c r="P25" s="160">
        <v>33000</v>
      </c>
      <c r="Q25" s="161">
        <v>33000</v>
      </c>
      <c r="R25" s="162"/>
    </row>
    <row r="26" spans="1:18" ht="36.75" customHeight="1" x14ac:dyDescent="0.2">
      <c r="A26" s="156" t="s">
        <v>222</v>
      </c>
      <c r="B26" s="156" t="s">
        <v>223</v>
      </c>
      <c r="C26" s="157" t="s">
        <v>224</v>
      </c>
      <c r="D26" s="158" t="s">
        <v>225</v>
      </c>
      <c r="E26" s="159" t="s">
        <v>257</v>
      </c>
      <c r="F26" s="158" t="s">
        <v>258</v>
      </c>
      <c r="G26" s="157" t="s">
        <v>228</v>
      </c>
      <c r="H26" s="158" t="s">
        <v>1</v>
      </c>
      <c r="I26" s="157" t="s">
        <v>229</v>
      </c>
      <c r="J26" s="158" t="s">
        <v>230</v>
      </c>
      <c r="K26" s="159" t="s">
        <v>231</v>
      </c>
      <c r="L26" s="158" t="s">
        <v>232</v>
      </c>
      <c r="M26" s="157" t="s">
        <v>239</v>
      </c>
      <c r="N26" s="158" t="s">
        <v>240</v>
      </c>
      <c r="O26" s="160">
        <v>3301800</v>
      </c>
      <c r="P26" s="160">
        <v>3301800</v>
      </c>
      <c r="Q26" s="161">
        <v>3301800</v>
      </c>
      <c r="R26" s="162"/>
    </row>
    <row r="27" spans="1:18" ht="36.75" customHeight="1" x14ac:dyDescent="0.2">
      <c r="A27" s="156" t="s">
        <v>222</v>
      </c>
      <c r="B27" s="156" t="s">
        <v>223</v>
      </c>
      <c r="C27" s="157" t="s">
        <v>224</v>
      </c>
      <c r="D27" s="158" t="s">
        <v>225</v>
      </c>
      <c r="E27" s="159" t="s">
        <v>257</v>
      </c>
      <c r="F27" s="158" t="s">
        <v>258</v>
      </c>
      <c r="G27" s="157" t="s">
        <v>228</v>
      </c>
      <c r="H27" s="158" t="s">
        <v>1</v>
      </c>
      <c r="I27" s="157" t="s">
        <v>229</v>
      </c>
      <c r="J27" s="158" t="s">
        <v>230</v>
      </c>
      <c r="K27" s="159" t="s">
        <v>231</v>
      </c>
      <c r="L27" s="158" t="s">
        <v>232</v>
      </c>
      <c r="M27" s="157" t="s">
        <v>267</v>
      </c>
      <c r="N27" s="158" t="s">
        <v>268</v>
      </c>
      <c r="O27" s="160">
        <v>80000</v>
      </c>
      <c r="P27" s="160">
        <v>80000</v>
      </c>
      <c r="Q27" s="161">
        <v>80000</v>
      </c>
      <c r="R27" s="162"/>
    </row>
    <row r="28" spans="1:18" ht="36.75" customHeight="1" x14ac:dyDescent="0.2">
      <c r="A28" s="156" t="s">
        <v>222</v>
      </c>
      <c r="B28" s="156" t="s">
        <v>223</v>
      </c>
      <c r="C28" s="157" t="s">
        <v>224</v>
      </c>
      <c r="D28" s="158" t="s">
        <v>225</v>
      </c>
      <c r="E28" s="159" t="s">
        <v>257</v>
      </c>
      <c r="F28" s="158" t="s">
        <v>258</v>
      </c>
      <c r="G28" s="157" t="s">
        <v>228</v>
      </c>
      <c r="H28" s="158" t="s">
        <v>1</v>
      </c>
      <c r="I28" s="157" t="s">
        <v>229</v>
      </c>
      <c r="J28" s="158" t="s">
        <v>230</v>
      </c>
      <c r="K28" s="159" t="s">
        <v>231</v>
      </c>
      <c r="L28" s="158" t="s">
        <v>232</v>
      </c>
      <c r="M28" s="157" t="s">
        <v>245</v>
      </c>
      <c r="N28" s="158" t="s">
        <v>246</v>
      </c>
      <c r="O28" s="160">
        <v>336500</v>
      </c>
      <c r="P28" s="160">
        <v>336500</v>
      </c>
      <c r="Q28" s="161">
        <v>336500</v>
      </c>
      <c r="R28" s="162"/>
    </row>
    <row r="29" spans="1:18" ht="36.75" customHeight="1" x14ac:dyDescent="0.2">
      <c r="A29" s="156" t="s">
        <v>222</v>
      </c>
      <c r="B29" s="156" t="s">
        <v>223</v>
      </c>
      <c r="C29" s="157" t="s">
        <v>224</v>
      </c>
      <c r="D29" s="158" t="s">
        <v>225</v>
      </c>
      <c r="E29" s="159" t="s">
        <v>257</v>
      </c>
      <c r="F29" s="158" t="s">
        <v>258</v>
      </c>
      <c r="G29" s="157" t="s">
        <v>228</v>
      </c>
      <c r="H29" s="158" t="s">
        <v>1</v>
      </c>
      <c r="I29" s="157" t="s">
        <v>229</v>
      </c>
      <c r="J29" s="158" t="s">
        <v>230</v>
      </c>
      <c r="K29" s="159" t="s">
        <v>231</v>
      </c>
      <c r="L29" s="158" t="s">
        <v>232</v>
      </c>
      <c r="M29" s="157" t="s">
        <v>247</v>
      </c>
      <c r="N29" s="158" t="s">
        <v>248</v>
      </c>
      <c r="O29" s="160">
        <v>1300</v>
      </c>
      <c r="P29" s="160">
        <v>1300</v>
      </c>
      <c r="Q29" s="161">
        <v>1300</v>
      </c>
      <c r="R29" s="162"/>
    </row>
    <row r="30" spans="1:18" ht="36.75" customHeight="1" x14ac:dyDescent="0.2">
      <c r="A30" s="156" t="s">
        <v>222</v>
      </c>
      <c r="B30" s="156" t="s">
        <v>223</v>
      </c>
      <c r="C30" s="157" t="s">
        <v>224</v>
      </c>
      <c r="D30" s="158" t="s">
        <v>225</v>
      </c>
      <c r="E30" s="159" t="s">
        <v>257</v>
      </c>
      <c r="F30" s="158" t="s">
        <v>258</v>
      </c>
      <c r="G30" s="157" t="s">
        <v>228</v>
      </c>
      <c r="H30" s="158" t="s">
        <v>1</v>
      </c>
      <c r="I30" s="157" t="s">
        <v>229</v>
      </c>
      <c r="J30" s="158" t="s">
        <v>230</v>
      </c>
      <c r="K30" s="159" t="s">
        <v>231</v>
      </c>
      <c r="L30" s="158" t="s">
        <v>232</v>
      </c>
      <c r="M30" s="157" t="s">
        <v>249</v>
      </c>
      <c r="N30" s="158" t="s">
        <v>250</v>
      </c>
      <c r="O30" s="160">
        <v>5000</v>
      </c>
      <c r="P30" s="160">
        <v>5000</v>
      </c>
      <c r="Q30" s="161">
        <v>5000</v>
      </c>
      <c r="R30" s="162"/>
    </row>
    <row r="31" spans="1:18" ht="36.75" customHeight="1" x14ac:dyDescent="0.2">
      <c r="A31" s="156" t="s">
        <v>222</v>
      </c>
      <c r="B31" s="156" t="s">
        <v>223</v>
      </c>
      <c r="C31" s="157" t="s">
        <v>224</v>
      </c>
      <c r="D31" s="158" t="s">
        <v>225</v>
      </c>
      <c r="E31" s="159" t="s">
        <v>257</v>
      </c>
      <c r="F31" s="158" t="s">
        <v>258</v>
      </c>
      <c r="G31" s="157" t="s">
        <v>228</v>
      </c>
      <c r="H31" s="158" t="s">
        <v>1</v>
      </c>
      <c r="I31" s="157" t="s">
        <v>229</v>
      </c>
      <c r="J31" s="158" t="s">
        <v>230</v>
      </c>
      <c r="K31" s="159" t="s">
        <v>231</v>
      </c>
      <c r="L31" s="158" t="s">
        <v>232</v>
      </c>
      <c r="M31" s="157" t="s">
        <v>269</v>
      </c>
      <c r="N31" s="158" t="s">
        <v>270</v>
      </c>
      <c r="O31" s="160">
        <v>55000</v>
      </c>
      <c r="P31" s="160">
        <v>55000</v>
      </c>
      <c r="Q31" s="161">
        <v>55000</v>
      </c>
      <c r="R31" s="162"/>
    </row>
    <row r="32" spans="1:18" ht="36.75" customHeight="1" x14ac:dyDescent="0.2">
      <c r="A32" s="156" t="s">
        <v>222</v>
      </c>
      <c r="B32" s="156" t="s">
        <v>223</v>
      </c>
      <c r="C32" s="157" t="s">
        <v>224</v>
      </c>
      <c r="D32" s="158" t="s">
        <v>225</v>
      </c>
      <c r="E32" s="159" t="s">
        <v>257</v>
      </c>
      <c r="F32" s="158" t="s">
        <v>258</v>
      </c>
      <c r="G32" s="157" t="s">
        <v>228</v>
      </c>
      <c r="H32" s="158" t="s">
        <v>1</v>
      </c>
      <c r="I32" s="157" t="s">
        <v>229</v>
      </c>
      <c r="J32" s="158" t="s">
        <v>230</v>
      </c>
      <c r="K32" s="159" t="s">
        <v>231</v>
      </c>
      <c r="L32" s="158" t="s">
        <v>232</v>
      </c>
      <c r="M32" s="157" t="s">
        <v>255</v>
      </c>
      <c r="N32" s="158" t="s">
        <v>256</v>
      </c>
      <c r="O32" s="160">
        <v>26800</v>
      </c>
      <c r="P32" s="160">
        <v>26800</v>
      </c>
      <c r="Q32" s="161">
        <v>26800</v>
      </c>
      <c r="R32" s="162"/>
    </row>
    <row r="33" spans="1:18" ht="36.75" customHeight="1" x14ac:dyDescent="0.2">
      <c r="A33" s="156" t="s">
        <v>222</v>
      </c>
      <c r="B33" s="156" t="s">
        <v>223</v>
      </c>
      <c r="C33" s="157" t="s">
        <v>224</v>
      </c>
      <c r="D33" s="158" t="s">
        <v>225</v>
      </c>
      <c r="E33" s="159" t="s">
        <v>257</v>
      </c>
      <c r="F33" s="158" t="s">
        <v>258</v>
      </c>
      <c r="G33" s="157" t="s">
        <v>228</v>
      </c>
      <c r="H33" s="158" t="s">
        <v>1</v>
      </c>
      <c r="I33" s="157" t="s">
        <v>229</v>
      </c>
      <c r="J33" s="158" t="s">
        <v>230</v>
      </c>
      <c r="K33" s="159" t="s">
        <v>231</v>
      </c>
      <c r="L33" s="158" t="s">
        <v>232</v>
      </c>
      <c r="M33" s="157" t="s">
        <v>271</v>
      </c>
      <c r="N33" s="158" t="s">
        <v>272</v>
      </c>
      <c r="O33" s="160">
        <v>1500</v>
      </c>
      <c r="P33" s="160">
        <v>1500</v>
      </c>
      <c r="Q33" s="161">
        <v>1500</v>
      </c>
      <c r="R33" s="162"/>
    </row>
    <row r="34" spans="1:18" ht="36.75" customHeight="1" x14ac:dyDescent="0.2">
      <c r="A34" s="156" t="s">
        <v>222</v>
      </c>
      <c r="B34" s="156" t="s">
        <v>223</v>
      </c>
      <c r="C34" s="157" t="s">
        <v>224</v>
      </c>
      <c r="D34" s="158" t="s">
        <v>225</v>
      </c>
      <c r="E34" s="157" t="s">
        <v>273</v>
      </c>
      <c r="F34" s="158" t="s">
        <v>274</v>
      </c>
      <c r="G34" s="157" t="s">
        <v>228</v>
      </c>
      <c r="H34" s="158" t="s">
        <v>1</v>
      </c>
      <c r="I34" s="157" t="s">
        <v>229</v>
      </c>
      <c r="J34" s="158" t="s">
        <v>230</v>
      </c>
      <c r="K34" s="159" t="s">
        <v>275</v>
      </c>
      <c r="L34" s="158" t="s">
        <v>276</v>
      </c>
      <c r="M34" s="157" t="s">
        <v>235</v>
      </c>
      <c r="N34" s="158" t="s">
        <v>236</v>
      </c>
      <c r="O34" s="160">
        <v>55800</v>
      </c>
      <c r="P34" s="160"/>
      <c r="Q34" s="161"/>
      <c r="R34" s="162"/>
    </row>
    <row r="35" spans="1:18" ht="36.75" customHeight="1" x14ac:dyDescent="0.2">
      <c r="A35" s="156" t="s">
        <v>222</v>
      </c>
      <c r="B35" s="156" t="s">
        <v>223</v>
      </c>
      <c r="C35" s="157" t="s">
        <v>224</v>
      </c>
      <c r="D35" s="158" t="s">
        <v>225</v>
      </c>
      <c r="E35" s="157" t="s">
        <v>273</v>
      </c>
      <c r="F35" s="158" t="s">
        <v>274</v>
      </c>
      <c r="G35" s="157" t="s">
        <v>228</v>
      </c>
      <c r="H35" s="158" t="s">
        <v>1</v>
      </c>
      <c r="I35" s="157" t="s">
        <v>229</v>
      </c>
      <c r="J35" s="158" t="s">
        <v>230</v>
      </c>
      <c r="K35" s="159" t="s">
        <v>275</v>
      </c>
      <c r="L35" s="158" t="s">
        <v>276</v>
      </c>
      <c r="M35" s="157" t="s">
        <v>239</v>
      </c>
      <c r="N35" s="158" t="s">
        <v>240</v>
      </c>
      <c r="O35" s="160">
        <v>16900</v>
      </c>
      <c r="P35" s="160"/>
      <c r="Q35" s="161"/>
      <c r="R35" s="162"/>
    </row>
    <row r="36" spans="1:18" ht="36.75" customHeight="1" x14ac:dyDescent="0.2">
      <c r="A36" s="156" t="s">
        <v>222</v>
      </c>
      <c r="B36" s="156" t="s">
        <v>223</v>
      </c>
      <c r="C36" s="157" t="s">
        <v>224</v>
      </c>
      <c r="D36" s="158" t="s">
        <v>225</v>
      </c>
      <c r="E36" s="157" t="s">
        <v>277</v>
      </c>
      <c r="F36" s="158" t="s">
        <v>278</v>
      </c>
      <c r="G36" s="157" t="s">
        <v>228</v>
      </c>
      <c r="H36" s="158" t="s">
        <v>1</v>
      </c>
      <c r="I36" s="157" t="s">
        <v>229</v>
      </c>
      <c r="J36" s="158" t="s">
        <v>230</v>
      </c>
      <c r="K36" s="157" t="s">
        <v>265</v>
      </c>
      <c r="L36" s="158" t="s">
        <v>279</v>
      </c>
      <c r="M36" s="157" t="s">
        <v>280</v>
      </c>
      <c r="N36" s="158" t="s">
        <v>281</v>
      </c>
      <c r="O36" s="160">
        <v>874800</v>
      </c>
      <c r="P36" s="160">
        <v>742600</v>
      </c>
      <c r="Q36" s="161">
        <v>724500</v>
      </c>
      <c r="R36" s="162"/>
    </row>
    <row r="37" spans="1:18" ht="36.75" customHeight="1" x14ac:dyDescent="0.2">
      <c r="A37" s="156" t="s">
        <v>222</v>
      </c>
      <c r="B37" s="156" t="s">
        <v>223</v>
      </c>
      <c r="C37" s="157" t="s">
        <v>224</v>
      </c>
      <c r="D37" s="158" t="s">
        <v>225</v>
      </c>
      <c r="E37" s="157" t="s">
        <v>277</v>
      </c>
      <c r="F37" s="158" t="s">
        <v>278</v>
      </c>
      <c r="G37" s="157" t="s">
        <v>228</v>
      </c>
      <c r="H37" s="158" t="s">
        <v>1</v>
      </c>
      <c r="I37" s="157" t="s">
        <v>229</v>
      </c>
      <c r="J37" s="158" t="s">
        <v>230</v>
      </c>
      <c r="K37" s="157" t="s">
        <v>265</v>
      </c>
      <c r="L37" s="158" t="s">
        <v>279</v>
      </c>
      <c r="M37" s="157" t="s">
        <v>282</v>
      </c>
      <c r="N37" s="158" t="s">
        <v>283</v>
      </c>
      <c r="O37" s="160">
        <v>958500</v>
      </c>
      <c r="P37" s="160">
        <v>958500</v>
      </c>
      <c r="Q37" s="161">
        <v>958500</v>
      </c>
      <c r="R37" s="162"/>
    </row>
    <row r="38" spans="1:18" ht="36.75" customHeight="1" x14ac:dyDescent="0.2">
      <c r="A38" s="156" t="s">
        <v>222</v>
      </c>
      <c r="B38" s="156" t="s">
        <v>223</v>
      </c>
      <c r="C38" s="157" t="s">
        <v>224</v>
      </c>
      <c r="D38" s="158" t="s">
        <v>225</v>
      </c>
      <c r="E38" s="157" t="s">
        <v>277</v>
      </c>
      <c r="F38" s="158" t="s">
        <v>278</v>
      </c>
      <c r="G38" s="157" t="s">
        <v>228</v>
      </c>
      <c r="H38" s="158" t="s">
        <v>1</v>
      </c>
      <c r="I38" s="157" t="s">
        <v>229</v>
      </c>
      <c r="J38" s="158" t="s">
        <v>230</v>
      </c>
      <c r="K38" s="157" t="s">
        <v>265</v>
      </c>
      <c r="L38" s="158" t="s">
        <v>279</v>
      </c>
      <c r="M38" s="157" t="s">
        <v>233</v>
      </c>
      <c r="N38" s="158" t="s">
        <v>234</v>
      </c>
      <c r="O38" s="160">
        <v>94500</v>
      </c>
      <c r="P38" s="160"/>
      <c r="Q38" s="161"/>
      <c r="R38" s="162"/>
    </row>
    <row r="39" spans="1:18" ht="36.75" customHeight="1" x14ac:dyDescent="0.2">
      <c r="A39" s="156" t="s">
        <v>222</v>
      </c>
      <c r="B39" s="156" t="s">
        <v>223</v>
      </c>
      <c r="C39" s="157" t="s">
        <v>224</v>
      </c>
      <c r="D39" s="158" t="s">
        <v>225</v>
      </c>
      <c r="E39" s="157" t="s">
        <v>277</v>
      </c>
      <c r="F39" s="158" t="s">
        <v>278</v>
      </c>
      <c r="G39" s="157" t="s">
        <v>228</v>
      </c>
      <c r="H39" s="158" t="s">
        <v>1</v>
      </c>
      <c r="I39" s="157" t="s">
        <v>229</v>
      </c>
      <c r="J39" s="158" t="s">
        <v>230</v>
      </c>
      <c r="K39" s="157" t="s">
        <v>265</v>
      </c>
      <c r="L39" s="158" t="s">
        <v>279</v>
      </c>
      <c r="M39" s="157" t="s">
        <v>284</v>
      </c>
      <c r="N39" s="158" t="s">
        <v>285</v>
      </c>
      <c r="O39" s="160">
        <v>210500</v>
      </c>
      <c r="P39" s="160">
        <v>210500</v>
      </c>
      <c r="Q39" s="161">
        <v>210500</v>
      </c>
      <c r="R39" s="162"/>
    </row>
    <row r="40" spans="1:18" ht="36.75" customHeight="1" x14ac:dyDescent="0.2">
      <c r="A40" s="156" t="s">
        <v>222</v>
      </c>
      <c r="B40" s="156" t="s">
        <v>223</v>
      </c>
      <c r="C40" s="157" t="s">
        <v>224</v>
      </c>
      <c r="D40" s="158" t="s">
        <v>225</v>
      </c>
      <c r="E40" s="157" t="s">
        <v>277</v>
      </c>
      <c r="F40" s="158" t="s">
        <v>278</v>
      </c>
      <c r="G40" s="157" t="s">
        <v>228</v>
      </c>
      <c r="H40" s="158" t="s">
        <v>1</v>
      </c>
      <c r="I40" s="157" t="s">
        <v>229</v>
      </c>
      <c r="J40" s="158" t="s">
        <v>230</v>
      </c>
      <c r="K40" s="157" t="s">
        <v>265</v>
      </c>
      <c r="L40" s="158" t="s">
        <v>279</v>
      </c>
      <c r="M40" s="157" t="s">
        <v>235</v>
      </c>
      <c r="N40" s="158" t="s">
        <v>236</v>
      </c>
      <c r="O40" s="160">
        <v>8426400</v>
      </c>
      <c r="P40" s="160">
        <v>8426400</v>
      </c>
      <c r="Q40" s="161">
        <v>8426400</v>
      </c>
      <c r="R40" s="162"/>
    </row>
    <row r="41" spans="1:18" ht="36.75" customHeight="1" x14ac:dyDescent="0.2">
      <c r="A41" s="156" t="s">
        <v>222</v>
      </c>
      <c r="B41" s="156" t="s">
        <v>223</v>
      </c>
      <c r="C41" s="157" t="s">
        <v>224</v>
      </c>
      <c r="D41" s="158" t="s">
        <v>225</v>
      </c>
      <c r="E41" s="157" t="s">
        <v>277</v>
      </c>
      <c r="F41" s="158" t="s">
        <v>278</v>
      </c>
      <c r="G41" s="157" t="s">
        <v>228</v>
      </c>
      <c r="H41" s="158" t="s">
        <v>1</v>
      </c>
      <c r="I41" s="157" t="s">
        <v>229</v>
      </c>
      <c r="J41" s="158" t="s">
        <v>230</v>
      </c>
      <c r="K41" s="157" t="s">
        <v>265</v>
      </c>
      <c r="L41" s="158" t="s">
        <v>279</v>
      </c>
      <c r="M41" s="157" t="s">
        <v>286</v>
      </c>
      <c r="N41" s="158" t="s">
        <v>287</v>
      </c>
      <c r="O41" s="160">
        <v>1846900</v>
      </c>
      <c r="P41" s="160">
        <v>1919300</v>
      </c>
      <c r="Q41" s="161">
        <v>1995600</v>
      </c>
      <c r="R41" s="162"/>
    </row>
    <row r="42" spans="1:18" ht="36.75" customHeight="1" x14ac:dyDescent="0.2">
      <c r="A42" s="156" t="s">
        <v>222</v>
      </c>
      <c r="B42" s="156" t="s">
        <v>223</v>
      </c>
      <c r="C42" s="157" t="s">
        <v>224</v>
      </c>
      <c r="D42" s="158" t="s">
        <v>225</v>
      </c>
      <c r="E42" s="157" t="s">
        <v>277</v>
      </c>
      <c r="F42" s="158" t="s">
        <v>278</v>
      </c>
      <c r="G42" s="157" t="s">
        <v>228</v>
      </c>
      <c r="H42" s="158" t="s">
        <v>1</v>
      </c>
      <c r="I42" s="157" t="s">
        <v>229</v>
      </c>
      <c r="J42" s="158" t="s">
        <v>230</v>
      </c>
      <c r="K42" s="157" t="s">
        <v>265</v>
      </c>
      <c r="L42" s="158" t="s">
        <v>279</v>
      </c>
      <c r="M42" s="157" t="s">
        <v>237</v>
      </c>
      <c r="N42" s="158" t="s">
        <v>238</v>
      </c>
      <c r="O42" s="160">
        <v>87300</v>
      </c>
      <c r="P42" s="160">
        <v>87300</v>
      </c>
      <c r="Q42" s="161">
        <v>87300</v>
      </c>
      <c r="R42" s="162"/>
    </row>
    <row r="43" spans="1:18" ht="36.75" customHeight="1" x14ac:dyDescent="0.2">
      <c r="A43" s="156" t="s">
        <v>222</v>
      </c>
      <c r="B43" s="156" t="s">
        <v>223</v>
      </c>
      <c r="C43" s="157" t="s">
        <v>224</v>
      </c>
      <c r="D43" s="158" t="s">
        <v>225</v>
      </c>
      <c r="E43" s="157" t="s">
        <v>277</v>
      </c>
      <c r="F43" s="158" t="s">
        <v>278</v>
      </c>
      <c r="G43" s="157" t="s">
        <v>228</v>
      </c>
      <c r="H43" s="158" t="s">
        <v>1</v>
      </c>
      <c r="I43" s="157" t="s">
        <v>229</v>
      </c>
      <c r="J43" s="158" t="s">
        <v>230</v>
      </c>
      <c r="K43" s="157" t="s">
        <v>265</v>
      </c>
      <c r="L43" s="158" t="s">
        <v>279</v>
      </c>
      <c r="M43" s="157" t="s">
        <v>239</v>
      </c>
      <c r="N43" s="158" t="s">
        <v>240</v>
      </c>
      <c r="O43" s="160">
        <v>2503300</v>
      </c>
      <c r="P43" s="160">
        <v>2503300</v>
      </c>
      <c r="Q43" s="161">
        <v>2503300</v>
      </c>
      <c r="R43" s="162"/>
    </row>
    <row r="44" spans="1:18" ht="36.75" customHeight="1" x14ac:dyDescent="0.2">
      <c r="A44" s="156" t="s">
        <v>222</v>
      </c>
      <c r="B44" s="156" t="s">
        <v>223</v>
      </c>
      <c r="C44" s="157" t="s">
        <v>224</v>
      </c>
      <c r="D44" s="158" t="s">
        <v>225</v>
      </c>
      <c r="E44" s="157" t="s">
        <v>277</v>
      </c>
      <c r="F44" s="158" t="s">
        <v>278</v>
      </c>
      <c r="G44" s="157" t="s">
        <v>228</v>
      </c>
      <c r="H44" s="158" t="s">
        <v>1</v>
      </c>
      <c r="I44" s="157" t="s">
        <v>229</v>
      </c>
      <c r="J44" s="158" t="s">
        <v>230</v>
      </c>
      <c r="K44" s="157" t="s">
        <v>265</v>
      </c>
      <c r="L44" s="158" t="s">
        <v>279</v>
      </c>
      <c r="M44" s="157" t="s">
        <v>288</v>
      </c>
      <c r="N44" s="158" t="s">
        <v>289</v>
      </c>
      <c r="O44" s="160">
        <v>2016300</v>
      </c>
      <c r="P44" s="160">
        <v>2016300</v>
      </c>
      <c r="Q44" s="161">
        <v>2016300</v>
      </c>
      <c r="R44" s="162"/>
    </row>
    <row r="45" spans="1:18" ht="27" customHeight="1" x14ac:dyDescent="0.2">
      <c r="A45" s="156" t="s">
        <v>222</v>
      </c>
      <c r="B45" s="156" t="s">
        <v>223</v>
      </c>
      <c r="C45" s="157" t="s">
        <v>224</v>
      </c>
      <c r="D45" s="158" t="s">
        <v>225</v>
      </c>
      <c r="E45" s="157" t="s">
        <v>277</v>
      </c>
      <c r="F45" s="158" t="s">
        <v>278</v>
      </c>
      <c r="G45" s="157" t="s">
        <v>228</v>
      </c>
      <c r="H45" s="158" t="s">
        <v>1</v>
      </c>
      <c r="I45" s="157" t="s">
        <v>229</v>
      </c>
      <c r="J45" s="158" t="s">
        <v>230</v>
      </c>
      <c r="K45" s="157" t="s">
        <v>265</v>
      </c>
      <c r="L45" s="158" t="s">
        <v>279</v>
      </c>
      <c r="M45" s="157" t="s">
        <v>290</v>
      </c>
      <c r="N45" s="158" t="s">
        <v>291</v>
      </c>
      <c r="O45" s="160">
        <v>1034200</v>
      </c>
      <c r="P45" s="160">
        <v>1034200</v>
      </c>
      <c r="Q45" s="161">
        <v>1034200</v>
      </c>
      <c r="R45" s="162"/>
    </row>
    <row r="46" spans="1:18" ht="36.75" customHeight="1" x14ac:dyDescent="0.2">
      <c r="A46" s="156" t="s">
        <v>222</v>
      </c>
      <c r="B46" s="156" t="s">
        <v>223</v>
      </c>
      <c r="C46" s="157" t="s">
        <v>224</v>
      </c>
      <c r="D46" s="158" t="s">
        <v>225</v>
      </c>
      <c r="E46" s="157" t="s">
        <v>277</v>
      </c>
      <c r="F46" s="158" t="s">
        <v>278</v>
      </c>
      <c r="G46" s="157" t="s">
        <v>228</v>
      </c>
      <c r="H46" s="158" t="s">
        <v>1</v>
      </c>
      <c r="I46" s="157" t="s">
        <v>229</v>
      </c>
      <c r="J46" s="158" t="s">
        <v>230</v>
      </c>
      <c r="K46" s="157" t="s">
        <v>265</v>
      </c>
      <c r="L46" s="158" t="s">
        <v>279</v>
      </c>
      <c r="M46" s="157" t="s">
        <v>292</v>
      </c>
      <c r="N46" s="158" t="s">
        <v>293</v>
      </c>
      <c r="O46" s="160">
        <v>2482200</v>
      </c>
      <c r="P46" s="160">
        <v>2482200</v>
      </c>
      <c r="Q46" s="161">
        <v>2482200</v>
      </c>
      <c r="R46" s="162"/>
    </row>
    <row r="47" spans="1:18" ht="36.75" customHeight="1" x14ac:dyDescent="0.2">
      <c r="A47" s="156" t="s">
        <v>222</v>
      </c>
      <c r="B47" s="156" t="s">
        <v>223</v>
      </c>
      <c r="C47" s="157" t="s">
        <v>224</v>
      </c>
      <c r="D47" s="158" t="s">
        <v>225</v>
      </c>
      <c r="E47" s="157" t="s">
        <v>277</v>
      </c>
      <c r="F47" s="158" t="s">
        <v>278</v>
      </c>
      <c r="G47" s="157" t="s">
        <v>228</v>
      </c>
      <c r="H47" s="158" t="s">
        <v>1</v>
      </c>
      <c r="I47" s="157" t="s">
        <v>229</v>
      </c>
      <c r="J47" s="158" t="s">
        <v>230</v>
      </c>
      <c r="K47" s="157" t="s">
        <v>265</v>
      </c>
      <c r="L47" s="158" t="s">
        <v>279</v>
      </c>
      <c r="M47" s="157" t="s">
        <v>294</v>
      </c>
      <c r="N47" s="158" t="s">
        <v>295</v>
      </c>
      <c r="O47" s="160">
        <v>166400</v>
      </c>
      <c r="P47" s="160">
        <v>166400</v>
      </c>
      <c r="Q47" s="161">
        <v>166400</v>
      </c>
      <c r="R47" s="162"/>
    </row>
    <row r="48" spans="1:18" ht="36.75" customHeight="1" x14ac:dyDescent="0.2">
      <c r="A48" s="156" t="s">
        <v>222</v>
      </c>
      <c r="B48" s="156" t="s">
        <v>223</v>
      </c>
      <c r="C48" s="157" t="s">
        <v>224</v>
      </c>
      <c r="D48" s="158" t="s">
        <v>225</v>
      </c>
      <c r="E48" s="157" t="s">
        <v>277</v>
      </c>
      <c r="F48" s="158" t="s">
        <v>278</v>
      </c>
      <c r="G48" s="157" t="s">
        <v>228</v>
      </c>
      <c r="H48" s="158" t="s">
        <v>1</v>
      </c>
      <c r="I48" s="157" t="s">
        <v>229</v>
      </c>
      <c r="J48" s="158" t="s">
        <v>230</v>
      </c>
      <c r="K48" s="157" t="s">
        <v>265</v>
      </c>
      <c r="L48" s="158" t="s">
        <v>279</v>
      </c>
      <c r="M48" s="157" t="s">
        <v>296</v>
      </c>
      <c r="N48" s="158" t="s">
        <v>297</v>
      </c>
      <c r="O48" s="160">
        <v>113200</v>
      </c>
      <c r="P48" s="160">
        <v>113200</v>
      </c>
      <c r="Q48" s="161">
        <v>113200</v>
      </c>
      <c r="R48" s="162"/>
    </row>
    <row r="49" spans="1:18" ht="36.75" customHeight="1" x14ac:dyDescent="0.2">
      <c r="A49" s="156" t="s">
        <v>222</v>
      </c>
      <c r="B49" s="156" t="s">
        <v>223</v>
      </c>
      <c r="C49" s="157" t="s">
        <v>224</v>
      </c>
      <c r="D49" s="158" t="s">
        <v>225</v>
      </c>
      <c r="E49" s="157" t="s">
        <v>277</v>
      </c>
      <c r="F49" s="158" t="s">
        <v>278</v>
      </c>
      <c r="G49" s="157" t="s">
        <v>228</v>
      </c>
      <c r="H49" s="158" t="s">
        <v>1</v>
      </c>
      <c r="I49" s="157" t="s">
        <v>229</v>
      </c>
      <c r="J49" s="158" t="s">
        <v>230</v>
      </c>
      <c r="K49" s="157" t="s">
        <v>265</v>
      </c>
      <c r="L49" s="158" t="s">
        <v>279</v>
      </c>
      <c r="M49" s="157" t="s">
        <v>267</v>
      </c>
      <c r="N49" s="158" t="s">
        <v>268</v>
      </c>
      <c r="O49" s="160">
        <v>290000</v>
      </c>
      <c r="P49" s="160"/>
      <c r="Q49" s="161"/>
      <c r="R49" s="162"/>
    </row>
    <row r="50" spans="1:18" ht="36.75" customHeight="1" x14ac:dyDescent="0.2">
      <c r="A50" s="156" t="s">
        <v>222</v>
      </c>
      <c r="B50" s="156" t="s">
        <v>223</v>
      </c>
      <c r="C50" s="157" t="s">
        <v>224</v>
      </c>
      <c r="D50" s="158" t="s">
        <v>225</v>
      </c>
      <c r="E50" s="157" t="s">
        <v>277</v>
      </c>
      <c r="F50" s="158" t="s">
        <v>278</v>
      </c>
      <c r="G50" s="157" t="s">
        <v>228</v>
      </c>
      <c r="H50" s="158" t="s">
        <v>1</v>
      </c>
      <c r="I50" s="157" t="s">
        <v>229</v>
      </c>
      <c r="J50" s="158" t="s">
        <v>230</v>
      </c>
      <c r="K50" s="157" t="s">
        <v>265</v>
      </c>
      <c r="L50" s="158" t="s">
        <v>279</v>
      </c>
      <c r="M50" s="157" t="s">
        <v>245</v>
      </c>
      <c r="N50" s="158" t="s">
        <v>246</v>
      </c>
      <c r="O50" s="160">
        <v>594600</v>
      </c>
      <c r="P50" s="160">
        <v>594600</v>
      </c>
      <c r="Q50" s="161">
        <v>594600</v>
      </c>
      <c r="R50" s="162"/>
    </row>
    <row r="51" spans="1:18" ht="36.75" customHeight="1" x14ac:dyDescent="0.2">
      <c r="A51" s="156" t="s">
        <v>222</v>
      </c>
      <c r="B51" s="156" t="s">
        <v>223</v>
      </c>
      <c r="C51" s="157" t="s">
        <v>224</v>
      </c>
      <c r="D51" s="158" t="s">
        <v>225</v>
      </c>
      <c r="E51" s="157" t="s">
        <v>277</v>
      </c>
      <c r="F51" s="158" t="s">
        <v>278</v>
      </c>
      <c r="G51" s="157" t="s">
        <v>228</v>
      </c>
      <c r="H51" s="158" t="s">
        <v>1</v>
      </c>
      <c r="I51" s="157" t="s">
        <v>229</v>
      </c>
      <c r="J51" s="158" t="s">
        <v>230</v>
      </c>
      <c r="K51" s="157" t="s">
        <v>265</v>
      </c>
      <c r="L51" s="158" t="s">
        <v>279</v>
      </c>
      <c r="M51" s="157" t="s">
        <v>247</v>
      </c>
      <c r="N51" s="158" t="s">
        <v>248</v>
      </c>
      <c r="O51" s="160">
        <v>1300</v>
      </c>
      <c r="P51" s="160">
        <v>1300</v>
      </c>
      <c r="Q51" s="161">
        <v>1300</v>
      </c>
      <c r="R51" s="162"/>
    </row>
    <row r="52" spans="1:18" ht="36.75" customHeight="1" x14ac:dyDescent="0.2">
      <c r="A52" s="156" t="s">
        <v>222</v>
      </c>
      <c r="B52" s="156" t="s">
        <v>223</v>
      </c>
      <c r="C52" s="157" t="s">
        <v>224</v>
      </c>
      <c r="D52" s="158" t="s">
        <v>225</v>
      </c>
      <c r="E52" s="157" t="s">
        <v>277</v>
      </c>
      <c r="F52" s="158" t="s">
        <v>278</v>
      </c>
      <c r="G52" s="157" t="s">
        <v>228</v>
      </c>
      <c r="H52" s="158" t="s">
        <v>1</v>
      </c>
      <c r="I52" s="157" t="s">
        <v>229</v>
      </c>
      <c r="J52" s="158" t="s">
        <v>230</v>
      </c>
      <c r="K52" s="157" t="s">
        <v>265</v>
      </c>
      <c r="L52" s="158" t="s">
        <v>279</v>
      </c>
      <c r="M52" s="157" t="s">
        <v>249</v>
      </c>
      <c r="N52" s="158" t="s">
        <v>250</v>
      </c>
      <c r="O52" s="160">
        <v>367600</v>
      </c>
      <c r="P52" s="160">
        <v>367600</v>
      </c>
      <c r="Q52" s="161">
        <v>367600</v>
      </c>
      <c r="R52" s="162"/>
    </row>
    <row r="53" spans="1:18" ht="36.75" customHeight="1" x14ac:dyDescent="0.2">
      <c r="A53" s="156" t="s">
        <v>222</v>
      </c>
      <c r="B53" s="156" t="s">
        <v>223</v>
      </c>
      <c r="C53" s="157" t="s">
        <v>224</v>
      </c>
      <c r="D53" s="158" t="s">
        <v>225</v>
      </c>
      <c r="E53" s="157" t="s">
        <v>277</v>
      </c>
      <c r="F53" s="158" t="s">
        <v>278</v>
      </c>
      <c r="G53" s="157" t="s">
        <v>228</v>
      </c>
      <c r="H53" s="158" t="s">
        <v>1</v>
      </c>
      <c r="I53" s="157" t="s">
        <v>229</v>
      </c>
      <c r="J53" s="158" t="s">
        <v>230</v>
      </c>
      <c r="K53" s="157" t="s">
        <v>265</v>
      </c>
      <c r="L53" s="158" t="s">
        <v>279</v>
      </c>
      <c r="M53" s="157" t="s">
        <v>269</v>
      </c>
      <c r="N53" s="158" t="s">
        <v>270</v>
      </c>
      <c r="O53" s="160">
        <v>559100</v>
      </c>
      <c r="P53" s="160">
        <v>559100</v>
      </c>
      <c r="Q53" s="161">
        <v>559100</v>
      </c>
      <c r="R53" s="162"/>
    </row>
    <row r="54" spans="1:18" ht="53.25" customHeight="1" x14ac:dyDescent="0.2">
      <c r="A54" s="156" t="s">
        <v>222</v>
      </c>
      <c r="B54" s="156" t="s">
        <v>223</v>
      </c>
      <c r="C54" s="157" t="s">
        <v>224</v>
      </c>
      <c r="D54" s="158" t="s">
        <v>225</v>
      </c>
      <c r="E54" s="157" t="s">
        <v>277</v>
      </c>
      <c r="F54" s="158" t="s">
        <v>278</v>
      </c>
      <c r="G54" s="157" t="s">
        <v>228</v>
      </c>
      <c r="H54" s="158" t="s">
        <v>1</v>
      </c>
      <c r="I54" s="157" t="s">
        <v>229</v>
      </c>
      <c r="J54" s="158" t="s">
        <v>230</v>
      </c>
      <c r="K54" s="157" t="s">
        <v>265</v>
      </c>
      <c r="L54" s="158" t="s">
        <v>279</v>
      </c>
      <c r="M54" s="157" t="s">
        <v>298</v>
      </c>
      <c r="N54" s="158" t="s">
        <v>299</v>
      </c>
      <c r="O54" s="160">
        <v>2225400</v>
      </c>
      <c r="P54" s="160">
        <v>2225400</v>
      </c>
      <c r="Q54" s="161">
        <v>2225400</v>
      </c>
      <c r="R54" s="162"/>
    </row>
    <row r="55" spans="1:18" ht="42.75" customHeight="1" x14ac:dyDescent="0.2">
      <c r="A55" s="156" t="s">
        <v>222</v>
      </c>
      <c r="B55" s="156" t="s">
        <v>223</v>
      </c>
      <c r="C55" s="157" t="s">
        <v>224</v>
      </c>
      <c r="D55" s="158" t="s">
        <v>225</v>
      </c>
      <c r="E55" s="157" t="s">
        <v>277</v>
      </c>
      <c r="F55" s="158" t="s">
        <v>278</v>
      </c>
      <c r="G55" s="157" t="s">
        <v>228</v>
      </c>
      <c r="H55" s="158" t="s">
        <v>1</v>
      </c>
      <c r="I55" s="157" t="s">
        <v>229</v>
      </c>
      <c r="J55" s="158" t="s">
        <v>230</v>
      </c>
      <c r="K55" s="157" t="s">
        <v>265</v>
      </c>
      <c r="L55" s="158" t="s">
        <v>279</v>
      </c>
      <c r="M55" s="157" t="s">
        <v>251</v>
      </c>
      <c r="N55" s="158" t="s">
        <v>252</v>
      </c>
      <c r="O55" s="160">
        <v>1100</v>
      </c>
      <c r="P55" s="160">
        <v>1100</v>
      </c>
      <c r="Q55" s="161">
        <v>1100</v>
      </c>
      <c r="R55" s="162"/>
    </row>
    <row r="56" spans="1:18" ht="42.75" customHeight="1" x14ac:dyDescent="0.2">
      <c r="A56" s="156" t="s">
        <v>222</v>
      </c>
      <c r="B56" s="156" t="s">
        <v>223</v>
      </c>
      <c r="C56" s="157" t="s">
        <v>224</v>
      </c>
      <c r="D56" s="158" t="s">
        <v>225</v>
      </c>
      <c r="E56" s="157" t="s">
        <v>277</v>
      </c>
      <c r="F56" s="158" t="s">
        <v>278</v>
      </c>
      <c r="G56" s="157" t="s">
        <v>228</v>
      </c>
      <c r="H56" s="158" t="s">
        <v>1</v>
      </c>
      <c r="I56" s="157" t="s">
        <v>229</v>
      </c>
      <c r="J56" s="158" t="s">
        <v>230</v>
      </c>
      <c r="K56" s="157" t="s">
        <v>265</v>
      </c>
      <c r="L56" s="158" t="s">
        <v>279</v>
      </c>
      <c r="M56" s="157" t="s">
        <v>253</v>
      </c>
      <c r="N56" s="158" t="s">
        <v>254</v>
      </c>
      <c r="O56" s="160">
        <v>544600</v>
      </c>
      <c r="P56" s="160">
        <v>544600</v>
      </c>
      <c r="Q56" s="161">
        <v>544600</v>
      </c>
      <c r="R56" s="162"/>
    </row>
    <row r="57" spans="1:18" ht="13.5" customHeight="1" x14ac:dyDescent="0.25">
      <c r="A57" s="297" t="s">
        <v>300</v>
      </c>
      <c r="B57" s="298"/>
      <c r="C57" s="298"/>
      <c r="D57" s="298"/>
      <c r="E57" s="298"/>
      <c r="F57" s="298"/>
      <c r="G57" s="298"/>
      <c r="H57" s="298"/>
      <c r="I57" s="298"/>
      <c r="J57" s="298"/>
      <c r="K57" s="298"/>
      <c r="L57" s="298"/>
      <c r="M57" s="298"/>
      <c r="N57" s="299"/>
      <c r="O57" s="164">
        <f>SUM(O58:O63)</f>
        <v>4368900</v>
      </c>
      <c r="P57" s="164">
        <f t="shared" ref="P57:Q57" si="0">SUM(P58:P63)</f>
        <v>4170400</v>
      </c>
      <c r="Q57" s="164">
        <f t="shared" si="0"/>
        <v>4170400</v>
      </c>
      <c r="R57" s="162"/>
    </row>
    <row r="58" spans="1:18" ht="12" customHeight="1" x14ac:dyDescent="0.2">
      <c r="A58" s="156" t="s">
        <v>222</v>
      </c>
      <c r="B58" s="156" t="s">
        <v>300</v>
      </c>
      <c r="C58" s="157" t="s">
        <v>224</v>
      </c>
      <c r="D58" s="158" t="s">
        <v>225</v>
      </c>
      <c r="E58" s="159" t="s">
        <v>301</v>
      </c>
      <c r="F58" s="158" t="s">
        <v>302</v>
      </c>
      <c r="G58" s="157" t="s">
        <v>228</v>
      </c>
      <c r="H58" s="158" t="s">
        <v>1</v>
      </c>
      <c r="I58" s="157" t="s">
        <v>303</v>
      </c>
      <c r="J58" s="158" t="s">
        <v>304</v>
      </c>
      <c r="K58" s="159" t="s">
        <v>305</v>
      </c>
      <c r="L58" s="158" t="s">
        <v>306</v>
      </c>
      <c r="M58" s="157" t="s">
        <v>292</v>
      </c>
      <c r="N58" s="158" t="s">
        <v>293</v>
      </c>
      <c r="O58" s="160">
        <v>77500</v>
      </c>
      <c r="P58" s="160">
        <v>77500</v>
      </c>
      <c r="Q58" s="161">
        <v>77500</v>
      </c>
      <c r="R58" s="162"/>
    </row>
    <row r="59" spans="1:18" ht="12" customHeight="1" x14ac:dyDescent="0.2">
      <c r="A59" s="156" t="s">
        <v>222</v>
      </c>
      <c r="B59" s="156" t="s">
        <v>300</v>
      </c>
      <c r="C59" s="157" t="s">
        <v>224</v>
      </c>
      <c r="D59" s="158" t="s">
        <v>225</v>
      </c>
      <c r="E59" s="159" t="s">
        <v>226</v>
      </c>
      <c r="F59" s="158" t="s">
        <v>227</v>
      </c>
      <c r="G59" s="157" t="s">
        <v>228</v>
      </c>
      <c r="H59" s="158" t="s">
        <v>1</v>
      </c>
      <c r="I59" s="157" t="s">
        <v>303</v>
      </c>
      <c r="J59" s="158" t="s">
        <v>304</v>
      </c>
      <c r="K59" s="159" t="s">
        <v>231</v>
      </c>
      <c r="L59" s="158" t="s">
        <v>232</v>
      </c>
      <c r="M59" s="157" t="s">
        <v>307</v>
      </c>
      <c r="N59" s="158" t="s">
        <v>308</v>
      </c>
      <c r="O59" s="160">
        <v>1932000</v>
      </c>
      <c r="P59" s="160">
        <v>1932000</v>
      </c>
      <c r="Q59" s="161">
        <v>1932000</v>
      </c>
      <c r="R59" s="162"/>
    </row>
    <row r="60" spans="1:18" ht="12.75" customHeight="1" x14ac:dyDescent="0.2">
      <c r="A60" s="156" t="s">
        <v>222</v>
      </c>
      <c r="B60" s="156" t="s">
        <v>300</v>
      </c>
      <c r="C60" s="157" t="s">
        <v>224</v>
      </c>
      <c r="D60" s="158" t="s">
        <v>225</v>
      </c>
      <c r="E60" s="159" t="s">
        <v>226</v>
      </c>
      <c r="F60" s="158" t="s">
        <v>227</v>
      </c>
      <c r="G60" s="157" t="s">
        <v>228</v>
      </c>
      <c r="H60" s="158" t="s">
        <v>1</v>
      </c>
      <c r="I60" s="157" t="s">
        <v>303</v>
      </c>
      <c r="J60" s="158" t="s">
        <v>304</v>
      </c>
      <c r="K60" s="159" t="s">
        <v>231</v>
      </c>
      <c r="L60" s="158" t="s">
        <v>232</v>
      </c>
      <c r="M60" s="157" t="s">
        <v>309</v>
      </c>
      <c r="N60" s="158" t="s">
        <v>310</v>
      </c>
      <c r="O60" s="160">
        <v>160000</v>
      </c>
      <c r="P60" s="160">
        <v>160000</v>
      </c>
      <c r="Q60" s="161">
        <v>160000</v>
      </c>
      <c r="R60" s="162"/>
    </row>
    <row r="61" spans="1:18" ht="12.75" customHeight="1" x14ac:dyDescent="0.2">
      <c r="A61" s="156" t="s">
        <v>222</v>
      </c>
      <c r="B61" s="156" t="s">
        <v>300</v>
      </c>
      <c r="C61" s="157" t="s">
        <v>224</v>
      </c>
      <c r="D61" s="158" t="s">
        <v>225</v>
      </c>
      <c r="E61" s="159" t="s">
        <v>257</v>
      </c>
      <c r="F61" s="158" t="s">
        <v>258</v>
      </c>
      <c r="G61" s="157" t="s">
        <v>228</v>
      </c>
      <c r="H61" s="158" t="s">
        <v>1</v>
      </c>
      <c r="I61" s="157" t="s">
        <v>303</v>
      </c>
      <c r="J61" s="158" t="s">
        <v>304</v>
      </c>
      <c r="K61" s="159" t="s">
        <v>231</v>
      </c>
      <c r="L61" s="158" t="s">
        <v>232</v>
      </c>
      <c r="M61" s="157" t="s">
        <v>307</v>
      </c>
      <c r="N61" s="158" t="s">
        <v>308</v>
      </c>
      <c r="O61" s="160">
        <v>1328000</v>
      </c>
      <c r="P61" s="160">
        <v>1328000</v>
      </c>
      <c r="Q61" s="161">
        <v>1328000</v>
      </c>
      <c r="R61" s="162"/>
    </row>
    <row r="62" spans="1:18" ht="12.75" customHeight="1" x14ac:dyDescent="0.2">
      <c r="A62" s="156" t="s">
        <v>222</v>
      </c>
      <c r="B62" s="156" t="s">
        <v>300</v>
      </c>
      <c r="C62" s="157" t="s">
        <v>224</v>
      </c>
      <c r="D62" s="158" t="s">
        <v>225</v>
      </c>
      <c r="E62" s="157" t="s">
        <v>277</v>
      </c>
      <c r="F62" s="158" t="s">
        <v>278</v>
      </c>
      <c r="G62" s="157" t="s">
        <v>228</v>
      </c>
      <c r="H62" s="158" t="s">
        <v>1</v>
      </c>
      <c r="I62" s="157" t="s">
        <v>303</v>
      </c>
      <c r="J62" s="158" t="s">
        <v>304</v>
      </c>
      <c r="K62" s="157" t="s">
        <v>265</v>
      </c>
      <c r="L62" s="158" t="s">
        <v>279</v>
      </c>
      <c r="M62" s="157" t="s">
        <v>307</v>
      </c>
      <c r="N62" s="158" t="s">
        <v>308</v>
      </c>
      <c r="O62" s="160">
        <v>672900</v>
      </c>
      <c r="P62" s="160">
        <v>672900</v>
      </c>
      <c r="Q62" s="161">
        <v>672900</v>
      </c>
      <c r="R62" s="162"/>
    </row>
    <row r="63" spans="1:18" ht="12.75" customHeight="1" x14ac:dyDescent="0.2">
      <c r="A63" s="156" t="s">
        <v>222</v>
      </c>
      <c r="B63" s="156" t="s">
        <v>300</v>
      </c>
      <c r="C63" s="157" t="s">
        <v>224</v>
      </c>
      <c r="D63" s="158" t="s">
        <v>225</v>
      </c>
      <c r="E63" s="157" t="s">
        <v>277</v>
      </c>
      <c r="F63" s="158" t="s">
        <v>278</v>
      </c>
      <c r="G63" s="157" t="s">
        <v>228</v>
      </c>
      <c r="H63" s="158" t="s">
        <v>1</v>
      </c>
      <c r="I63" s="157" t="s">
        <v>303</v>
      </c>
      <c r="J63" s="158" t="s">
        <v>304</v>
      </c>
      <c r="K63" s="157" t="s">
        <v>265</v>
      </c>
      <c r="L63" s="158" t="s">
        <v>279</v>
      </c>
      <c r="M63" s="157" t="s">
        <v>309</v>
      </c>
      <c r="N63" s="158" t="s">
        <v>310</v>
      </c>
      <c r="O63" s="160">
        <v>198500</v>
      </c>
      <c r="P63" s="160"/>
      <c r="Q63" s="161"/>
      <c r="R63" s="162"/>
    </row>
    <row r="64" spans="1:18" ht="12.75" customHeight="1" x14ac:dyDescent="0.2">
      <c r="O64" s="140"/>
      <c r="P64" s="140"/>
      <c r="Q64" s="140"/>
    </row>
    <row r="67" spans="13:17" ht="12.75" customHeight="1" x14ac:dyDescent="0.2">
      <c r="O67" s="143">
        <f>SUBTOTAL(9,O6:O66)</f>
        <v>85125600</v>
      </c>
      <c r="P67" s="143">
        <f t="shared" ref="P67:Q67" si="1">SUBTOTAL(9,P6:P66)</f>
        <v>84211600</v>
      </c>
      <c r="Q67" s="143">
        <f t="shared" si="1"/>
        <v>84269800</v>
      </c>
    </row>
    <row r="68" spans="13:17" ht="12.75" customHeight="1" x14ac:dyDescent="0.2">
      <c r="O68" s="140"/>
    </row>
    <row r="71" spans="13:17" ht="12.75" customHeight="1" x14ac:dyDescent="0.2">
      <c r="M71" s="165"/>
    </row>
  </sheetData>
  <autoFilter ref="A5:R63"/>
  <mergeCells count="4">
    <mergeCell ref="A1:Q1"/>
    <mergeCell ref="A3:L3"/>
    <mergeCell ref="A4:L4"/>
    <mergeCell ref="A57:N57"/>
  </mergeCells>
  <pageMargins left="0.24" right="0.39370078740157483" top="0.78740157480314965" bottom="0.78740157480314965" header="0" footer="0"/>
  <pageSetup paperSize="9"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 ПФХД</vt:lpstr>
      <vt:lpstr>ПФХД</vt:lpstr>
      <vt:lpstr>Закупка ТРУ</vt:lpstr>
      <vt:lpstr>Бюджет 2020-2022</vt:lpstr>
      <vt:lpstr>ПФХД!Заголовки_для_печати</vt:lpstr>
      <vt:lpstr>'Закупка ТРУ'!Область_печати</vt:lpstr>
      <vt:lpstr>ПФХД!Область_печати</vt:lpstr>
      <vt:lpstr>'Титул ПФХД'!Область_печати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Попова Екатерина Николаевна</dc:creator>
  <cp:lastModifiedBy>ДС81</cp:lastModifiedBy>
  <cp:lastPrinted>2021-01-15T10:29:39Z</cp:lastPrinted>
  <dcterms:created xsi:type="dcterms:W3CDTF">2016-11-07T02:42:14Z</dcterms:created>
  <dcterms:modified xsi:type="dcterms:W3CDTF">2021-01-15T11:09:29Z</dcterms:modified>
</cp:coreProperties>
</file>