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ОТиЗ 10.02.2021\"/>
    </mc:Choice>
  </mc:AlternateContent>
  <bookViews>
    <workbookView xWindow="0" yWindow="0" windowWidth="24240" windowHeight="12435" tabRatio="750" activeTab="2"/>
  </bookViews>
  <sheets>
    <sheet name="Титул ПФХД" sheetId="15" r:id="rId1"/>
    <sheet name="ПФХД" sheetId="2" r:id="rId2"/>
    <sheet name="Закупка ТРУ"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1" hidden="1">ПФХД!$A$10:$N$80</definedName>
    <definedName name="ddd" localSheetId="0">[2]ПРОГНОЗ_1!#REF!</definedName>
    <definedName name="ddd">[2]ПРОГНОЗ_1!#REF!</definedName>
    <definedName name="ff" localSheetId="0">#REF!</definedName>
    <definedName name="ff">#REF!</definedName>
    <definedName name="fffff" localSheetId="0">'[3]Гр5(о)'!#REF!</definedName>
    <definedName name="fffff">'[3]Гр5(о)'!#REF!</definedName>
    <definedName name="ffffff" localSheetId="0">'[3]Гр5(о)'!#REF!</definedName>
    <definedName name="ffffff">'[3]Гр5(о)'!#REF!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24A9C8D5_7396_4B12_BACB_FFD2D0870F2F_.wvu.FilterData" localSheetId="1" hidden="1">ПФХД!$A$10:$N$80</definedName>
    <definedName name="Z_33FAAE2B_4C16_4B60_82A7_3D09D285D424_.wvu.FilterData" localSheetId="1" hidden="1">ПФХД!$A$10:$N$80</definedName>
    <definedName name="Z_33FAAE2B_4C16_4B60_82A7_3D09D285D424_.wvu.PrintArea" localSheetId="2" hidden="1">'Закупка ТРУ'!$A$1:$T$52</definedName>
    <definedName name="Z_33FAAE2B_4C16_4B60_82A7_3D09D285D424_.wvu.PrintArea" localSheetId="1" hidden="1">ПФХД!$A$1:$N$80</definedName>
    <definedName name="Z_33FAAE2B_4C16_4B60_82A7_3D09D285D424_.wvu.PrintTitles" localSheetId="1" hidden="1">ПФХД!$6:$10</definedName>
    <definedName name="Z_413FE589_EB44_4ED3_8D71_DDB7E5500C49_.wvu.FilterData" localSheetId="1" hidden="1">ПФХД!$A$10:$N$80</definedName>
    <definedName name="Z_413FE589_EB44_4ED3_8D71_DDB7E5500C49_.wvu.PrintArea" localSheetId="2" hidden="1">'Закупка ТРУ'!$A$1:$T$52</definedName>
    <definedName name="Z_413FE589_EB44_4ED3_8D71_DDB7E5500C49_.wvu.PrintArea" localSheetId="1" hidden="1">ПФХД!$A$1:$N$80</definedName>
    <definedName name="Z_413FE589_EB44_4ED3_8D71_DDB7E5500C49_.wvu.PrintTitles" localSheetId="1" hidden="1">ПФХД!$6:$10</definedName>
    <definedName name="Z_A868E7FF_09C1_4166_9C13_564F5D45DEDC_.wvu.FilterData" localSheetId="1" hidden="1">ПФХД!$A$10:$N$80</definedName>
    <definedName name="Z_A868E7FF_09C1_4166_9C13_564F5D45DEDC_.wvu.PrintArea" localSheetId="2" hidden="1">'Закупка ТРУ'!$A$1:$T$52</definedName>
    <definedName name="Z_A868E7FF_09C1_4166_9C13_564F5D45DEDC_.wvu.PrintArea" localSheetId="1" hidden="1">ПФХД!$A$1:$N$80</definedName>
    <definedName name="Z_A868E7FF_09C1_4166_9C13_564F5D45DEDC_.wvu.PrintTitles" localSheetId="1" hidden="1">ПФХД!$6:$10</definedName>
    <definedName name="Z_B72699BC_299D_42B7_A978_9B23F399AA23_.wvu.FilterData" localSheetId="1" hidden="1">ПФХД!$A$10:$N$80</definedName>
    <definedName name="Z_B72699BC_299D_42B7_A978_9B23F399AA23_.wvu.PrintArea" localSheetId="2" hidden="1">'Закупка ТРУ'!$A$1:$T$52</definedName>
    <definedName name="Z_B72699BC_299D_42B7_A978_9B23F399AA23_.wvu.PrintArea" localSheetId="1" hidden="1">ПФХД!$A$1:$N$80</definedName>
    <definedName name="Z_B72699BC_299D_42B7_A978_9B23F399AA23_.wvu.PrintTitles" localSheetId="1" hidden="1">ПФХД!$6:$10</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0" hidden="1">#REF!</definedName>
    <definedName name="б" hidden="1">#REF!</definedName>
    <definedName name="вв" localSheetId="0">[6]ПРОГНОЗ_1!#REF!</definedName>
    <definedName name="вв">[6]ПРОГНОЗ_1!#REF!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ПФХД!$A$1:$N$90</definedName>
    <definedName name="_xlnm.Print_Area" localSheetId="0">'Титул ПФХД'!$A$1:$F$44</definedName>
    <definedName name="Область_печати_ИМ">#REF!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0">#REF!</definedName>
    <definedName name="фварфварфр">#REF!</definedName>
    <definedName name="фврафврварфвра" localSheetId="0">[6]ПРОГНОЗ_1!#REF!</definedName>
    <definedName name="фврафврварфвра">[6]ПРОГНОЗ_1!#REF!</definedName>
    <definedName name="февраль" localSheetId="0" hidden="1">#REF!</definedName>
    <definedName name="февраль" hidden="1">#REF!</definedName>
    <definedName name="фф" localSheetId="0">'[12]Гр5(о)'!#REF!</definedName>
    <definedName name="фф">'[12]Гр5(о)'!#REF!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0">#REF!</definedName>
    <definedName name="цукецуке">#REF!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s>
</workbook>
</file>

<file path=xl/calcChain.xml><?xml version="1.0" encoding="utf-8"?>
<calcChain xmlns="http://schemas.openxmlformats.org/spreadsheetml/2006/main">
  <c r="E40" i="2" l="1"/>
  <c r="J67" i="2"/>
  <c r="G67" i="2"/>
  <c r="D67" i="2"/>
  <c r="T18" i="3" l="1"/>
  <c r="T17" i="3"/>
  <c r="T16" i="3"/>
  <c r="S18" i="3"/>
  <c r="S17" i="3"/>
  <c r="S16" i="3"/>
  <c r="R17" i="3"/>
  <c r="R16" i="3"/>
  <c r="D64" i="2"/>
  <c r="E64" i="2"/>
  <c r="G64" i="2"/>
  <c r="H64" i="2"/>
  <c r="I64" i="2"/>
  <c r="J64" i="2"/>
  <c r="K64" i="2"/>
  <c r="L64" i="2"/>
  <c r="P8" i="3"/>
  <c r="O8" i="3"/>
  <c r="K67" i="2"/>
  <c r="H67" i="2"/>
  <c r="E67" i="2"/>
  <c r="L67" i="2" l="1"/>
  <c r="I67" i="2"/>
  <c r="F67" i="2"/>
  <c r="R18" i="3" l="1"/>
  <c r="F64" i="2"/>
  <c r="N8" i="3"/>
  <c r="F18" i="2"/>
  <c r="F23" i="2" l="1"/>
  <c r="X51" i="2"/>
  <c r="Y50" i="2"/>
  <c r="X50" i="2"/>
  <c r="W50" i="2"/>
  <c r="Y49" i="2"/>
  <c r="X49" i="2"/>
  <c r="W49" i="2"/>
  <c r="S49" i="2"/>
  <c r="Y48" i="2"/>
  <c r="X48" i="2"/>
  <c r="W48" i="2"/>
  <c r="S48" i="2"/>
  <c r="Y47" i="2"/>
  <c r="X47" i="2"/>
  <c r="W47" i="2"/>
  <c r="S47" i="2"/>
  <c r="Y46" i="2"/>
  <c r="X46" i="2"/>
  <c r="W46" i="2"/>
  <c r="S46" i="2"/>
  <c r="X45" i="2"/>
  <c r="W45" i="2"/>
  <c r="S45" i="2"/>
  <c r="Y45" i="2" s="1"/>
  <c r="Y44" i="2"/>
  <c r="X44" i="2"/>
  <c r="W44" i="2"/>
  <c r="S44" i="2"/>
  <c r="Y43" i="2"/>
  <c r="X43" i="2"/>
  <c r="W43" i="2"/>
  <c r="S43" i="2"/>
  <c r="Y42" i="2"/>
  <c r="X42" i="2"/>
  <c r="W42" i="2"/>
  <c r="S42" i="2"/>
  <c r="Y41" i="2"/>
  <c r="X41" i="2"/>
  <c r="W41" i="2"/>
  <c r="S41" i="2"/>
  <c r="D17" i="15" l="1"/>
  <c r="I35" i="3" l="1"/>
  <c r="H35" i="3"/>
  <c r="G35" i="3"/>
  <c r="H31" i="3"/>
  <c r="F35" i="3"/>
  <c r="F36" i="3"/>
  <c r="I31" i="3"/>
  <c r="G31" i="3"/>
  <c r="F31" i="3"/>
  <c r="I28" i="3"/>
  <c r="H28" i="3"/>
  <c r="G28" i="3"/>
  <c r="F28" i="3"/>
  <c r="F24" i="3" s="1"/>
  <c r="I24" i="3"/>
  <c r="H24" i="3"/>
  <c r="G24" i="3"/>
  <c r="I23" i="3"/>
  <c r="I40" i="3" s="1"/>
  <c r="H23" i="3"/>
  <c r="G23" i="3"/>
  <c r="F23" i="3"/>
  <c r="F19" i="3" s="1"/>
  <c r="I21" i="3"/>
  <c r="I36" i="3" s="1"/>
  <c r="H21" i="3"/>
  <c r="H19" i="3" s="1"/>
  <c r="G21" i="3"/>
  <c r="G36" i="3" s="1"/>
  <c r="I19" i="3"/>
  <c r="G19" i="3"/>
  <c r="I12" i="3"/>
  <c r="H12" i="3"/>
  <c r="G12" i="3"/>
  <c r="F12" i="3"/>
  <c r="F15" i="3" s="1"/>
  <c r="G16" i="3" l="1"/>
  <c r="G40" i="3"/>
  <c r="H16" i="3"/>
  <c r="H40" i="3"/>
  <c r="I16" i="3"/>
  <c r="F16" i="3"/>
  <c r="F40" i="3"/>
  <c r="H36" i="3"/>
  <c r="F33" i="2" l="1"/>
  <c r="G33" i="2"/>
  <c r="H33" i="2"/>
  <c r="I33" i="2"/>
  <c r="J33" i="2"/>
  <c r="K33" i="2"/>
  <c r="L33" i="2"/>
  <c r="M33" i="2"/>
  <c r="N33" i="2"/>
  <c r="E33" i="2"/>
  <c r="D33" i="2"/>
  <c r="K23" i="2" l="1"/>
  <c r="H23" i="2"/>
  <c r="E23" i="2"/>
  <c r="H18" i="3" l="1"/>
  <c r="P19" i="3"/>
  <c r="F8" i="3"/>
  <c r="H8" i="3"/>
  <c r="I8" i="3"/>
  <c r="G8" i="3" l="1"/>
  <c r="Q8" i="3"/>
  <c r="Q19" i="3" s="1"/>
  <c r="N19" i="3"/>
  <c r="G17" i="3" l="1"/>
  <c r="O19" i="3"/>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7" i="2" l="1"/>
  <c r="E25" i="2" s="1"/>
  <c r="E13" i="2" s="1"/>
  <c r="H37" i="2"/>
  <c r="H27" i="2" l="1"/>
  <c r="H25" i="2" s="1"/>
  <c r="H13" i="2" s="1"/>
  <c r="K37" i="2"/>
  <c r="K27" i="2" l="1"/>
  <c r="K25" i="2" s="1"/>
  <c r="K13" i="2" s="1"/>
  <c r="D79" i="2"/>
  <c r="F62" i="2"/>
  <c r="G62" i="2"/>
  <c r="I62" i="2"/>
  <c r="J62" i="2"/>
  <c r="L62" i="2"/>
  <c r="D62" i="2"/>
  <c r="N37" i="2" l="1"/>
  <c r="M37" i="2"/>
  <c r="D25" i="2" l="1"/>
  <c r="D23" i="2" s="1"/>
  <c r="F25" i="2"/>
  <c r="G25" i="2"/>
  <c r="I25" i="2"/>
  <c r="J25" i="2"/>
  <c r="L25" i="2"/>
  <c r="M25" i="2"/>
  <c r="M13" i="2" s="1"/>
  <c r="N25" i="2"/>
  <c r="N13" i="2" s="1"/>
  <c r="F13" i="2" l="1"/>
  <c r="I18" i="2"/>
  <c r="L18" i="2"/>
  <c r="D51" i="2" l="1"/>
  <c r="F75" i="2"/>
  <c r="D75" i="2"/>
  <c r="F51" i="2"/>
  <c r="J46" i="2"/>
  <c r="J45" i="2" s="1"/>
  <c r="G46" i="2"/>
  <c r="G45" i="2" s="1"/>
  <c r="F42" i="2"/>
  <c r="F38" i="2" s="1"/>
  <c r="D42" i="2"/>
  <c r="Z66" i="2" s="1"/>
  <c r="J35" i="2"/>
  <c r="I35" i="2"/>
  <c r="G35" i="2"/>
  <c r="F35" i="2"/>
  <c r="L23" i="2"/>
  <c r="I23" i="2"/>
  <c r="F14" i="2"/>
  <c r="J14" i="2"/>
  <c r="G14" i="2"/>
  <c r="D14" i="2"/>
  <c r="F37" i="2" l="1"/>
  <c r="D38" i="2"/>
  <c r="D37" i="2" s="1"/>
  <c r="D19" i="2" s="1"/>
  <c r="G38" i="2"/>
  <c r="I37" i="2"/>
  <c r="I14" i="2"/>
  <c r="I13" i="2" s="1"/>
  <c r="J38" i="2"/>
  <c r="L14" i="2"/>
  <c r="L13" i="2" s="1"/>
  <c r="L37" i="2"/>
  <c r="G37" i="2" l="1"/>
  <c r="G19" i="2" s="1"/>
  <c r="G18" i="2" s="1"/>
  <c r="J37" i="2"/>
  <c r="J19" i="2" s="1"/>
  <c r="J18" i="2" s="1"/>
  <c r="J13" i="2" s="1"/>
  <c r="D18" i="2" l="1"/>
  <c r="D13" i="2" s="1"/>
  <c r="G13" i="2"/>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<sst xmlns="http://schemas.openxmlformats.org/spreadsheetml/2006/main" count="534" uniqueCount="244">
  <si>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</si>
  <si>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</si>
  <si>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</si>
  <si>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</si>
  <si>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</si>
  <si>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</si>
  <si>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</si>
  <si>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</si>
  <si>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</si>
  <si>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</si>
  <si>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</si>
  <si>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</si>
  <si>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</si>
  <si>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</si>
  <si>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</si>
  <si>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</si>
  <si>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</si>
  <si>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</si>
  <si>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</si>
  <si>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</si>
  <si>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</si>
  <si>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</si>
  <si>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</si>
  <si>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</si>
  <si>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</si>
  <si>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</si>
  <si>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</si>
  <si>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</si>
  <si>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</si>
  <si>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</si>
  <si>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</si>
  <si>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</si>
  <si>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</si>
  <si>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</si>
  <si>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</si>
  <si>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</si>
  <si>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</si>
  <si>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</si>
  <si>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</si>
  <si>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2021 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</si>
  <si>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</si>
  <si>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</si>
  <si>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</si>
  <si>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</si>
  <si>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</si>
  <si>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</si>
  <si>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</si>
  <si>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</si>
  <si>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</si>
  <si>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</si>
  <si>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</si>
  <si>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</si>
  <si>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</si>
  <si>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</si>
  <si>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</si>
  <si>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</si>
  <si>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</si>
  <si>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</si>
  <si>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</si>
  <si>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</si>
  <si>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</si>
  <si>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</si>
  <si>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</si>
  <si>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</si>
  <si>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</si>
  <si>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</si>
  <si>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</si>
  <si>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</si>
  <si>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</si>
  <si>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</si>
  <si>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</si>
  <si>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</si>
  <si>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</si>
  <si>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</si>
  <si>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</si>
  <si>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</si>
  <si>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</si>
  <si>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</si>
  <si>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иные выплаты, за исключением фонда оплаты труда учреждения, для выполнения отдельных полномочий</t>
  </si>
  <si>
    <t>ДопКр 912,966</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</si>
  <si>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</si>
  <si>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</si>
  <si>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</si>
  <si>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</si>
  <si>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</si>
  <si>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</si>
  <si>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</si>
  <si>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</si>
  <si>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</si>
  <si>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</si>
  <si>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</si>
  <si>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</si>
  <si>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</si>
  <si>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</si>
  <si>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</si>
  <si>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</si>
  <si>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</si>
  <si>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</si>
  <si>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</si>
  <si>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</si>
  <si>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</si>
  <si>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</si>
  <si>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</si>
  <si>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</si>
  <si>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</si>
  <si>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</si>
  <si>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</si>
  <si>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</si>
  <si>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</si>
  <si>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</si>
  <si>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</si>
  <si>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</si>
  <si>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</si>
  <si>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</si>
  <si>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</si>
  <si>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</si>
  <si>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</si>
  <si>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</si>
  <si>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</si>
  <si>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</si>
  <si>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</si>
  <si>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</si>
  <si>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</si>
  <si>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</si>
  <si>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</si>
  <si>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</si>
  <si>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</si>
  <si>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</si>
  <si>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</si>
  <si>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</si>
  <si>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</si>
  <si>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</si>
  <si>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</si>
  <si>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</si>
  <si>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</si>
  <si>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</si>
  <si>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</si>
  <si>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</si>
  <si>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</si>
  <si>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</si>
  <si>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</si>
  <si>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</si>
  <si>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</si>
  <si>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</si>
  <si>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</si>
  <si>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</si>
  <si>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</si>
  <si>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</si>
  <si>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</si>
  <si>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</si>
  <si>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</si>
  <si>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</si>
  <si>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</si>
  <si>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</si>
  <si>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</si>
  <si>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</si>
  <si>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</si>
  <si>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</si>
  <si>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</si>
  <si>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</si>
  <si>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</si>
  <si>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</si>
  <si>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</si>
  <si>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</si>
  <si>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</si>
  <si>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</si>
  <si>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</si>
  <si>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</si>
  <si>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</si>
  <si>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</si>
  <si>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</si>
  <si>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</si>
  <si>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</si>
  <si>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</si>
  <si>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</si>
  <si>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</si>
  <si>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</si>
  <si>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</si>
  <si>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</si>
  <si>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</si>
  <si>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</si>
  <si>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</si>
  <si>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</si>
  <si>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</si>
  <si>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</si>
  <si>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</si>
  <si>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</si>
  <si>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383</t>
  </si>
  <si>
    <r>
      <t xml:space="preserve">функции и полномочия учредителя </t>
    </r>
    <r>
      <rPr>
        <u/>
        <sz val="11"/>
        <color theme="1"/>
        <rFont val="Times New Roman"/>
        <family val="1"/>
        <charset val="204"/>
      </rPr>
      <t xml:space="preserve">Администрация города Норильска </t>
    </r>
  </si>
  <si>
    <t>МАДОУ "ДС № 81"</t>
  </si>
  <si>
    <t>Муниципальное автономное дошкольное образовательное учреждение "Детский сад № 81 "Конек-Горбунок"</t>
  </si>
  <si>
    <t>Заведущий МАДОУ "ДС № 81"</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</si>
  <si>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</si>
  <si>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</si>
  <si>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</si>
  <si>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</si>
  <si>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</si>
  <si>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</si>
  <si>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</si>
  <si>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</si>
  <si>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</si>
  <si>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</si>
  <si>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</si>
  <si>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</si>
  <si>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</si>
  <si>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</si>
  <si>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целевые субсидии</t>
  </si>
  <si>
    <t>Заместитель  директора МКУ "ОК УОиДО" по экономике и финансам</t>
  </si>
  <si>
    <t>В.В.Гоннова</t>
  </si>
  <si>
    <t>Расход л/сч</t>
  </si>
  <si>
    <t>Отклонение</t>
  </si>
  <si>
    <t>4. МЗ</t>
  </si>
  <si>
    <t>5. ИЦ</t>
  </si>
  <si>
    <t>2. СД</t>
  </si>
  <si>
    <t>КВР 111</t>
  </si>
  <si>
    <t>КВР 112</t>
  </si>
  <si>
    <t>КВР 113</t>
  </si>
  <si>
    <t>КВР 119</t>
  </si>
  <si>
    <t>КВР 244</t>
  </si>
  <si>
    <t>КВР 321 (917)</t>
  </si>
  <si>
    <t>КВР 831</t>
  </si>
  <si>
    <t>КВР 852</t>
  </si>
  <si>
    <t>КВР 853</t>
  </si>
  <si>
    <t>КВР 323</t>
  </si>
  <si>
    <t>КВР 321 (993)</t>
  </si>
  <si>
    <t>Директор МКУ "ОК УОиДО"</t>
  </si>
  <si>
    <t>Л.Э. Ерохина</t>
  </si>
  <si>
    <t>на 2023 г.</t>
  </si>
  <si>
    <t>(на 2021 и плановый период 2022 и 2023 годов)</t>
  </si>
  <si>
    <t>на 2021г.</t>
  </si>
  <si>
    <t>на 2021 г. 
очередной финансовый год</t>
  </si>
  <si>
    <t>на 2022 г. 
1-й год планового периода</t>
  </si>
  <si>
    <t>на 2023 г. 
2-й год планового периода</t>
  </si>
  <si>
    <t>финансово-хозяйственной деятельности на 2021 г.</t>
  </si>
  <si>
    <t>А.А. Осипова</t>
  </si>
  <si>
    <t>43-72-00*3233</t>
  </si>
  <si>
    <t>от "10" февраля 2021 г.</t>
  </si>
  <si>
    <t>Показатели по поступлениям и выплатам учреждения на 2021 год и плановый период 2022-2023 (по состоянию на 10.02.2021)</t>
  </si>
  <si>
    <t>Показатели выплат по расходам на закупку товаров, работ, услуг учреждения на 2021-2023 гг. (по состоянию на 10.02.2021)</t>
  </si>
  <si>
    <t xml:space="preserve">Заведующий              </t>
  </si>
  <si>
    <t>Т .В.  Скорик</t>
  </si>
  <si>
    <t>Учреждение  МАДОУ Детский сад №81 " Конек-Горбунок"</t>
  </si>
  <si>
    <t>Т .В. Скорик</t>
  </si>
  <si>
    <t>Ерёменко О .А.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</si>
</sst>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_-* #,##0.00_р_._-;\-* #,##0.00_р_._-;_-* &quot;-&quot;??_р_._-;_-@_-"/>
    <numFmt numFmtId="166" formatCode="_(* #,##0.00_);_(* \(#,##0.00\);_(* &quot;-&quot;??_);_(@_)"/>
    <numFmt numFmtId="167" formatCode="#,##0.00_ ;[Red]\-#,##0.00\ "/>
  </numFmts>
  <fonts count="4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
      <patternFill patternType="solid">
        <fgColor rgb="FFFFCC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3">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23" fillId="0" borderId="1" xfId="5" applyFont="1" applyBorder="1" applyAlignment="1">
      <alignment horizontal="center" vertical="center" wrapText="1"/>
    </xf>
    <xf numFmtId="0" fontId="23" fillId="0" borderId="1" xfId="5" applyFont="1" applyBorder="1" applyAlignment="1">
      <alignment vertical="center" wrapText="1"/>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0" fontId="14" fillId="0" borderId="0" xfId="0" applyFont="1" applyAlignment="1">
      <alignment vertical="center"/>
    </xf>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23" fillId="0" borderId="6" xfId="0" applyFont="1" applyFill="1" applyBorder="1" applyAlignment="1">
      <alignment horizontal="center" vertical="center" wrapText="1"/>
    </xf>
    <xf numFmtId="0" fontId="34" fillId="0" borderId="26"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27"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28"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29" xfId="0" applyFont="1" applyBorder="1" applyAlignment="1">
      <alignment horizontal="right" wrapText="1"/>
    </xf>
    <xf numFmtId="0" fontId="34" fillId="0" borderId="15" xfId="0" applyFont="1" applyBorder="1"/>
    <xf numFmtId="0" fontId="34" fillId="0" borderId="14" xfId="0" applyFont="1" applyBorder="1"/>
    <xf numFmtId="0" fontId="43" fillId="0" borderId="30" xfId="0" applyFont="1" applyBorder="1" applyAlignment="1">
      <alignment horizontal="center" vertical="center"/>
    </xf>
    <xf numFmtId="0" fontId="43" fillId="0" borderId="4" xfId="0" applyFont="1" applyBorder="1" applyAlignment="1">
      <alignment horizontal="center" vertical="center"/>
    </xf>
    <xf numFmtId="0" fontId="43" fillId="0" borderId="31"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41" fillId="0" borderId="0" xfId="6" applyFont="1" applyBorder="1" applyAlignment="1">
      <alignment horizontal="left" wrapText="1"/>
    </xf>
    <xf numFmtId="0" fontId="7" fillId="0" borderId="1" xfId="6" applyFont="1" applyFill="1" applyBorder="1" applyAlignment="1">
      <alignment vertical="center"/>
    </xf>
    <xf numFmtId="2" fontId="7" fillId="0" borderId="1" xfId="6" applyNumberFormat="1" applyFont="1" applyFill="1" applyBorder="1" applyAlignment="1">
      <alignment horizontal="center" vertical="center"/>
    </xf>
    <xf numFmtId="1" fontId="7" fillId="0" borderId="1" xfId="6"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1" xfId="6" applyFont="1" applyFill="1" applyBorder="1" applyAlignment="1">
      <alignment horizontal="center" vertical="center"/>
    </xf>
    <xf numFmtId="0" fontId="7" fillId="0" borderId="4" xfId="6" applyFont="1" applyFill="1" applyBorder="1" applyAlignment="1">
      <alignment vertical="center"/>
    </xf>
    <xf numFmtId="0" fontId="7" fillId="0" borderId="1" xfId="0" applyFont="1" applyFill="1" applyBorder="1" applyAlignment="1">
      <alignment vertical="center"/>
    </xf>
    <xf numFmtId="165" fontId="7" fillId="0" borderId="1" xfId="24" applyFont="1" applyFill="1" applyBorder="1" applyAlignment="1">
      <alignment horizontal="center" vertical="center"/>
    </xf>
    <xf numFmtId="167" fontId="7" fillId="0" borderId="1" xfId="24" applyNumberFormat="1" applyFont="1" applyFill="1" applyBorder="1" applyAlignment="1">
      <alignment horizontal="center" vertical="center"/>
    </xf>
    <xf numFmtId="165" fontId="7" fillId="0" borderId="4" xfId="24" applyFont="1" applyFill="1" applyBorder="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7" fillId="7" borderId="16"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27" fillId="7" borderId="16"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2" fillId="7" borderId="16" xfId="0" applyNumberFormat="1" applyFont="1" applyFill="1" applyBorder="1" applyAlignment="1">
      <alignment vertical="center" wrapText="1"/>
    </xf>
    <xf numFmtId="4" fontId="12" fillId="0" borderId="4" xfId="0" applyNumberFormat="1" applyFont="1" applyFill="1" applyBorder="1" applyAlignment="1">
      <alignment vertical="center" wrapText="1"/>
    </xf>
    <xf numFmtId="4" fontId="12" fillId="0" borderId="6" xfId="0" applyNumberFormat="1" applyFont="1" applyFill="1" applyBorder="1" applyAlignment="1">
      <alignment vertical="center" wrapText="1"/>
    </xf>
    <xf numFmtId="4" fontId="12" fillId="7" borderId="25" xfId="0" applyNumberFormat="1" applyFont="1" applyFill="1" applyBorder="1" applyAlignment="1">
      <alignment vertical="center" wrapText="1"/>
    </xf>
    <xf numFmtId="4" fontId="12" fillId="0" borderId="2" xfId="0" applyNumberFormat="1" applyFont="1" applyFill="1" applyBorder="1" applyAlignment="1">
      <alignment vertical="center" wrapText="1"/>
    </xf>
    <xf numFmtId="0" fontId="23" fillId="0" borderId="1" xfId="0" applyFont="1" applyFill="1" applyBorder="1" applyAlignment="1">
      <alignment horizontal="center" vertical="center" wrapText="1"/>
    </xf>
    <xf numFmtId="4" fontId="23" fillId="9" borderId="8" xfId="0" applyNumberFormat="1" applyFont="1" applyFill="1" applyBorder="1" applyAlignment="1">
      <alignment horizontal="center" vertical="center" wrapText="1"/>
    </xf>
    <xf numFmtId="4" fontId="12" fillId="9" borderId="8" xfId="0" applyNumberFormat="1" applyFont="1" applyFill="1" applyBorder="1" applyAlignment="1">
      <alignment horizontal="center" vertical="center" wrapText="1"/>
    </xf>
    <xf numFmtId="4" fontId="23" fillId="9" borderId="1" xfId="0" applyNumberFormat="1" applyFont="1" applyFill="1" applyBorder="1" applyAlignment="1">
      <alignment horizontal="center" vertical="center" wrapText="1"/>
    </xf>
    <xf numFmtId="4" fontId="12" fillId="9" borderId="1" xfId="0" applyNumberFormat="1" applyFont="1" applyFill="1" applyBorder="1" applyAlignment="1">
      <alignment horizontal="center" vertical="center" wrapText="1"/>
    </xf>
    <xf numFmtId="164" fontId="12" fillId="0" borderId="0" xfId="1" applyFont="1" applyAlignment="1">
      <alignment horizontal="center" vertical="center" wrapText="1"/>
    </xf>
    <xf numFmtId="0" fontId="23" fillId="0" borderId="0" xfId="5" applyFont="1" applyAlignment="1">
      <alignment horizontal="center" vertical="center" wrapText="1"/>
    </xf>
    <xf numFmtId="0" fontId="23" fillId="0" borderId="19" xfId="5" applyFont="1" applyBorder="1" applyAlignment="1">
      <alignment horizontal="center" vertical="center" wrapText="1"/>
    </xf>
    <xf numFmtId="0" fontId="12" fillId="0" borderId="13" xfId="0" applyFont="1" applyFill="1" applyBorder="1" applyAlignment="1">
      <alignment horizontal="left"/>
    </xf>
    <xf numFmtId="0" fontId="23" fillId="0" borderId="12" xfId="5" applyFont="1" applyBorder="1" applyAlignment="1">
      <alignment vertical="center" wrapText="1"/>
    </xf>
    <xf numFmtId="0" fontId="23" fillId="0" borderId="19" xfId="5" applyFont="1" applyBorder="1" applyAlignment="1">
      <alignment vertical="center" wrapText="1"/>
    </xf>
    <xf numFmtId="0" fontId="23" fillId="0" borderId="0" xfId="5" applyFont="1" applyBorder="1" applyAlignment="1">
      <alignment vertical="center" wrapText="1"/>
    </xf>
    <xf numFmtId="0" fontId="23" fillId="0" borderId="0" xfId="5" applyFont="1" applyAlignment="1">
      <alignment vertical="center" wrapText="1"/>
    </xf>
    <xf numFmtId="164" fontId="23" fillId="0" borderId="0" xfId="5" applyNumberFormat="1" applyFont="1" applyAlignment="1">
      <alignment horizontal="center" vertical="center" wrapText="1"/>
    </xf>
    <xf numFmtId="0" fontId="12" fillId="0" borderId="0" xfId="5" applyFont="1" applyAlignment="1">
      <alignment horizontal="center" vertical="center" wrapText="1"/>
    </xf>
    <xf numFmtId="0" fontId="12" fillId="0" borderId="0" xfId="43" applyFont="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2" fontId="7" fillId="0" borderId="1" xfId="6" applyNumberFormat="1" applyFont="1" applyFill="1" applyBorder="1" applyAlignment="1">
      <alignment horizontal="center" vertical="center"/>
    </xf>
    <xf numFmtId="0" fontId="7" fillId="0" borderId="1" xfId="6" applyFont="1" applyFill="1" applyBorder="1" applyAlignment="1">
      <alignment horizontal="center" vertical="center"/>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0" fontId="23" fillId="2" borderId="0" xfId="5" applyFont="1" applyFill="1" applyAlignment="1">
      <alignment horizontal="left" vertical="center" wrapText="1"/>
    </xf>
    <xf numFmtId="0" fontId="12" fillId="2" borderId="13" xfId="0" applyFont="1" applyFill="1" applyBorder="1" applyAlignment="1"/>
    <xf numFmtId="0" fontId="12" fillId="2" borderId="13" xfId="0" applyFont="1" applyFill="1" applyBorder="1" applyAlignment="1">
      <alignment horizontal="left"/>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FFCCFF"/>
      <color rgb="FF89EB95"/>
      <color rgb="FF66FF99"/>
      <color rgb="FF4BE636"/>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4" zoomScale="80" zoomScaleNormal="100" zoomScaleSheetLayoutView="80" workbookViewId="0">
      <selection activeCell="J22" sqref="J22"/>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40"/>
      <c r="B10" s="217" t="s">
        <v>18</v>
      </c>
      <c r="C10" s="217"/>
      <c r="D10" s="217"/>
      <c r="E10" s="217"/>
      <c r="F10" s="217"/>
    </row>
    <row r="11" spans="1:6" x14ac:dyDescent="0.25">
      <c r="A11" s="140"/>
      <c r="B11" s="282" t="s">
        <v>239</v>
      </c>
      <c r="C11" s="282"/>
      <c r="D11" s="282"/>
      <c r="E11" s="282"/>
      <c r="F11" s="282"/>
    </row>
    <row r="12" spans="1:6" ht="30" customHeight="1" x14ac:dyDescent="0.25">
      <c r="A12" s="140"/>
      <c r="B12" s="218" t="s">
        <v>19</v>
      </c>
      <c r="C12" s="218"/>
      <c r="D12" s="218"/>
      <c r="E12" s="218"/>
      <c r="F12" s="218"/>
    </row>
    <row r="13" spans="1:6" x14ac:dyDescent="0.25">
      <c r="A13" s="140"/>
      <c r="B13" s="219" t="s">
        <v>189</v>
      </c>
      <c r="C13" s="219"/>
      <c r="D13" s="219"/>
      <c r="E13" s="219"/>
      <c r="F13" s="219"/>
    </row>
    <row r="14" spans="1:6" x14ac:dyDescent="0.25">
      <c r="A14" s="140"/>
      <c r="B14" s="220"/>
      <c r="C14" s="220"/>
      <c r="D14" s="221"/>
      <c r="E14" s="281" t="s">
        <v>240</v>
      </c>
      <c r="F14" s="281"/>
    </row>
    <row r="15" spans="1:6" ht="30" customHeight="1" x14ac:dyDescent="0.25">
      <c r="A15" s="140"/>
      <c r="B15" s="218" t="s">
        <v>20</v>
      </c>
      <c r="C15" s="218"/>
      <c r="D15" s="222"/>
      <c r="E15" s="218" t="s">
        <v>21</v>
      </c>
      <c r="F15" s="218"/>
    </row>
    <row r="16" spans="1:6" x14ac:dyDescent="0.25">
      <c r="A16" s="140"/>
      <c r="B16" s="140"/>
      <c r="C16" s="140"/>
      <c r="D16" s="223"/>
      <c r="E16" s="223"/>
      <c r="F16" s="223"/>
    </row>
    <row r="17" spans="1:6" ht="15" customHeight="1" x14ac:dyDescent="0.25">
      <c r="A17" s="140"/>
      <c r="B17" s="140"/>
      <c r="C17" s="140"/>
      <c r="D17" s="224" t="str">
        <f>A22</f>
        <v>от "10" февраля 2021 г.</v>
      </c>
      <c r="E17" s="217"/>
      <c r="F17" s="217"/>
    </row>
    <row r="18" spans="1:6" x14ac:dyDescent="0.25">
      <c r="A18" s="140"/>
      <c r="B18" s="223"/>
      <c r="C18" s="223"/>
      <c r="D18" s="223"/>
      <c r="E18" s="223"/>
      <c r="F18" s="223"/>
    </row>
    <row r="19" spans="1:6" x14ac:dyDescent="0.25">
      <c r="A19" s="225" t="s">
        <v>23</v>
      </c>
      <c r="B19" s="225"/>
      <c r="C19" s="225"/>
      <c r="D19" s="225"/>
      <c r="E19" s="225"/>
      <c r="F19" s="225"/>
    </row>
    <row r="20" spans="1:6" ht="15" customHeight="1" x14ac:dyDescent="0.25">
      <c r="A20" s="225" t="s">
        <v>233</v>
      </c>
      <c r="B20" s="225"/>
      <c r="C20" s="225"/>
      <c r="D20" s="225"/>
      <c r="E20" s="225"/>
      <c r="F20" s="225"/>
    </row>
    <row r="21" spans="1:6" ht="15" customHeight="1" x14ac:dyDescent="0.25">
      <c r="A21" s="216" t="s">
        <v>228</v>
      </c>
      <c r="B21" s="216"/>
      <c r="C21" s="216"/>
      <c r="D21" s="216"/>
      <c r="E21" s="216"/>
      <c r="F21" s="216"/>
    </row>
    <row r="22" spans="1:6" x14ac:dyDescent="0.25">
      <c r="A22" s="216" t="s">
        <v>236</v>
      </c>
      <c r="B22" s="216"/>
      <c r="C22" s="216"/>
      <c r="D22" s="216"/>
      <c r="E22" s="216"/>
      <c r="F22" s="216"/>
    </row>
    <row r="23" spans="1:6" x14ac:dyDescent="0.25">
      <c r="A23" s="226"/>
      <c r="B23" s="226"/>
      <c r="F23" s="14" t="s">
        <v>24</v>
      </c>
    </row>
    <row r="24" spans="1:6" ht="21.75" customHeight="1" x14ac:dyDescent="0.25">
      <c r="A24" s="223"/>
      <c r="B24" s="223"/>
      <c r="E24" s="13" t="s">
        <v>25</v>
      </c>
      <c r="F24" s="15"/>
    </row>
    <row r="25" spans="1:6" ht="21.75" customHeight="1" x14ac:dyDescent="0.25">
      <c r="A25" s="223" t="s">
        <v>26</v>
      </c>
      <c r="B25" s="223"/>
      <c r="E25" s="13" t="s">
        <v>27</v>
      </c>
      <c r="F25" s="15"/>
    </row>
    <row r="26" spans="1:6" ht="40.5" customHeight="1" x14ac:dyDescent="0.25">
      <c r="A26" s="223" t="s">
        <v>188</v>
      </c>
      <c r="B26" s="223"/>
      <c r="E26" s="13" t="s">
        <v>28</v>
      </c>
      <c r="F26" s="139" t="s">
        <v>1</v>
      </c>
    </row>
    <row r="27" spans="1:6" ht="21.75" customHeight="1" x14ac:dyDescent="0.25">
      <c r="A27" s="140"/>
      <c r="B27" s="140"/>
      <c r="E27" s="13" t="s">
        <v>27</v>
      </c>
      <c r="F27" s="15"/>
    </row>
    <row r="28" spans="1:6" ht="22.5" customHeight="1" x14ac:dyDescent="0.25">
      <c r="A28" s="140"/>
      <c r="B28" s="140"/>
      <c r="E28" s="13" t="s">
        <v>29</v>
      </c>
      <c r="F28" s="15"/>
    </row>
    <row r="29" spans="1:6" ht="46.5" customHeight="1" x14ac:dyDescent="0.25">
      <c r="A29" s="280" t="s">
        <v>241</v>
      </c>
      <c r="B29" s="280"/>
      <c r="E29" s="13" t="s">
        <v>30</v>
      </c>
      <c r="F29" s="15"/>
    </row>
    <row r="30" spans="1:6" ht="21.75" customHeight="1" x14ac:dyDescent="0.25">
      <c r="A30" s="223" t="s">
        <v>31</v>
      </c>
      <c r="B30" s="223"/>
      <c r="E30" s="13" t="s">
        <v>32</v>
      </c>
      <c r="F30" s="139" t="s">
        <v>187</v>
      </c>
    </row>
  </sheetData>
  <mergeCells count="21">
    <mergeCell ref="A30:B30"/>
    <mergeCell ref="A22:F22"/>
    <mergeCell ref="A23:B23"/>
    <mergeCell ref="A24:B24"/>
    <mergeCell ref="A25:B25"/>
    <mergeCell ref="A26:B26"/>
    <mergeCell ref="A29:B29"/>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9"/>
  <sheetViews>
    <sheetView view="pageBreakPreview" topLeftCell="A2" zoomScale="70" zoomScaleNormal="100" zoomScaleSheetLayoutView="70" workbookViewId="0">
      <pane xSplit="3" ySplit="10" topLeftCell="D12" activePane="bottomRight" state="frozen"/>
      <selection activeCell="A2" sqref="A2"/>
      <selection pane="topRight" activeCell="D2" sqref="D2"/>
      <selection pane="bottomLeft" activeCell="A12" sqref="A12"/>
      <selection pane="bottomRight" activeCell="A4" sqref="A4:L4"/>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20" width="16.28515625" style="6" bestFit="1" customWidth="1"/>
    <col min="21" max="24" width="14.140625" style="6" customWidth="1"/>
    <col min="25" max="25" width="13.7109375" style="6" bestFit="1" customWidth="1"/>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39" t="s">
        <v>35</v>
      </c>
      <c r="B2" s="239"/>
      <c r="C2" s="239"/>
      <c r="D2" s="239"/>
      <c r="E2" s="239"/>
      <c r="F2" s="239"/>
      <c r="G2" s="239"/>
      <c r="H2" s="239"/>
      <c r="I2" s="239"/>
      <c r="J2" s="239"/>
      <c r="K2" s="239"/>
      <c r="L2" s="239"/>
      <c r="M2" s="239"/>
      <c r="N2" s="239"/>
    </row>
    <row r="3" spans="1:23" ht="22.5" customHeight="1" x14ac:dyDescent="0.3">
      <c r="A3" s="241" t="s">
        <v>237</v>
      </c>
      <c r="B3" s="242"/>
      <c r="C3" s="242"/>
      <c r="D3" s="242"/>
      <c r="E3" s="242"/>
      <c r="F3" s="242"/>
      <c r="G3" s="242"/>
      <c r="H3" s="242"/>
      <c r="I3" s="242"/>
      <c r="J3" s="242"/>
      <c r="K3" s="242"/>
      <c r="L3" s="242"/>
      <c r="M3" s="242"/>
      <c r="N3" s="242"/>
    </row>
    <row r="4" spans="1:23" ht="18.75" customHeight="1" x14ac:dyDescent="0.3">
      <c r="A4" s="243" t="s">
        <v>190</v>
      </c>
      <c r="B4" s="244"/>
      <c r="C4" s="244"/>
      <c r="D4" s="244"/>
      <c r="E4" s="244"/>
      <c r="F4" s="244"/>
      <c r="G4" s="244"/>
      <c r="H4" s="244"/>
      <c r="I4" s="244"/>
      <c r="J4" s="244"/>
      <c r="K4" s="244"/>
      <c r="L4" s="244"/>
      <c r="M4" s="142"/>
      <c r="N4" s="142"/>
    </row>
    <row r="5" spans="1:23" x14ac:dyDescent="0.25">
      <c r="B5" s="16"/>
      <c r="C5" s="16"/>
      <c r="D5" s="7"/>
      <c r="E5" s="7"/>
      <c r="F5" s="7"/>
      <c r="G5" s="7"/>
      <c r="H5" s="7"/>
      <c r="I5" s="7"/>
      <c r="J5" s="7"/>
      <c r="K5" s="7"/>
      <c r="L5" s="7"/>
    </row>
    <row r="6" spans="1:23" x14ac:dyDescent="0.25">
      <c r="A6" s="240" t="s">
        <v>0</v>
      </c>
      <c r="B6" s="240" t="s">
        <v>36</v>
      </c>
      <c r="C6" s="227" t="s">
        <v>37</v>
      </c>
      <c r="D6" s="240" t="s">
        <v>38</v>
      </c>
      <c r="E6" s="240"/>
      <c r="F6" s="240"/>
      <c r="G6" s="240"/>
      <c r="H6" s="240"/>
      <c r="I6" s="240"/>
      <c r="J6" s="240"/>
      <c r="K6" s="240"/>
      <c r="L6" s="240"/>
      <c r="M6" s="240"/>
      <c r="N6" s="240"/>
    </row>
    <row r="7" spans="1:23" x14ac:dyDescent="0.25">
      <c r="A7" s="240"/>
      <c r="B7" s="240"/>
      <c r="C7" s="228"/>
      <c r="D7" s="240" t="s">
        <v>39</v>
      </c>
      <c r="E7" s="240"/>
      <c r="F7" s="240"/>
      <c r="G7" s="240" t="s">
        <v>136</v>
      </c>
      <c r="H7" s="240"/>
      <c r="I7" s="240"/>
      <c r="J7" s="240" t="s">
        <v>227</v>
      </c>
      <c r="K7" s="240"/>
      <c r="L7" s="240"/>
      <c r="M7" s="240" t="s">
        <v>40</v>
      </c>
      <c r="N7" s="240"/>
    </row>
    <row r="8" spans="1:23" x14ac:dyDescent="0.25">
      <c r="A8" s="240"/>
      <c r="B8" s="240"/>
      <c r="C8" s="228"/>
      <c r="D8" s="240" t="s">
        <v>41</v>
      </c>
      <c r="E8" s="240"/>
      <c r="F8" s="240"/>
      <c r="G8" s="240" t="s">
        <v>42</v>
      </c>
      <c r="H8" s="240"/>
      <c r="I8" s="240"/>
      <c r="J8" s="240" t="s">
        <v>43</v>
      </c>
      <c r="K8" s="240"/>
      <c r="L8" s="240"/>
      <c r="M8" s="240"/>
      <c r="N8" s="240"/>
    </row>
    <row r="9" spans="1:23" ht="122.25" customHeight="1" x14ac:dyDescent="0.25">
      <c r="A9" s="240"/>
      <c r="B9" s="240"/>
      <c r="C9" s="229"/>
      <c r="D9" s="86" t="s">
        <v>176</v>
      </c>
      <c r="E9" s="11" t="s">
        <v>177</v>
      </c>
      <c r="F9" s="17" t="s">
        <v>44</v>
      </c>
      <c r="G9" s="86" t="s">
        <v>176</v>
      </c>
      <c r="H9" s="86" t="s">
        <v>177</v>
      </c>
      <c r="I9" s="17" t="s">
        <v>44</v>
      </c>
      <c r="J9" s="86" t="s">
        <v>176</v>
      </c>
      <c r="K9" s="86" t="s">
        <v>177</v>
      </c>
      <c r="L9" s="17" t="s">
        <v>44</v>
      </c>
      <c r="M9" s="17" t="s">
        <v>45</v>
      </c>
      <c r="N9" s="17" t="s">
        <v>44</v>
      </c>
    </row>
    <row r="10" spans="1:23" ht="15.75" thickBot="1" x14ac:dyDescent="0.3">
      <c r="A10" s="18">
        <v>1</v>
      </c>
      <c r="B10" s="18">
        <v>2</v>
      </c>
      <c r="C10" s="18">
        <v>3</v>
      </c>
      <c r="D10" s="18">
        <v>4</v>
      </c>
      <c r="E10" s="198">
        <v>5</v>
      </c>
      <c r="F10" s="145">
        <v>6</v>
      </c>
      <c r="G10" s="145">
        <v>7</v>
      </c>
      <c r="H10" s="145">
        <v>8</v>
      </c>
      <c r="I10" s="145">
        <v>9</v>
      </c>
      <c r="J10" s="145">
        <v>10</v>
      </c>
      <c r="K10" s="145">
        <v>11</v>
      </c>
      <c r="L10" s="145">
        <v>12</v>
      </c>
      <c r="M10" s="145">
        <v>13</v>
      </c>
      <c r="N10" s="145">
        <v>14</v>
      </c>
    </row>
    <row r="11" spans="1:23" ht="51.75" customHeight="1" x14ac:dyDescent="0.25">
      <c r="A11" s="19" t="s">
        <v>46</v>
      </c>
      <c r="B11" s="20">
        <v>1</v>
      </c>
      <c r="C11" s="20" t="s">
        <v>6</v>
      </c>
      <c r="D11" s="212">
        <v>2144302.0299999998</v>
      </c>
      <c r="E11" s="213">
        <v>543168.31999999995</v>
      </c>
      <c r="F11" s="212">
        <v>670147.34</v>
      </c>
      <c r="G11" s="21"/>
      <c r="H11" s="21"/>
      <c r="I11" s="21"/>
      <c r="J11" s="21"/>
      <c r="K11" s="21"/>
      <c r="L11" s="21"/>
      <c r="M11" s="21"/>
      <c r="N11" s="22"/>
      <c r="O11" s="6" t="s">
        <v>47</v>
      </c>
    </row>
    <row r="12" spans="1:23" ht="42.75" customHeight="1" thickBot="1" x14ac:dyDescent="0.3">
      <c r="A12" s="23" t="s">
        <v>48</v>
      </c>
      <c r="B12" s="24">
        <v>2</v>
      </c>
      <c r="C12" s="24" t="s">
        <v>6</v>
      </c>
      <c r="D12" s="25"/>
      <c r="E12" s="199"/>
      <c r="F12" s="25"/>
      <c r="G12" s="25"/>
      <c r="H12" s="25"/>
      <c r="I12" s="25"/>
      <c r="J12" s="25"/>
      <c r="K12" s="25"/>
      <c r="L12" s="25"/>
      <c r="M12" s="25"/>
      <c r="N12" s="26"/>
      <c r="O12" s="6" t="s">
        <v>49</v>
      </c>
    </row>
    <row r="13" spans="1:23" s="27" customFormat="1" ht="29.25" customHeight="1" thickBot="1" x14ac:dyDescent="0.25">
      <c r="A13" s="118" t="s">
        <v>50</v>
      </c>
      <c r="B13" s="119">
        <v>1000</v>
      </c>
      <c r="C13" s="119"/>
      <c r="D13" s="120">
        <f>D14+D18+D23+D25+D31+D33</f>
        <v>82174800</v>
      </c>
      <c r="E13" s="200">
        <f>E14+E18+E23+E25+E31+E33</f>
        <v>3625400</v>
      </c>
      <c r="F13" s="120">
        <f t="shared" ref="F13" si="0">F14+F18+F23+F25+F31+F33</f>
        <v>9814100</v>
      </c>
      <c r="G13" s="120">
        <f t="shared" ref="G13:N13" si="1">G14+G18+G23+G25+G31+G33</f>
        <v>82055600</v>
      </c>
      <c r="H13" s="120">
        <f t="shared" si="1"/>
        <v>3426900</v>
      </c>
      <c r="I13" s="120">
        <f t="shared" si="1"/>
        <v>9814100</v>
      </c>
      <c r="J13" s="120">
        <f t="shared" si="1"/>
        <v>82055600</v>
      </c>
      <c r="K13" s="120">
        <f t="shared" si="1"/>
        <v>3426900</v>
      </c>
      <c r="L13" s="120">
        <f t="shared" si="1"/>
        <v>9814100</v>
      </c>
      <c r="M13" s="120">
        <f t="shared" si="1"/>
        <v>0</v>
      </c>
      <c r="N13" s="120">
        <f t="shared" si="1"/>
        <v>0</v>
      </c>
      <c r="O13" s="81"/>
      <c r="P13" s="81"/>
      <c r="Q13" s="81"/>
      <c r="R13" s="81"/>
      <c r="S13" s="81"/>
      <c r="T13" s="81"/>
      <c r="U13" s="81"/>
      <c r="V13" s="81"/>
      <c r="W13" s="81"/>
    </row>
    <row r="14" spans="1:23" s="32" customFormat="1" ht="45" x14ac:dyDescent="0.25">
      <c r="A14" s="28" t="s">
        <v>51</v>
      </c>
      <c r="B14" s="29">
        <v>1100</v>
      </c>
      <c r="C14" s="29">
        <v>120</v>
      </c>
      <c r="D14" s="30">
        <f t="shared" ref="D14:L14" si="2">SUM(D15:D17)</f>
        <v>0</v>
      </c>
      <c r="E14" s="201">
        <f t="shared" si="2"/>
        <v>0</v>
      </c>
      <c r="F14" s="30">
        <f t="shared" si="2"/>
        <v>0</v>
      </c>
      <c r="G14" s="30">
        <f t="shared" si="2"/>
        <v>0</v>
      </c>
      <c r="H14" s="79">
        <f t="shared" si="2"/>
        <v>0</v>
      </c>
      <c r="I14" s="30">
        <f t="shared" si="2"/>
        <v>0</v>
      </c>
      <c r="J14" s="30">
        <f t="shared" si="2"/>
        <v>0</v>
      </c>
      <c r="K14" s="79">
        <f t="shared" si="2"/>
        <v>0</v>
      </c>
      <c r="L14" s="30">
        <f t="shared" si="2"/>
        <v>0</v>
      </c>
      <c r="M14" s="31">
        <v>0</v>
      </c>
      <c r="N14" s="31">
        <v>0</v>
      </c>
      <c r="O14" s="90"/>
    </row>
    <row r="15" spans="1:23" ht="90" x14ac:dyDescent="0.25">
      <c r="A15" s="33" t="s">
        <v>52</v>
      </c>
      <c r="B15" s="17">
        <v>1110</v>
      </c>
      <c r="C15" s="17">
        <v>120</v>
      </c>
      <c r="D15" s="34" t="s">
        <v>6</v>
      </c>
      <c r="E15" s="185" t="s">
        <v>6</v>
      </c>
      <c r="F15" s="34">
        <v>0</v>
      </c>
      <c r="G15" s="34" t="s">
        <v>6</v>
      </c>
      <c r="H15" s="77" t="s">
        <v>6</v>
      </c>
      <c r="I15" s="34">
        <v>0</v>
      </c>
      <c r="J15" s="34" t="s">
        <v>6</v>
      </c>
      <c r="K15" s="77" t="s">
        <v>6</v>
      </c>
      <c r="L15" s="34">
        <v>0</v>
      </c>
      <c r="M15" s="34" t="s">
        <v>6</v>
      </c>
      <c r="N15" s="77" t="s">
        <v>6</v>
      </c>
      <c r="O15" s="6" t="s">
        <v>53</v>
      </c>
    </row>
    <row r="16" spans="1:23" ht="60" x14ac:dyDescent="0.25">
      <c r="A16" s="33" t="s">
        <v>54</v>
      </c>
      <c r="B16" s="17">
        <v>1120</v>
      </c>
      <c r="C16" s="17">
        <v>120</v>
      </c>
      <c r="D16" s="34" t="s">
        <v>6</v>
      </c>
      <c r="E16" s="185" t="s">
        <v>6</v>
      </c>
      <c r="F16" s="34" t="s">
        <v>6</v>
      </c>
      <c r="G16" s="34" t="s">
        <v>6</v>
      </c>
      <c r="H16" s="77" t="s">
        <v>6</v>
      </c>
      <c r="I16" s="34" t="s">
        <v>6</v>
      </c>
      <c r="J16" s="34" t="s">
        <v>6</v>
      </c>
      <c r="K16" s="77" t="s">
        <v>6</v>
      </c>
      <c r="L16" s="34" t="s">
        <v>6</v>
      </c>
      <c r="M16" s="34" t="s">
        <v>6</v>
      </c>
      <c r="N16" s="77" t="s">
        <v>6</v>
      </c>
    </row>
    <row r="17" spans="1:15" ht="63.75" customHeight="1" x14ac:dyDescent="0.25">
      <c r="A17" s="33" t="s">
        <v>55</v>
      </c>
      <c r="B17" s="17">
        <v>1130</v>
      </c>
      <c r="C17" s="17">
        <v>120</v>
      </c>
      <c r="D17" s="34" t="s">
        <v>6</v>
      </c>
      <c r="E17" s="185" t="s">
        <v>6</v>
      </c>
      <c r="F17" s="34" t="s">
        <v>6</v>
      </c>
      <c r="G17" s="34" t="s">
        <v>6</v>
      </c>
      <c r="H17" s="77" t="s">
        <v>6</v>
      </c>
      <c r="I17" s="34" t="s">
        <v>6</v>
      </c>
      <c r="J17" s="34" t="s">
        <v>6</v>
      </c>
      <c r="K17" s="77" t="s">
        <v>6</v>
      </c>
      <c r="L17" s="34" t="s">
        <v>6</v>
      </c>
      <c r="M17" s="34" t="s">
        <v>6</v>
      </c>
      <c r="N17" s="77" t="s">
        <v>6</v>
      </c>
    </row>
    <row r="18" spans="1:15" s="32" customFormat="1" ht="45" x14ac:dyDescent="0.25">
      <c r="A18" s="35" t="s">
        <v>56</v>
      </c>
      <c r="B18" s="36">
        <v>1200</v>
      </c>
      <c r="C18" s="36">
        <v>130</v>
      </c>
      <c r="D18" s="37">
        <f>D19</f>
        <v>82174800</v>
      </c>
      <c r="E18" s="202">
        <v>0</v>
      </c>
      <c r="F18" s="37">
        <f>F20+F21</f>
        <v>9814100</v>
      </c>
      <c r="G18" s="37">
        <f>G19</f>
        <v>82055600</v>
      </c>
      <c r="H18" s="37">
        <v>0</v>
      </c>
      <c r="I18" s="37">
        <f>I20+I21</f>
        <v>9814100</v>
      </c>
      <c r="J18" s="37">
        <f>J19</f>
        <v>82055600</v>
      </c>
      <c r="K18" s="37">
        <v>0</v>
      </c>
      <c r="L18" s="37">
        <f>L20+L21</f>
        <v>9814100</v>
      </c>
      <c r="M18" s="31">
        <v>0</v>
      </c>
      <c r="N18" s="31">
        <v>0</v>
      </c>
    </row>
    <row r="19" spans="1:15" ht="63" customHeight="1" x14ac:dyDescent="0.25">
      <c r="A19" s="33" t="s">
        <v>57</v>
      </c>
      <c r="B19" s="17">
        <v>1210</v>
      </c>
      <c r="C19" s="17">
        <v>130</v>
      </c>
      <c r="D19" s="34">
        <f>D37-D36-D11</f>
        <v>82174800</v>
      </c>
      <c r="E19" s="185" t="s">
        <v>6</v>
      </c>
      <c r="F19" s="34" t="s">
        <v>6</v>
      </c>
      <c r="G19" s="34">
        <f>G37</f>
        <v>82055600</v>
      </c>
      <c r="H19" s="77" t="s">
        <v>6</v>
      </c>
      <c r="I19" s="34" t="s">
        <v>6</v>
      </c>
      <c r="J19" s="34">
        <f>J37</f>
        <v>82055600</v>
      </c>
      <c r="K19" s="77" t="s">
        <v>6</v>
      </c>
      <c r="L19" s="34" t="s">
        <v>6</v>
      </c>
      <c r="M19" s="77" t="s">
        <v>6</v>
      </c>
      <c r="N19" s="34" t="s">
        <v>6</v>
      </c>
    </row>
    <row r="20" spans="1:15" ht="69.75" customHeight="1" x14ac:dyDescent="0.25">
      <c r="A20" s="33" t="s">
        <v>58</v>
      </c>
      <c r="B20" s="17">
        <v>1230</v>
      </c>
      <c r="C20" s="17">
        <v>130</v>
      </c>
      <c r="D20" s="34" t="s">
        <v>6</v>
      </c>
      <c r="E20" s="185" t="s">
        <v>6</v>
      </c>
      <c r="F20" s="34">
        <v>8289500</v>
      </c>
      <c r="G20" s="34" t="s">
        <v>6</v>
      </c>
      <c r="H20" s="77" t="s">
        <v>6</v>
      </c>
      <c r="I20" s="77">
        <v>8289500</v>
      </c>
      <c r="J20" s="34" t="s">
        <v>6</v>
      </c>
      <c r="K20" s="77" t="s">
        <v>6</v>
      </c>
      <c r="L20" s="77">
        <v>8289500</v>
      </c>
      <c r="M20" s="34" t="s">
        <v>6</v>
      </c>
      <c r="N20" s="77" t="s">
        <v>6</v>
      </c>
      <c r="O20" s="6" t="s">
        <v>59</v>
      </c>
    </row>
    <row r="21" spans="1:15" ht="99.6" customHeight="1" x14ac:dyDescent="0.25">
      <c r="A21" s="33" t="s">
        <v>60</v>
      </c>
      <c r="B21" s="17">
        <v>1240</v>
      </c>
      <c r="C21" s="17">
        <v>130</v>
      </c>
      <c r="D21" s="34" t="s">
        <v>6</v>
      </c>
      <c r="E21" s="185" t="s">
        <v>6</v>
      </c>
      <c r="F21" s="77">
        <v>1524600</v>
      </c>
      <c r="G21" s="34" t="s">
        <v>6</v>
      </c>
      <c r="H21" s="77" t="s">
        <v>6</v>
      </c>
      <c r="I21" s="77">
        <v>1524600</v>
      </c>
      <c r="J21" s="77" t="s">
        <v>6</v>
      </c>
      <c r="K21" s="77" t="s">
        <v>6</v>
      </c>
      <c r="L21" s="77">
        <v>1524600</v>
      </c>
      <c r="M21" s="34" t="s">
        <v>6</v>
      </c>
      <c r="N21" s="77" t="s">
        <v>6</v>
      </c>
      <c r="O21" s="6" t="s">
        <v>61</v>
      </c>
    </row>
    <row r="22" spans="1:15" ht="90" x14ac:dyDescent="0.25">
      <c r="A22" s="33" t="s">
        <v>62</v>
      </c>
      <c r="B22" s="17">
        <v>1250</v>
      </c>
      <c r="C22" s="17">
        <v>130</v>
      </c>
      <c r="D22" s="77" t="s">
        <v>6</v>
      </c>
      <c r="E22" s="185" t="s">
        <v>6</v>
      </c>
      <c r="F22" s="77" t="s">
        <v>6</v>
      </c>
      <c r="G22" s="34" t="s">
        <v>6</v>
      </c>
      <c r="H22" s="77" t="s">
        <v>6</v>
      </c>
      <c r="I22" s="77" t="s">
        <v>6</v>
      </c>
      <c r="J22" s="34" t="s">
        <v>6</v>
      </c>
      <c r="K22" s="77" t="s">
        <v>6</v>
      </c>
      <c r="L22" s="77" t="s">
        <v>6</v>
      </c>
      <c r="M22" s="34" t="s">
        <v>6</v>
      </c>
      <c r="N22" s="77" t="s">
        <v>6</v>
      </c>
    </row>
    <row r="23" spans="1:15" s="40" customFormat="1" ht="58.5" customHeight="1" x14ac:dyDescent="0.25">
      <c r="A23" s="38" t="s">
        <v>63</v>
      </c>
      <c r="B23" s="39">
        <v>1300</v>
      </c>
      <c r="C23" s="39">
        <v>140</v>
      </c>
      <c r="D23" s="79">
        <f t="shared" ref="D23" si="3">SUM(D24:D26)</f>
        <v>0</v>
      </c>
      <c r="E23" s="201">
        <f>SUM(E24)</f>
        <v>0</v>
      </c>
      <c r="F23" s="30">
        <f>F24</f>
        <v>0</v>
      </c>
      <c r="G23" s="30">
        <v>0</v>
      </c>
      <c r="H23" s="79">
        <f>SUM(H24)</f>
        <v>0</v>
      </c>
      <c r="I23" s="30">
        <f t="shared" ref="I23:L23" si="4">I24</f>
        <v>0</v>
      </c>
      <c r="J23" s="30">
        <v>0</v>
      </c>
      <c r="K23" s="79">
        <f>SUM(K24)</f>
        <v>0</v>
      </c>
      <c r="L23" s="30">
        <f t="shared" si="4"/>
        <v>0</v>
      </c>
      <c r="M23" s="30">
        <v>0</v>
      </c>
      <c r="N23" s="30">
        <v>0</v>
      </c>
      <c r="O23" s="40" t="s">
        <v>64</v>
      </c>
    </row>
    <row r="24" spans="1:15" ht="45" x14ac:dyDescent="0.25">
      <c r="A24" s="10" t="s">
        <v>185</v>
      </c>
      <c r="B24" s="17">
        <v>1310</v>
      </c>
      <c r="C24" s="17">
        <v>140</v>
      </c>
      <c r="D24" s="77" t="s">
        <v>6</v>
      </c>
      <c r="E24" s="185" t="s">
        <v>6</v>
      </c>
      <c r="F24" s="34"/>
      <c r="G24" s="77" t="s">
        <v>6</v>
      </c>
      <c r="H24" s="77" t="s">
        <v>6</v>
      </c>
      <c r="I24" s="34"/>
      <c r="J24" s="77" t="s">
        <v>6</v>
      </c>
      <c r="K24" s="77" t="s">
        <v>6</v>
      </c>
      <c r="L24" s="34"/>
      <c r="M24" s="77" t="s">
        <v>6</v>
      </c>
      <c r="N24" s="77" t="s">
        <v>6</v>
      </c>
    </row>
    <row r="25" spans="1:15" ht="30" x14ac:dyDescent="0.25">
      <c r="A25" s="38" t="s">
        <v>66</v>
      </c>
      <c r="B25" s="39">
        <v>1400</v>
      </c>
      <c r="C25" s="39">
        <v>150</v>
      </c>
      <c r="D25" s="79">
        <f>D26</f>
        <v>0</v>
      </c>
      <c r="E25" s="201">
        <f>E27</f>
        <v>3625400</v>
      </c>
      <c r="F25" s="79">
        <f>SUM(F26:F30)</f>
        <v>0</v>
      </c>
      <c r="G25" s="79">
        <f>SUM(G26:G30)</f>
        <v>0</v>
      </c>
      <c r="H25" s="79">
        <f>H27</f>
        <v>3426900</v>
      </c>
      <c r="I25" s="79">
        <f>SUM(I26:I30)</f>
        <v>0</v>
      </c>
      <c r="J25" s="79">
        <f>SUM(J26:J30)</f>
        <v>0</v>
      </c>
      <c r="K25" s="79">
        <f>K27</f>
        <v>3426900</v>
      </c>
      <c r="L25" s="79">
        <f>SUM(L26:L30)</f>
        <v>0</v>
      </c>
      <c r="M25" s="79">
        <f>SUM(M26:M30)</f>
        <v>0</v>
      </c>
      <c r="N25" s="79">
        <f>SUM(N26:N30)</f>
        <v>0</v>
      </c>
      <c r="O25" s="40" t="s">
        <v>172</v>
      </c>
    </row>
    <row r="26" spans="1:15" ht="16.899999999999999" customHeight="1" x14ac:dyDescent="0.25">
      <c r="A26" s="10" t="s">
        <v>65</v>
      </c>
      <c r="B26" s="17"/>
      <c r="C26" s="17"/>
      <c r="D26" s="77"/>
      <c r="E26" s="185"/>
      <c r="F26" s="34"/>
      <c r="G26" s="77"/>
      <c r="H26" s="77"/>
      <c r="I26" s="34"/>
      <c r="J26" s="77"/>
      <c r="K26" s="77"/>
      <c r="L26" s="34"/>
      <c r="M26" s="77"/>
      <c r="N26" s="77"/>
    </row>
    <row r="27" spans="1:15" ht="16.899999999999999" customHeight="1" x14ac:dyDescent="0.25">
      <c r="A27" s="33" t="s">
        <v>206</v>
      </c>
      <c r="B27" s="80">
        <v>1410</v>
      </c>
      <c r="C27" s="80">
        <v>150</v>
      </c>
      <c r="D27" s="77" t="s">
        <v>6</v>
      </c>
      <c r="E27" s="185">
        <f>E37-E36-E11</f>
        <v>3625400</v>
      </c>
      <c r="F27" s="77" t="s">
        <v>6</v>
      </c>
      <c r="G27" s="77" t="s">
        <v>6</v>
      </c>
      <c r="H27" s="77">
        <f>H37-H11</f>
        <v>3426900</v>
      </c>
      <c r="I27" s="77" t="s">
        <v>6</v>
      </c>
      <c r="J27" s="77" t="s">
        <v>6</v>
      </c>
      <c r="K27" s="77">
        <f>K37-K11</f>
        <v>3426900</v>
      </c>
      <c r="L27" s="77" t="s">
        <v>6</v>
      </c>
      <c r="M27" s="77" t="s">
        <v>6</v>
      </c>
      <c r="N27" s="77" t="s">
        <v>6</v>
      </c>
      <c r="O27" s="6" t="s">
        <v>171</v>
      </c>
    </row>
    <row r="28" spans="1:15" ht="35.25" customHeight="1" x14ac:dyDescent="0.25">
      <c r="A28" s="33" t="s">
        <v>68</v>
      </c>
      <c r="B28" s="161">
        <v>1420</v>
      </c>
      <c r="C28" s="161">
        <v>150</v>
      </c>
      <c r="D28" s="77" t="s">
        <v>6</v>
      </c>
      <c r="E28" s="185" t="s">
        <v>6</v>
      </c>
      <c r="F28" s="77"/>
      <c r="G28" s="77"/>
      <c r="H28" s="77"/>
      <c r="I28" s="77"/>
      <c r="J28" s="77"/>
      <c r="K28" s="77"/>
      <c r="L28" s="77"/>
      <c r="M28" s="77"/>
      <c r="N28" s="77"/>
    </row>
    <row r="29" spans="1:15" ht="16.899999999999999" customHeight="1" x14ac:dyDescent="0.25">
      <c r="A29" s="33" t="s">
        <v>169</v>
      </c>
      <c r="B29" s="161">
        <v>1430</v>
      </c>
      <c r="C29" s="161">
        <v>150</v>
      </c>
      <c r="D29" s="77" t="s">
        <v>6</v>
      </c>
      <c r="E29" s="185" t="s">
        <v>6</v>
      </c>
      <c r="F29" s="77"/>
      <c r="G29" s="77"/>
      <c r="H29" s="77"/>
      <c r="I29" s="77"/>
      <c r="J29" s="77"/>
      <c r="K29" s="77"/>
      <c r="L29" s="77"/>
      <c r="M29" s="77"/>
      <c r="N29" s="77"/>
    </row>
    <row r="30" spans="1:15" ht="16.899999999999999" customHeight="1" x14ac:dyDescent="0.25">
      <c r="A30" s="33" t="s">
        <v>170</v>
      </c>
      <c r="B30" s="80">
        <v>1440</v>
      </c>
      <c r="C30" s="80">
        <v>150</v>
      </c>
      <c r="D30" s="77" t="s">
        <v>6</v>
      </c>
      <c r="E30" s="185" t="s">
        <v>6</v>
      </c>
      <c r="F30" s="77">
        <v>0</v>
      </c>
      <c r="G30" s="77" t="s">
        <v>6</v>
      </c>
      <c r="H30" s="77" t="s">
        <v>6</v>
      </c>
      <c r="I30" s="77">
        <v>0</v>
      </c>
      <c r="J30" s="77" t="s">
        <v>6</v>
      </c>
      <c r="K30" s="77" t="s">
        <v>6</v>
      </c>
      <c r="L30" s="77">
        <v>0</v>
      </c>
      <c r="M30" s="77" t="s">
        <v>6</v>
      </c>
      <c r="N30" s="77" t="s">
        <v>6</v>
      </c>
      <c r="O30" s="6" t="s">
        <v>173</v>
      </c>
    </row>
    <row r="31" spans="1:15" ht="29.25" customHeight="1" x14ac:dyDescent="0.25">
      <c r="A31" s="38" t="s">
        <v>67</v>
      </c>
      <c r="B31" s="39">
        <v>1500</v>
      </c>
      <c r="C31" s="39">
        <v>180</v>
      </c>
      <c r="D31" s="30">
        <v>0</v>
      </c>
      <c r="E31" s="201">
        <f>E32</f>
        <v>0</v>
      </c>
      <c r="F31" s="30">
        <v>0</v>
      </c>
      <c r="G31" s="79">
        <v>0</v>
      </c>
      <c r="H31" s="79">
        <f>H32</f>
        <v>0</v>
      </c>
      <c r="I31" s="79">
        <v>0</v>
      </c>
      <c r="J31" s="79">
        <v>0</v>
      </c>
      <c r="K31" s="79">
        <f>K32</f>
        <v>0</v>
      </c>
      <c r="L31" s="79">
        <v>0</v>
      </c>
      <c r="M31" s="79">
        <v>0</v>
      </c>
      <c r="N31" s="79">
        <v>0</v>
      </c>
    </row>
    <row r="32" spans="1:15" x14ac:dyDescent="0.25">
      <c r="A32" s="33" t="s">
        <v>65</v>
      </c>
      <c r="B32" s="17"/>
      <c r="C32" s="17"/>
      <c r="D32" s="77" t="s">
        <v>6</v>
      </c>
      <c r="E32" s="185"/>
      <c r="F32" s="34" t="s">
        <v>6</v>
      </c>
      <c r="G32" s="77" t="s">
        <v>6</v>
      </c>
      <c r="H32" s="77"/>
      <c r="I32" s="77" t="s">
        <v>6</v>
      </c>
      <c r="J32" s="77" t="s">
        <v>6</v>
      </c>
      <c r="K32" s="77"/>
      <c r="L32" s="77" t="s">
        <v>6</v>
      </c>
      <c r="M32" s="77" t="s">
        <v>6</v>
      </c>
      <c r="N32" s="34" t="s">
        <v>6</v>
      </c>
    </row>
    <row r="33" spans="1:25" ht="30" x14ac:dyDescent="0.25">
      <c r="A33" s="38" t="s">
        <v>69</v>
      </c>
      <c r="B33" s="39">
        <v>1900</v>
      </c>
      <c r="C33" s="39"/>
      <c r="D33" s="79">
        <f>SUM(D34:D36)</f>
        <v>0</v>
      </c>
      <c r="E33" s="201">
        <f>SUM(E34:E36)</f>
        <v>0</v>
      </c>
      <c r="F33" s="79">
        <f t="shared" ref="F33:N33" si="5">SUM(F34:F36)</f>
        <v>0</v>
      </c>
      <c r="G33" s="79">
        <f t="shared" si="5"/>
        <v>0</v>
      </c>
      <c r="H33" s="79">
        <f t="shared" si="5"/>
        <v>0</v>
      </c>
      <c r="I33" s="79">
        <f t="shared" si="5"/>
        <v>0</v>
      </c>
      <c r="J33" s="79">
        <f t="shared" si="5"/>
        <v>0</v>
      </c>
      <c r="K33" s="79">
        <f t="shared" si="5"/>
        <v>0</v>
      </c>
      <c r="L33" s="79">
        <f t="shared" si="5"/>
        <v>0</v>
      </c>
      <c r="M33" s="79">
        <f t="shared" si="5"/>
        <v>0</v>
      </c>
      <c r="N33" s="79">
        <f t="shared" si="5"/>
        <v>0</v>
      </c>
    </row>
    <row r="34" spans="1:25" ht="24.75" customHeight="1" x14ac:dyDescent="0.25">
      <c r="A34" s="33" t="s">
        <v>65</v>
      </c>
      <c r="B34" s="17"/>
      <c r="C34" s="17"/>
      <c r="D34" s="77"/>
      <c r="E34" s="185"/>
      <c r="F34" s="77"/>
      <c r="G34" s="77"/>
      <c r="H34" s="77"/>
      <c r="I34" s="77"/>
      <c r="J34" s="77"/>
      <c r="K34" s="77"/>
      <c r="L34" s="77"/>
      <c r="M34" s="77"/>
      <c r="N34" s="77"/>
    </row>
    <row r="35" spans="1:25" x14ac:dyDescent="0.25">
      <c r="A35" s="33" t="s">
        <v>70</v>
      </c>
      <c r="B35" s="80">
        <v>1980</v>
      </c>
      <c r="C35" s="80" t="s">
        <v>6</v>
      </c>
      <c r="D35" s="77"/>
      <c r="E35" s="185"/>
      <c r="F35" s="77">
        <f t="shared" ref="F35:J35" si="6">F36</f>
        <v>0</v>
      </c>
      <c r="G35" s="77" t="str">
        <f t="shared" si="6"/>
        <v>х</v>
      </c>
      <c r="H35" s="77" t="str">
        <f>H36</f>
        <v>х</v>
      </c>
      <c r="I35" s="77" t="str">
        <f t="shared" si="6"/>
        <v>х</v>
      </c>
      <c r="J35" s="77" t="str">
        <f t="shared" si="6"/>
        <v>х</v>
      </c>
      <c r="K35" s="77" t="str">
        <f>K36</f>
        <v>х</v>
      </c>
      <c r="L35" s="77" t="str">
        <f>L36</f>
        <v>х</v>
      </c>
      <c r="M35" s="78" t="s">
        <v>6</v>
      </c>
      <c r="N35" s="77" t="str">
        <f>N36</f>
        <v>х</v>
      </c>
    </row>
    <row r="36" spans="1:25" ht="75.75" thickBot="1" x14ac:dyDescent="0.3">
      <c r="A36" s="42" t="s">
        <v>71</v>
      </c>
      <c r="B36" s="18">
        <v>1981</v>
      </c>
      <c r="C36" s="18">
        <v>510</v>
      </c>
      <c r="D36" s="77"/>
      <c r="E36" s="185"/>
      <c r="F36" s="43"/>
      <c r="G36" s="77" t="s">
        <v>6</v>
      </c>
      <c r="H36" s="77" t="s">
        <v>6</v>
      </c>
      <c r="I36" s="77" t="s">
        <v>6</v>
      </c>
      <c r="J36" s="77" t="s">
        <v>6</v>
      </c>
      <c r="K36" s="77" t="s">
        <v>6</v>
      </c>
      <c r="L36" s="77" t="s">
        <v>6</v>
      </c>
      <c r="M36" s="43" t="s">
        <v>6</v>
      </c>
      <c r="N36" s="77" t="s">
        <v>6</v>
      </c>
      <c r="O36" s="6" t="s">
        <v>186</v>
      </c>
    </row>
    <row r="37" spans="1:25" s="44" customFormat="1" ht="28.5" customHeight="1" thickBot="1" x14ac:dyDescent="0.25">
      <c r="A37" s="115" t="s">
        <v>72</v>
      </c>
      <c r="B37" s="116">
        <v>2000</v>
      </c>
      <c r="C37" s="116" t="s">
        <v>6</v>
      </c>
      <c r="D37" s="117">
        <f>D38+D45+D51+D55+D62+D64</f>
        <v>84319102.030000001</v>
      </c>
      <c r="E37" s="203">
        <f>E38+E45+E51+E55+E62+E64</f>
        <v>4168568.32</v>
      </c>
      <c r="F37" s="117">
        <f>F38+F45+F51+F55+F62+F64</f>
        <v>10484247.34</v>
      </c>
      <c r="G37" s="117">
        <f t="shared" ref="G37:N37" si="7">G38+G45+G51+G55+G62+G64</f>
        <v>82055600</v>
      </c>
      <c r="H37" s="117">
        <f>H38+H45+H51+H55+H62+H64</f>
        <v>3426900</v>
      </c>
      <c r="I37" s="117">
        <f t="shared" si="7"/>
        <v>9814100</v>
      </c>
      <c r="J37" s="117">
        <f t="shared" si="7"/>
        <v>82055600</v>
      </c>
      <c r="K37" s="117">
        <f>K38+K45+K51+K55+K62+K64</f>
        <v>3426900</v>
      </c>
      <c r="L37" s="117">
        <f t="shared" si="7"/>
        <v>9814100</v>
      </c>
      <c r="M37" s="117">
        <f t="shared" si="7"/>
        <v>0</v>
      </c>
      <c r="N37" s="117">
        <f t="shared" si="7"/>
        <v>0</v>
      </c>
    </row>
    <row r="38" spans="1:25" ht="30" x14ac:dyDescent="0.25">
      <c r="A38" s="45" t="s">
        <v>73</v>
      </c>
      <c r="B38" s="46">
        <v>2100</v>
      </c>
      <c r="C38" s="46" t="s">
        <v>6</v>
      </c>
      <c r="D38" s="47">
        <f>D39+D42+D40+D41</f>
        <v>66831900</v>
      </c>
      <c r="E38" s="204">
        <f>E39+E42+E40+E41</f>
        <v>3665468.32</v>
      </c>
      <c r="F38" s="47">
        <f t="shared" ref="F38" si="8">F39+F42+F40+F41</f>
        <v>0</v>
      </c>
      <c r="G38" s="47">
        <f>G39+G42+G40</f>
        <v>66819900</v>
      </c>
      <c r="H38" s="47">
        <f t="shared" ref="H38:I38" si="9">H39+H42+H40+H41</f>
        <v>3122300</v>
      </c>
      <c r="I38" s="47">
        <f t="shared" si="9"/>
        <v>0</v>
      </c>
      <c r="J38" s="47">
        <f>J39+J42+J40</f>
        <v>66819900</v>
      </c>
      <c r="K38" s="47">
        <f t="shared" ref="K38:L38" si="10">K39+K42+K40+K41</f>
        <v>3122300</v>
      </c>
      <c r="L38" s="47">
        <f t="shared" si="10"/>
        <v>0</v>
      </c>
      <c r="M38" s="47">
        <v>0</v>
      </c>
      <c r="N38" s="47">
        <v>0</v>
      </c>
    </row>
    <row r="39" spans="1:25" ht="30.6" customHeight="1" x14ac:dyDescent="0.25">
      <c r="A39" s="33" t="s">
        <v>74</v>
      </c>
      <c r="B39" s="17">
        <v>2110</v>
      </c>
      <c r="C39" s="17">
        <v>111</v>
      </c>
      <c r="D39" s="77">
        <v>50983200</v>
      </c>
      <c r="E39" s="185"/>
      <c r="F39" s="34"/>
      <c r="G39" s="34">
        <v>50983200</v>
      </c>
      <c r="H39" s="77"/>
      <c r="I39" s="34"/>
      <c r="J39" s="77">
        <v>50983200</v>
      </c>
      <c r="K39" s="77"/>
      <c r="L39" s="34"/>
      <c r="M39" s="34" t="s">
        <v>6</v>
      </c>
      <c r="N39" s="77" t="s">
        <v>6</v>
      </c>
      <c r="O39" s="6" t="s">
        <v>75</v>
      </c>
      <c r="P39" s="187"/>
      <c r="Q39" s="237" t="s">
        <v>209</v>
      </c>
      <c r="R39" s="237"/>
      <c r="S39" s="237"/>
      <c r="T39" s="237"/>
      <c r="U39" s="237"/>
      <c r="V39" s="237"/>
      <c r="W39" s="238" t="s">
        <v>210</v>
      </c>
      <c r="X39" s="238"/>
      <c r="Y39" s="238"/>
    </row>
    <row r="40" spans="1:25" ht="43.15" customHeight="1" x14ac:dyDescent="0.25">
      <c r="A40" s="33" t="s">
        <v>76</v>
      </c>
      <c r="B40" s="17">
        <v>2120</v>
      </c>
      <c r="C40" s="17">
        <v>112</v>
      </c>
      <c r="D40" s="77">
        <v>451800</v>
      </c>
      <c r="E40" s="215">
        <f>3122300+E11</f>
        <v>3665468.32</v>
      </c>
      <c r="F40" s="34"/>
      <c r="G40" s="34">
        <v>439800</v>
      </c>
      <c r="H40" s="77">
        <v>3122300</v>
      </c>
      <c r="I40" s="34"/>
      <c r="J40" s="77">
        <v>439800</v>
      </c>
      <c r="K40" s="77">
        <v>3122300</v>
      </c>
      <c r="L40" s="34"/>
      <c r="M40" s="77" t="s">
        <v>6</v>
      </c>
      <c r="N40" s="77" t="s">
        <v>6</v>
      </c>
      <c r="O40" s="6" t="s">
        <v>77</v>
      </c>
      <c r="P40" s="187"/>
      <c r="Q40" s="188" t="s">
        <v>211</v>
      </c>
      <c r="R40" s="188" t="s">
        <v>212</v>
      </c>
      <c r="S40" s="188" t="s">
        <v>213</v>
      </c>
      <c r="T40" s="189">
        <v>810</v>
      </c>
      <c r="U40" s="189">
        <v>820</v>
      </c>
      <c r="V40" s="189">
        <v>860</v>
      </c>
      <c r="W40" s="190" t="s">
        <v>211</v>
      </c>
      <c r="X40" s="190" t="s">
        <v>212</v>
      </c>
      <c r="Y40" s="191" t="s">
        <v>213</v>
      </c>
    </row>
    <row r="41" spans="1:25" ht="59.45" customHeight="1" x14ac:dyDescent="0.25">
      <c r="A41" s="33" t="s">
        <v>78</v>
      </c>
      <c r="B41" s="17">
        <v>2130</v>
      </c>
      <c r="C41" s="17">
        <v>113</v>
      </c>
      <c r="D41" s="77"/>
      <c r="E41" s="185"/>
      <c r="F41" s="34"/>
      <c r="G41" s="34"/>
      <c r="H41" s="77"/>
      <c r="I41" s="34"/>
      <c r="J41" s="34"/>
      <c r="K41" s="77"/>
      <c r="L41" s="34"/>
      <c r="M41" s="77" t="s">
        <v>6</v>
      </c>
      <c r="N41" s="77" t="s">
        <v>6</v>
      </c>
      <c r="O41" s="6" t="s">
        <v>79</v>
      </c>
      <c r="P41" s="187" t="s">
        <v>214</v>
      </c>
      <c r="Q41" s="194"/>
      <c r="R41" s="194"/>
      <c r="S41" s="194">
        <f>SUM(T41:V41)</f>
        <v>0</v>
      </c>
      <c r="T41" s="194"/>
      <c r="U41" s="194"/>
      <c r="V41" s="194"/>
      <c r="W41" s="195">
        <f>D39-Q41</f>
        <v>50983200</v>
      </c>
      <c r="X41" s="195">
        <f t="shared" ref="W41:Y43" si="11">E39-R41</f>
        <v>0</v>
      </c>
      <c r="Y41" s="195">
        <f t="shared" si="11"/>
        <v>0</v>
      </c>
    </row>
    <row r="42" spans="1:25" ht="79.900000000000006" customHeight="1" x14ac:dyDescent="0.25">
      <c r="A42" s="45" t="s">
        <v>80</v>
      </c>
      <c r="B42" s="46">
        <v>2140</v>
      </c>
      <c r="C42" s="46">
        <v>119</v>
      </c>
      <c r="D42" s="47">
        <f>D43+D44</f>
        <v>15396900</v>
      </c>
      <c r="E42" s="204"/>
      <c r="F42" s="47">
        <f t="shared" ref="F42" si="12">F43+F44</f>
        <v>0</v>
      </c>
      <c r="G42" s="47">
        <f>G43+G44</f>
        <v>15396900</v>
      </c>
      <c r="H42" s="47"/>
      <c r="I42" s="47"/>
      <c r="J42" s="47">
        <f>J43+J44</f>
        <v>15396900</v>
      </c>
      <c r="K42" s="47"/>
      <c r="L42" s="47"/>
      <c r="M42" s="47">
        <v>0</v>
      </c>
      <c r="N42" s="47">
        <v>0</v>
      </c>
      <c r="P42" s="187" t="s">
        <v>215</v>
      </c>
      <c r="Q42" s="194"/>
      <c r="R42" s="194"/>
      <c r="S42" s="194">
        <f t="shared" ref="S42:S49" si="13">SUM(T42:V42)</f>
        <v>0</v>
      </c>
      <c r="T42" s="194"/>
      <c r="U42" s="194"/>
      <c r="V42" s="194"/>
      <c r="W42" s="195">
        <f t="shared" si="11"/>
        <v>451800</v>
      </c>
      <c r="X42" s="195">
        <f>E40-R42</f>
        <v>3665468.32</v>
      </c>
      <c r="Y42" s="195">
        <f t="shared" si="11"/>
        <v>0</v>
      </c>
    </row>
    <row r="43" spans="1:25" ht="30" x14ac:dyDescent="0.25">
      <c r="A43" s="33" t="s">
        <v>81</v>
      </c>
      <c r="B43" s="17">
        <v>2141</v>
      </c>
      <c r="C43" s="17">
        <v>119</v>
      </c>
      <c r="D43" s="77">
        <v>15396900</v>
      </c>
      <c r="E43" s="185"/>
      <c r="F43" s="48"/>
      <c r="G43" s="48">
        <v>15396900</v>
      </c>
      <c r="H43" s="48"/>
      <c r="I43" s="48"/>
      <c r="J43" s="48">
        <v>15396900</v>
      </c>
      <c r="K43" s="48"/>
      <c r="L43" s="48"/>
      <c r="M43" s="77" t="s">
        <v>6</v>
      </c>
      <c r="N43" s="77" t="s">
        <v>6</v>
      </c>
      <c r="O43" s="6" t="s">
        <v>82</v>
      </c>
      <c r="P43" s="192" t="s">
        <v>216</v>
      </c>
      <c r="Q43" s="196"/>
      <c r="R43" s="194"/>
      <c r="S43" s="196">
        <f t="shared" si="13"/>
        <v>0</v>
      </c>
      <c r="T43" s="196"/>
      <c r="U43" s="196"/>
      <c r="V43" s="196"/>
      <c r="W43" s="195">
        <f t="shared" si="11"/>
        <v>0</v>
      </c>
      <c r="X43" s="195">
        <f t="shared" si="11"/>
        <v>0</v>
      </c>
      <c r="Y43" s="195">
        <f t="shared" si="11"/>
        <v>0</v>
      </c>
    </row>
    <row r="44" spans="1:25" ht="37.5" customHeight="1" x14ac:dyDescent="0.25">
      <c r="A44" s="33" t="s">
        <v>83</v>
      </c>
      <c r="B44" s="17">
        <v>2142</v>
      </c>
      <c r="C44" s="17">
        <v>119</v>
      </c>
      <c r="D44" s="214"/>
      <c r="E44" s="185"/>
      <c r="F44" s="34"/>
      <c r="G44" s="214"/>
      <c r="H44" s="77"/>
      <c r="I44" s="34"/>
      <c r="J44" s="214"/>
      <c r="K44" s="77"/>
      <c r="L44" s="34"/>
      <c r="M44" s="77" t="s">
        <v>6</v>
      </c>
      <c r="N44" s="77" t="s">
        <v>6</v>
      </c>
      <c r="P44" s="187" t="s">
        <v>217</v>
      </c>
      <c r="Q44" s="194"/>
      <c r="R44" s="194"/>
      <c r="S44" s="194">
        <f t="shared" si="13"/>
        <v>0</v>
      </c>
      <c r="T44" s="194"/>
      <c r="U44" s="194"/>
      <c r="V44" s="194"/>
      <c r="W44" s="195">
        <f>D43-Q44-D44</f>
        <v>15396900</v>
      </c>
      <c r="X44" s="195">
        <f>E43-R44-E44</f>
        <v>0</v>
      </c>
      <c r="Y44" s="195">
        <f>E43-S44-E44</f>
        <v>0</v>
      </c>
    </row>
    <row r="45" spans="1:25" ht="30" x14ac:dyDescent="0.25">
      <c r="A45" s="38" t="s">
        <v>84</v>
      </c>
      <c r="B45" s="39">
        <v>2200</v>
      </c>
      <c r="C45" s="39">
        <v>300</v>
      </c>
      <c r="D45" s="79">
        <f t="shared" ref="D45" si="14">D46+D48+D49+D50+D47</f>
        <v>0</v>
      </c>
      <c r="E45" s="201">
        <f>E46+E48+E49+E50+E47</f>
        <v>418500</v>
      </c>
      <c r="F45" s="79">
        <f t="shared" ref="F45:L45" si="15">F46+F48+F49+F50+F47</f>
        <v>0</v>
      </c>
      <c r="G45" s="79">
        <f t="shared" si="15"/>
        <v>0</v>
      </c>
      <c r="H45" s="79">
        <f t="shared" si="15"/>
        <v>220000</v>
      </c>
      <c r="I45" s="79">
        <f t="shared" si="15"/>
        <v>0</v>
      </c>
      <c r="J45" s="79">
        <f t="shared" si="15"/>
        <v>0</v>
      </c>
      <c r="K45" s="79">
        <f t="shared" si="15"/>
        <v>220000</v>
      </c>
      <c r="L45" s="79">
        <f t="shared" si="15"/>
        <v>0</v>
      </c>
      <c r="M45" s="47">
        <v>0</v>
      </c>
      <c r="N45" s="47">
        <v>0</v>
      </c>
      <c r="P45" s="187" t="s">
        <v>218</v>
      </c>
      <c r="Q45" s="194"/>
      <c r="R45" s="194"/>
      <c r="S45" s="194">
        <f>SUM(T45:V45)</f>
        <v>0</v>
      </c>
      <c r="T45" s="194"/>
      <c r="U45" s="194"/>
      <c r="V45" s="194"/>
      <c r="W45" s="195">
        <f t="shared" ref="W45:Y45" si="16">D67-Q45</f>
        <v>14840202.030000001</v>
      </c>
      <c r="X45" s="195">
        <f t="shared" si="16"/>
        <v>0</v>
      </c>
      <c r="Y45" s="195">
        <f t="shared" si="16"/>
        <v>10484247.34</v>
      </c>
    </row>
    <row r="46" spans="1:25" s="32" customFormat="1" ht="75" x14ac:dyDescent="0.25">
      <c r="A46" s="82" t="s">
        <v>85</v>
      </c>
      <c r="B46" s="83">
        <v>2210</v>
      </c>
      <c r="C46" s="83">
        <v>320</v>
      </c>
      <c r="D46" s="84">
        <f>D47</f>
        <v>0</v>
      </c>
      <c r="E46" s="205"/>
      <c r="F46" s="84">
        <v>0</v>
      </c>
      <c r="G46" s="84">
        <f>G47</f>
        <v>0</v>
      </c>
      <c r="H46" s="84"/>
      <c r="I46" s="84">
        <v>0</v>
      </c>
      <c r="J46" s="84">
        <f>J47</f>
        <v>0</v>
      </c>
      <c r="K46" s="84"/>
      <c r="L46" s="84">
        <v>0</v>
      </c>
      <c r="M46" s="85" t="s">
        <v>6</v>
      </c>
      <c r="N46" s="85" t="s">
        <v>6</v>
      </c>
      <c r="P46" s="187" t="s">
        <v>219</v>
      </c>
      <c r="Q46" s="194"/>
      <c r="R46" s="194"/>
      <c r="S46" s="194">
        <f t="shared" si="13"/>
        <v>0</v>
      </c>
      <c r="T46" s="194"/>
      <c r="U46" s="194"/>
      <c r="V46" s="194"/>
      <c r="W46" s="195">
        <f>D47-Q46</f>
        <v>0</v>
      </c>
      <c r="X46" s="195">
        <f>E47-R46</f>
        <v>418500</v>
      </c>
      <c r="Y46" s="195">
        <f>F47-S46</f>
        <v>0</v>
      </c>
    </row>
    <row r="47" spans="1:25" ht="84" customHeight="1" x14ac:dyDescent="0.25">
      <c r="A47" s="33" t="s">
        <v>86</v>
      </c>
      <c r="B47" s="17">
        <v>2211</v>
      </c>
      <c r="C47" s="17">
        <v>321</v>
      </c>
      <c r="D47" s="77"/>
      <c r="E47" s="65">
        <v>418500</v>
      </c>
      <c r="F47" s="48"/>
      <c r="G47" s="48"/>
      <c r="H47" s="48">
        <v>220000</v>
      </c>
      <c r="I47" s="48"/>
      <c r="J47" s="48"/>
      <c r="K47" s="48">
        <v>220000</v>
      </c>
      <c r="L47" s="48"/>
      <c r="M47" s="77" t="s">
        <v>6</v>
      </c>
      <c r="N47" s="77" t="s">
        <v>6</v>
      </c>
      <c r="O47" s="6" t="s">
        <v>179</v>
      </c>
      <c r="P47" s="187" t="s">
        <v>220</v>
      </c>
      <c r="Q47" s="194"/>
      <c r="R47" s="194"/>
      <c r="S47" s="194">
        <f t="shared" si="13"/>
        <v>0</v>
      </c>
      <c r="T47" s="194"/>
      <c r="U47" s="194"/>
      <c r="V47" s="194"/>
      <c r="W47" s="195">
        <f>D63-Q47</f>
        <v>0</v>
      </c>
      <c r="X47" s="195">
        <f>E63-R47</f>
        <v>0</v>
      </c>
      <c r="Y47" s="195">
        <f>F63-S47</f>
        <v>0</v>
      </c>
    </row>
    <row r="48" spans="1:25" ht="75.599999999999994" customHeight="1" x14ac:dyDescent="0.25">
      <c r="A48" s="33" t="s">
        <v>87</v>
      </c>
      <c r="B48" s="17">
        <v>2220</v>
      </c>
      <c r="C48" s="17">
        <v>340</v>
      </c>
      <c r="D48" s="34"/>
      <c r="E48" s="185"/>
      <c r="F48" s="34"/>
      <c r="G48" s="34"/>
      <c r="H48" s="77"/>
      <c r="I48" s="34"/>
      <c r="J48" s="34"/>
      <c r="K48" s="77"/>
      <c r="L48" s="34"/>
      <c r="M48" s="77" t="s">
        <v>6</v>
      </c>
      <c r="N48" s="77" t="s">
        <v>6</v>
      </c>
      <c r="P48" s="187" t="s">
        <v>221</v>
      </c>
      <c r="Q48" s="194"/>
      <c r="R48" s="194"/>
      <c r="S48" s="194">
        <f t="shared" si="13"/>
        <v>0</v>
      </c>
      <c r="T48" s="194"/>
      <c r="U48" s="194"/>
      <c r="V48" s="194"/>
      <c r="W48" s="195">
        <f t="shared" ref="W48:Y49" si="17">D53-Q48</f>
        <v>0</v>
      </c>
      <c r="X48" s="195">
        <f t="shared" si="17"/>
        <v>0</v>
      </c>
      <c r="Y48" s="195">
        <f t="shared" si="17"/>
        <v>0</v>
      </c>
    </row>
    <row r="49" spans="1:25" ht="115.15" customHeight="1" x14ac:dyDescent="0.25">
      <c r="A49" s="33" t="s">
        <v>88</v>
      </c>
      <c r="B49" s="17">
        <v>2230</v>
      </c>
      <c r="C49" s="17">
        <v>350</v>
      </c>
      <c r="D49" s="34"/>
      <c r="E49" s="185"/>
      <c r="F49" s="34"/>
      <c r="G49" s="34"/>
      <c r="H49" s="77"/>
      <c r="I49" s="34"/>
      <c r="J49" s="34"/>
      <c r="K49" s="77"/>
      <c r="L49" s="34"/>
      <c r="M49" s="77" t="s">
        <v>6</v>
      </c>
      <c r="N49" s="77" t="s">
        <v>6</v>
      </c>
      <c r="O49" s="6" t="s">
        <v>89</v>
      </c>
      <c r="P49" s="187" t="s">
        <v>222</v>
      </c>
      <c r="Q49" s="194"/>
      <c r="R49" s="194"/>
      <c r="S49" s="194">
        <f t="shared" si="13"/>
        <v>0</v>
      </c>
      <c r="T49" s="194"/>
      <c r="U49" s="194"/>
      <c r="V49" s="194"/>
      <c r="W49" s="195">
        <f>D54-Q49</f>
        <v>0</v>
      </c>
      <c r="X49" s="195">
        <f t="shared" si="17"/>
        <v>0</v>
      </c>
      <c r="Y49" s="195">
        <f t="shared" si="17"/>
        <v>0</v>
      </c>
    </row>
    <row r="50" spans="1:25" ht="36" customHeight="1" x14ac:dyDescent="0.25">
      <c r="A50" s="33" t="s">
        <v>203</v>
      </c>
      <c r="B50" s="17">
        <v>2240</v>
      </c>
      <c r="C50" s="17">
        <v>360</v>
      </c>
      <c r="D50" s="34"/>
      <c r="E50" s="185"/>
      <c r="F50" s="34"/>
      <c r="G50" s="34"/>
      <c r="H50" s="77"/>
      <c r="I50" s="34"/>
      <c r="J50" s="34"/>
      <c r="K50" s="77"/>
      <c r="L50" s="34"/>
      <c r="M50" s="77" t="s">
        <v>6</v>
      </c>
      <c r="N50" s="77" t="s">
        <v>6</v>
      </c>
      <c r="P50" s="193" t="s">
        <v>223</v>
      </c>
      <c r="Q50" s="197"/>
      <c r="R50" s="194"/>
      <c r="S50" s="197"/>
      <c r="T50" s="197"/>
      <c r="U50" s="197"/>
      <c r="V50" s="197"/>
      <c r="W50" s="195">
        <f>D71-Q50</f>
        <v>0</v>
      </c>
      <c r="X50" s="195">
        <f>E71-R50</f>
        <v>0</v>
      </c>
      <c r="Y50" s="195">
        <f t="shared" ref="Y50" si="18">F71-S50</f>
        <v>0</v>
      </c>
    </row>
    <row r="51" spans="1:25" ht="30" x14ac:dyDescent="0.25">
      <c r="A51" s="38" t="s">
        <v>90</v>
      </c>
      <c r="B51" s="39">
        <v>2300</v>
      </c>
      <c r="C51" s="39">
        <v>850</v>
      </c>
      <c r="D51" s="75">
        <f>SUM(D52:D54)</f>
        <v>0</v>
      </c>
      <c r="E51" s="201"/>
      <c r="F51" s="30">
        <f t="shared" ref="F51" si="19">F53+F54+F52</f>
        <v>0</v>
      </c>
      <c r="G51" s="79">
        <f>SUM(G52:G54)</f>
        <v>0</v>
      </c>
      <c r="H51" s="79"/>
      <c r="I51" s="30"/>
      <c r="J51" s="79">
        <f>SUM(J52:J54)</f>
        <v>0</v>
      </c>
      <c r="K51" s="79"/>
      <c r="L51" s="30"/>
      <c r="M51" s="47">
        <v>0</v>
      </c>
      <c r="N51" s="47">
        <v>0</v>
      </c>
      <c r="P51" s="187" t="s">
        <v>224</v>
      </c>
      <c r="Q51" s="197"/>
      <c r="R51" s="194"/>
      <c r="S51" s="197"/>
      <c r="T51" s="197"/>
      <c r="U51" s="197"/>
      <c r="V51" s="197"/>
      <c r="W51" s="195"/>
      <c r="X51" s="195">
        <f>E70-R51</f>
        <v>84600</v>
      </c>
      <c r="Y51" s="195"/>
    </row>
    <row r="52" spans="1:25" ht="45" x14ac:dyDescent="0.25">
      <c r="A52" s="33" t="s">
        <v>91</v>
      </c>
      <c r="B52" s="17">
        <v>2310</v>
      </c>
      <c r="C52" s="17">
        <v>851</v>
      </c>
      <c r="D52" s="48"/>
      <c r="E52" s="65"/>
      <c r="F52" s="48"/>
      <c r="G52" s="48"/>
      <c r="H52" s="48"/>
      <c r="I52" s="48"/>
      <c r="J52" s="48"/>
      <c r="K52" s="48"/>
      <c r="L52" s="48"/>
      <c r="M52" s="77" t="s">
        <v>6</v>
      </c>
      <c r="N52" s="77" t="s">
        <v>6</v>
      </c>
    </row>
    <row r="53" spans="1:25" ht="75" x14ac:dyDescent="0.25">
      <c r="A53" s="33" t="s">
        <v>92</v>
      </c>
      <c r="B53" s="17">
        <v>2320</v>
      </c>
      <c r="C53" s="17">
        <v>852</v>
      </c>
      <c r="D53" s="34">
        <v>0</v>
      </c>
      <c r="E53" s="185"/>
      <c r="F53" s="34"/>
      <c r="G53" s="34"/>
      <c r="H53" s="77"/>
      <c r="I53" s="34"/>
      <c r="J53" s="34"/>
      <c r="K53" s="77"/>
      <c r="L53" s="34"/>
      <c r="M53" s="77" t="s">
        <v>6</v>
      </c>
      <c r="N53" s="77" t="s">
        <v>6</v>
      </c>
      <c r="O53" s="6" t="s">
        <v>93</v>
      </c>
    </row>
    <row r="54" spans="1:25" ht="45" x14ac:dyDescent="0.25">
      <c r="A54" s="33" t="s">
        <v>94</v>
      </c>
      <c r="B54" s="17">
        <v>2330</v>
      </c>
      <c r="C54" s="17">
        <v>853</v>
      </c>
      <c r="D54" s="77"/>
      <c r="E54" s="185"/>
      <c r="F54" s="34"/>
      <c r="G54" s="34"/>
      <c r="H54" s="77"/>
      <c r="I54" s="34"/>
      <c r="J54" s="34"/>
      <c r="K54" s="77"/>
      <c r="L54" s="34"/>
      <c r="M54" s="77" t="s">
        <v>6</v>
      </c>
      <c r="N54" s="77" t="s">
        <v>6</v>
      </c>
      <c r="O54" s="6" t="s">
        <v>95</v>
      </c>
    </row>
    <row r="55" spans="1:25" ht="45" x14ac:dyDescent="0.25">
      <c r="A55" s="38" t="s">
        <v>96</v>
      </c>
      <c r="B55" s="39">
        <v>2400</v>
      </c>
      <c r="C55" s="39" t="s">
        <v>6</v>
      </c>
      <c r="D55" s="30">
        <v>0</v>
      </c>
      <c r="E55" s="201"/>
      <c r="F55" s="79">
        <v>0</v>
      </c>
      <c r="G55" s="79">
        <v>0</v>
      </c>
      <c r="H55" s="79"/>
      <c r="I55" s="79">
        <v>0</v>
      </c>
      <c r="J55" s="79">
        <v>0</v>
      </c>
      <c r="K55" s="79"/>
      <c r="L55" s="79">
        <v>0</v>
      </c>
      <c r="M55" s="79">
        <v>0</v>
      </c>
      <c r="N55" s="79">
        <v>0</v>
      </c>
    </row>
    <row r="56" spans="1:25" ht="60" x14ac:dyDescent="0.25">
      <c r="A56" s="33" t="s">
        <v>97</v>
      </c>
      <c r="B56" s="17">
        <v>2410</v>
      </c>
      <c r="C56" s="17">
        <v>613</v>
      </c>
      <c r="D56" s="77" t="s">
        <v>6</v>
      </c>
      <c r="E56" s="185"/>
      <c r="F56" s="77" t="s">
        <v>6</v>
      </c>
      <c r="G56" s="77" t="s">
        <v>6</v>
      </c>
      <c r="H56" s="77"/>
      <c r="I56" s="77" t="s">
        <v>6</v>
      </c>
      <c r="J56" s="77" t="s">
        <v>6</v>
      </c>
      <c r="K56" s="77"/>
      <c r="L56" s="77" t="s">
        <v>6</v>
      </c>
      <c r="M56" s="77" t="s">
        <v>6</v>
      </c>
      <c r="N56" s="77" t="s">
        <v>6</v>
      </c>
      <c r="O56" s="6" t="s">
        <v>174</v>
      </c>
    </row>
    <row r="57" spans="1:25" ht="30" x14ac:dyDescent="0.25">
      <c r="A57" s="33" t="s">
        <v>204</v>
      </c>
      <c r="B57" s="17">
        <v>2420</v>
      </c>
      <c r="C57" s="17">
        <v>623</v>
      </c>
      <c r="D57" s="77" t="s">
        <v>6</v>
      </c>
      <c r="E57" s="185"/>
      <c r="F57" s="77" t="s">
        <v>6</v>
      </c>
      <c r="G57" s="77" t="s">
        <v>6</v>
      </c>
      <c r="H57" s="77"/>
      <c r="I57" s="77" t="s">
        <v>6</v>
      </c>
      <c r="J57" s="77" t="s">
        <v>6</v>
      </c>
      <c r="K57" s="77"/>
      <c r="L57" s="77" t="s">
        <v>6</v>
      </c>
      <c r="M57" s="77" t="s">
        <v>6</v>
      </c>
      <c r="N57" s="77" t="s">
        <v>6</v>
      </c>
      <c r="O57" s="6" t="s">
        <v>174</v>
      </c>
    </row>
    <row r="58" spans="1:25" ht="75" x14ac:dyDescent="0.25">
      <c r="A58" s="33" t="s">
        <v>205</v>
      </c>
      <c r="B58" s="161">
        <v>2430</v>
      </c>
      <c r="C58" s="161">
        <v>634</v>
      </c>
      <c r="D58" s="77" t="s">
        <v>6</v>
      </c>
      <c r="E58" s="185"/>
      <c r="F58" s="77" t="s">
        <v>6</v>
      </c>
      <c r="G58" s="77" t="s">
        <v>6</v>
      </c>
      <c r="H58" s="77"/>
      <c r="I58" s="77" t="s">
        <v>6</v>
      </c>
      <c r="J58" s="77" t="s">
        <v>6</v>
      </c>
      <c r="K58" s="77"/>
      <c r="L58" s="77" t="s">
        <v>6</v>
      </c>
      <c r="M58" s="77" t="s">
        <v>6</v>
      </c>
      <c r="N58" s="77" t="s">
        <v>6</v>
      </c>
    </row>
    <row r="59" spans="1:25" ht="60" x14ac:dyDescent="0.25">
      <c r="A59" s="33" t="s">
        <v>97</v>
      </c>
      <c r="B59" s="161">
        <v>2440</v>
      </c>
      <c r="C59" s="161">
        <v>810</v>
      </c>
      <c r="D59" s="77" t="s">
        <v>6</v>
      </c>
      <c r="E59" s="185"/>
      <c r="F59" s="77" t="s">
        <v>6</v>
      </c>
      <c r="G59" s="77" t="s">
        <v>6</v>
      </c>
      <c r="H59" s="77"/>
      <c r="I59" s="77" t="s">
        <v>6</v>
      </c>
      <c r="J59" s="77" t="s">
        <v>6</v>
      </c>
      <c r="K59" s="77"/>
      <c r="L59" s="77" t="s">
        <v>6</v>
      </c>
      <c r="M59" s="77" t="s">
        <v>6</v>
      </c>
      <c r="N59" s="77" t="s">
        <v>6</v>
      </c>
    </row>
    <row r="60" spans="1:25" ht="30" x14ac:dyDescent="0.25">
      <c r="A60" s="33" t="s">
        <v>98</v>
      </c>
      <c r="B60" s="161">
        <v>2450</v>
      </c>
      <c r="C60" s="161">
        <v>862</v>
      </c>
      <c r="D60" s="77" t="s">
        <v>6</v>
      </c>
      <c r="E60" s="185"/>
      <c r="F60" s="77" t="s">
        <v>6</v>
      </c>
      <c r="G60" s="77" t="s">
        <v>6</v>
      </c>
      <c r="H60" s="77"/>
      <c r="I60" s="77" t="s">
        <v>6</v>
      </c>
      <c r="J60" s="77" t="s">
        <v>6</v>
      </c>
      <c r="K60" s="77"/>
      <c r="L60" s="77" t="s">
        <v>6</v>
      </c>
      <c r="M60" s="77" t="s">
        <v>6</v>
      </c>
      <c r="N60" s="77" t="s">
        <v>6</v>
      </c>
    </row>
    <row r="61" spans="1:25" ht="75" x14ac:dyDescent="0.25">
      <c r="A61" s="33" t="s">
        <v>99</v>
      </c>
      <c r="B61" s="17">
        <v>2460</v>
      </c>
      <c r="C61" s="17">
        <v>863</v>
      </c>
      <c r="D61" s="77" t="s">
        <v>6</v>
      </c>
      <c r="E61" s="185"/>
      <c r="F61" s="77" t="s">
        <v>6</v>
      </c>
      <c r="G61" s="77" t="s">
        <v>6</v>
      </c>
      <c r="H61" s="77"/>
      <c r="I61" s="77" t="s">
        <v>6</v>
      </c>
      <c r="J61" s="77" t="s">
        <v>6</v>
      </c>
      <c r="K61" s="77"/>
      <c r="L61" s="77" t="s">
        <v>6</v>
      </c>
      <c r="M61" s="77" t="s">
        <v>6</v>
      </c>
      <c r="N61" s="77" t="s">
        <v>6</v>
      </c>
      <c r="O61" s="6" t="s">
        <v>174</v>
      </c>
    </row>
    <row r="62" spans="1:25" ht="45" x14ac:dyDescent="0.25">
      <c r="A62" s="38" t="s">
        <v>100</v>
      </c>
      <c r="B62" s="39">
        <v>2500</v>
      </c>
      <c r="C62" s="39" t="s">
        <v>6</v>
      </c>
      <c r="D62" s="30">
        <f>D63</f>
        <v>0</v>
      </c>
      <c r="E62" s="201"/>
      <c r="F62" s="79">
        <f t="shared" ref="F62:L62" si="20">F63</f>
        <v>0</v>
      </c>
      <c r="G62" s="79">
        <f t="shared" si="20"/>
        <v>0</v>
      </c>
      <c r="H62" s="79"/>
      <c r="I62" s="79">
        <f t="shared" si="20"/>
        <v>0</v>
      </c>
      <c r="J62" s="79">
        <f t="shared" si="20"/>
        <v>0</v>
      </c>
      <c r="K62" s="79"/>
      <c r="L62" s="79">
        <f t="shared" si="20"/>
        <v>0</v>
      </c>
      <c r="M62" s="47">
        <v>0</v>
      </c>
      <c r="N62" s="47">
        <v>0</v>
      </c>
    </row>
    <row r="63" spans="1:25" ht="90" x14ac:dyDescent="0.25">
      <c r="A63" s="33" t="s">
        <v>101</v>
      </c>
      <c r="B63" s="17">
        <v>2520</v>
      </c>
      <c r="C63" s="17">
        <v>831</v>
      </c>
      <c r="D63" s="34"/>
      <c r="E63" s="185"/>
      <c r="F63" s="34"/>
      <c r="G63" s="34"/>
      <c r="H63" s="77"/>
      <c r="I63" s="34"/>
      <c r="J63" s="34"/>
      <c r="K63" s="77"/>
      <c r="L63" s="34"/>
      <c r="M63" s="77" t="s">
        <v>6</v>
      </c>
      <c r="N63" s="77" t="s">
        <v>6</v>
      </c>
      <c r="O63" s="6" t="s">
        <v>175</v>
      </c>
    </row>
    <row r="64" spans="1:25" ht="36" customHeight="1" x14ac:dyDescent="0.25">
      <c r="A64" s="38" t="s">
        <v>102</v>
      </c>
      <c r="B64" s="39">
        <v>2600</v>
      </c>
      <c r="C64" s="39" t="s">
        <v>6</v>
      </c>
      <c r="D64" s="30">
        <f>D65+D66+D67+D70+D68+D69</f>
        <v>17487202.030000001</v>
      </c>
      <c r="E64" s="79">
        <f t="shared" ref="E64:L64" si="21">E65+E66+E67+E70+E68+E69</f>
        <v>84600</v>
      </c>
      <c r="F64" s="79">
        <f t="shared" si="21"/>
        <v>10484247.34</v>
      </c>
      <c r="G64" s="79">
        <f t="shared" si="21"/>
        <v>15235700</v>
      </c>
      <c r="H64" s="79">
        <f t="shared" si="21"/>
        <v>84600</v>
      </c>
      <c r="I64" s="79">
        <f t="shared" si="21"/>
        <v>9814100</v>
      </c>
      <c r="J64" s="79">
        <f t="shared" si="21"/>
        <v>15235700</v>
      </c>
      <c r="K64" s="79">
        <f t="shared" si="21"/>
        <v>84600</v>
      </c>
      <c r="L64" s="79">
        <f t="shared" si="21"/>
        <v>9814100</v>
      </c>
      <c r="M64" s="47">
        <v>0</v>
      </c>
      <c r="N64" s="47">
        <v>0</v>
      </c>
      <c r="O64" s="6" t="s">
        <v>103</v>
      </c>
    </row>
    <row r="65" spans="1:26" ht="60" x14ac:dyDescent="0.25">
      <c r="A65" s="33" t="s">
        <v>104</v>
      </c>
      <c r="B65" s="17">
        <v>2610</v>
      </c>
      <c r="C65" s="17">
        <v>241</v>
      </c>
      <c r="D65" s="48"/>
      <c r="E65" s="65"/>
      <c r="F65" s="48"/>
      <c r="G65" s="48"/>
      <c r="H65" s="48"/>
      <c r="I65" s="48"/>
      <c r="J65" s="48"/>
      <c r="K65" s="48"/>
      <c r="L65" s="48"/>
      <c r="M65" s="77" t="s">
        <v>6</v>
      </c>
      <c r="N65" s="77" t="s">
        <v>6</v>
      </c>
    </row>
    <row r="66" spans="1:26" ht="45" x14ac:dyDescent="0.25">
      <c r="A66" s="33" t="s">
        <v>105</v>
      </c>
      <c r="B66" s="17">
        <v>2630</v>
      </c>
      <c r="C66" s="17">
        <v>243</v>
      </c>
      <c r="D66" s="34"/>
      <c r="E66" s="185"/>
      <c r="F66" s="34"/>
      <c r="G66" s="34"/>
      <c r="H66" s="77"/>
      <c r="I66" s="34"/>
      <c r="J66" s="34"/>
      <c r="K66" s="77"/>
      <c r="L66" s="34"/>
      <c r="M66" s="77" t="s">
        <v>6</v>
      </c>
      <c r="N66" s="77" t="s">
        <v>6</v>
      </c>
      <c r="Z66" s="49" t="e">
        <f>D67+D54+#REF!+D42+D40+D39</f>
        <v>#REF!</v>
      </c>
    </row>
    <row r="67" spans="1:26" ht="60" x14ac:dyDescent="0.25">
      <c r="A67" s="227" t="s">
        <v>106</v>
      </c>
      <c r="B67" s="227">
        <v>2640</v>
      </c>
      <c r="C67" s="17">
        <v>244</v>
      </c>
      <c r="D67" s="214">
        <f>D11+15342900-D68</f>
        <v>14840202.030000001</v>
      </c>
      <c r="E67" s="185">
        <f>84600-E70</f>
        <v>0</v>
      </c>
      <c r="F67" s="214">
        <f>F11+F20+F21</f>
        <v>10484247.34</v>
      </c>
      <c r="G67" s="214">
        <f>15235700-G68</f>
        <v>12588700</v>
      </c>
      <c r="H67" s="77">
        <f>84600-H70</f>
        <v>0</v>
      </c>
      <c r="I67" s="77">
        <f>I11+I20+I21</f>
        <v>9814100</v>
      </c>
      <c r="J67" s="214">
        <f>15235700-J68</f>
        <v>12588700</v>
      </c>
      <c r="K67" s="77">
        <f>84600-K70</f>
        <v>0</v>
      </c>
      <c r="L67" s="77">
        <f>L11+L20+L21</f>
        <v>9814100</v>
      </c>
      <c r="M67" s="77" t="s">
        <v>6</v>
      </c>
      <c r="N67" s="77" t="s">
        <v>6</v>
      </c>
      <c r="O67" s="50" t="s">
        <v>10</v>
      </c>
    </row>
    <row r="68" spans="1:26" ht="27" customHeight="1" x14ac:dyDescent="0.25">
      <c r="A68" s="228"/>
      <c r="B68" s="228"/>
      <c r="C68" s="211">
        <v>247</v>
      </c>
      <c r="D68" s="77">
        <v>2647000</v>
      </c>
      <c r="E68" s="185"/>
      <c r="F68" s="77"/>
      <c r="G68" s="77">
        <v>2647000</v>
      </c>
      <c r="H68" s="77"/>
      <c r="I68" s="77"/>
      <c r="J68" s="77">
        <v>2647000</v>
      </c>
      <c r="K68" s="77"/>
      <c r="L68" s="77"/>
      <c r="M68" s="77"/>
      <c r="N68" s="77"/>
      <c r="O68" s="50"/>
    </row>
    <row r="69" spans="1:26" ht="27" customHeight="1" x14ac:dyDescent="0.25">
      <c r="A69" s="228"/>
      <c r="B69" s="228"/>
      <c r="C69" s="211">
        <v>321</v>
      </c>
      <c r="D69" s="77"/>
      <c r="E69" s="185"/>
      <c r="F69" s="77"/>
      <c r="G69" s="77"/>
      <c r="H69" s="77"/>
      <c r="I69" s="77"/>
      <c r="J69" s="77"/>
      <c r="K69" s="77"/>
      <c r="L69" s="77"/>
      <c r="M69" s="77"/>
      <c r="N69" s="77"/>
      <c r="O69" s="50"/>
    </row>
    <row r="70" spans="1:26" ht="25.5" customHeight="1" x14ac:dyDescent="0.25">
      <c r="A70" s="229"/>
      <c r="B70" s="229"/>
      <c r="C70" s="86">
        <v>323</v>
      </c>
      <c r="D70" s="77"/>
      <c r="E70" s="185">
        <v>84600</v>
      </c>
      <c r="F70" s="77"/>
      <c r="G70" s="77"/>
      <c r="H70" s="77">
        <v>84600</v>
      </c>
      <c r="I70" s="77"/>
      <c r="J70" s="77"/>
      <c r="K70" s="77">
        <v>84600</v>
      </c>
      <c r="L70" s="77"/>
      <c r="M70" s="77"/>
      <c r="N70" s="77"/>
      <c r="O70" s="6" t="s">
        <v>178</v>
      </c>
    </row>
    <row r="71" spans="1:26" ht="46.5" customHeight="1" x14ac:dyDescent="0.25">
      <c r="A71" s="33" t="s">
        <v>107</v>
      </c>
      <c r="B71" s="86">
        <v>2641</v>
      </c>
      <c r="C71" s="17"/>
      <c r="D71" s="34"/>
      <c r="E71" s="185"/>
      <c r="F71" s="34"/>
      <c r="G71" s="34"/>
      <c r="H71" s="77"/>
      <c r="I71" s="34"/>
      <c r="J71" s="34"/>
      <c r="K71" s="77"/>
      <c r="L71" s="34"/>
      <c r="M71" s="77" t="s">
        <v>6</v>
      </c>
      <c r="N71" s="77" t="s">
        <v>6</v>
      </c>
    </row>
    <row r="72" spans="1:26" ht="45" x14ac:dyDescent="0.25">
      <c r="A72" s="33" t="s">
        <v>108</v>
      </c>
      <c r="B72" s="17">
        <v>2650</v>
      </c>
      <c r="C72" s="17">
        <v>400</v>
      </c>
      <c r="D72" s="34">
        <v>0</v>
      </c>
      <c r="E72" s="185"/>
      <c r="F72" s="77">
        <v>0</v>
      </c>
      <c r="G72" s="77">
        <v>0</v>
      </c>
      <c r="H72" s="77"/>
      <c r="I72" s="77">
        <v>0</v>
      </c>
      <c r="J72" s="77">
        <v>0</v>
      </c>
      <c r="K72" s="77"/>
      <c r="L72" s="77">
        <v>0</v>
      </c>
      <c r="M72" s="77">
        <v>0</v>
      </c>
      <c r="N72" s="77">
        <v>0</v>
      </c>
    </row>
    <row r="73" spans="1:26" ht="75" x14ac:dyDescent="0.25">
      <c r="A73" s="33" t="s">
        <v>109</v>
      </c>
      <c r="B73" s="17">
        <v>2651</v>
      </c>
      <c r="C73" s="17">
        <v>406</v>
      </c>
      <c r="D73" s="77" t="s">
        <v>6</v>
      </c>
      <c r="E73" s="185"/>
      <c r="F73" s="77" t="s">
        <v>6</v>
      </c>
      <c r="G73" s="77" t="s">
        <v>6</v>
      </c>
      <c r="H73" s="77"/>
      <c r="I73" s="77" t="s">
        <v>6</v>
      </c>
      <c r="J73" s="77" t="s">
        <v>6</v>
      </c>
      <c r="K73" s="77"/>
      <c r="L73" s="77" t="s">
        <v>6</v>
      </c>
      <c r="M73" s="77" t="s">
        <v>6</v>
      </c>
      <c r="N73" s="77" t="s">
        <v>6</v>
      </c>
    </row>
    <row r="74" spans="1:26" ht="60.75" thickBot="1" x14ac:dyDescent="0.3">
      <c r="A74" s="42" t="s">
        <v>110</v>
      </c>
      <c r="B74" s="18">
        <v>2652</v>
      </c>
      <c r="C74" s="18">
        <v>407</v>
      </c>
      <c r="D74" s="77" t="s">
        <v>6</v>
      </c>
      <c r="E74" s="185"/>
      <c r="F74" s="77" t="s">
        <v>6</v>
      </c>
      <c r="G74" s="77" t="s">
        <v>6</v>
      </c>
      <c r="H74" s="77"/>
      <c r="I74" s="77" t="s">
        <v>6</v>
      </c>
      <c r="J74" s="77" t="s">
        <v>6</v>
      </c>
      <c r="K74" s="77"/>
      <c r="L74" s="77" t="s">
        <v>6</v>
      </c>
      <c r="M74" s="77" t="s">
        <v>6</v>
      </c>
      <c r="N74" s="77" t="s">
        <v>6</v>
      </c>
    </row>
    <row r="75" spans="1:26" ht="30.75" thickBot="1" x14ac:dyDescent="0.3">
      <c r="A75" s="112" t="s">
        <v>111</v>
      </c>
      <c r="B75" s="113">
        <v>3000</v>
      </c>
      <c r="C75" s="113">
        <v>100</v>
      </c>
      <c r="D75" s="114">
        <f>SUM(D76:D78)</f>
        <v>0</v>
      </c>
      <c r="E75" s="206"/>
      <c r="F75" s="114">
        <f t="shared" ref="F75" si="22">SUM(F76:F78)</f>
        <v>0</v>
      </c>
      <c r="G75" s="234"/>
      <c r="H75" s="234"/>
      <c r="I75" s="234"/>
      <c r="J75" s="234"/>
      <c r="K75" s="234"/>
      <c r="L75" s="234"/>
      <c r="M75" s="234" t="s">
        <v>6</v>
      </c>
      <c r="N75" s="235"/>
      <c r="O75" s="6" t="s">
        <v>112</v>
      </c>
    </row>
    <row r="76" spans="1:26" ht="30" x14ac:dyDescent="0.25">
      <c r="A76" s="51" t="s">
        <v>113</v>
      </c>
      <c r="B76" s="52">
        <v>3010</v>
      </c>
      <c r="C76" s="52"/>
      <c r="D76" s="53"/>
      <c r="E76" s="207"/>
      <c r="F76" s="53"/>
      <c r="G76" s="53"/>
      <c r="H76" s="53"/>
      <c r="I76" s="53"/>
      <c r="J76" s="53"/>
      <c r="K76" s="53"/>
      <c r="L76" s="53"/>
      <c r="M76" s="77" t="s">
        <v>6</v>
      </c>
      <c r="N76" s="77" t="s">
        <v>6</v>
      </c>
      <c r="O76" s="6" t="s">
        <v>114</v>
      </c>
    </row>
    <row r="77" spans="1:26" ht="30" x14ac:dyDescent="0.25">
      <c r="A77" s="54" t="s">
        <v>115</v>
      </c>
      <c r="B77" s="17">
        <v>3020</v>
      </c>
      <c r="C77" s="17"/>
      <c r="D77" s="48"/>
      <c r="E77" s="65"/>
      <c r="F77" s="48"/>
      <c r="G77" s="48"/>
      <c r="H77" s="48"/>
      <c r="I77" s="48"/>
      <c r="J77" s="48"/>
      <c r="K77" s="48"/>
      <c r="L77" s="48"/>
      <c r="M77" s="77" t="s">
        <v>6</v>
      </c>
      <c r="N77" s="77" t="s">
        <v>6</v>
      </c>
    </row>
    <row r="78" spans="1:26" ht="30.75" thickBot="1" x14ac:dyDescent="0.3">
      <c r="A78" s="55" t="s">
        <v>116</v>
      </c>
      <c r="B78" s="18">
        <v>3030</v>
      </c>
      <c r="C78" s="18"/>
      <c r="D78" s="56"/>
      <c r="E78" s="208"/>
      <c r="F78" s="56"/>
      <c r="G78" s="56"/>
      <c r="H78" s="56"/>
      <c r="I78" s="56"/>
      <c r="J78" s="56"/>
      <c r="K78" s="56"/>
      <c r="L78" s="56"/>
      <c r="M78" s="77" t="s">
        <v>6</v>
      </c>
      <c r="N78" s="77" t="s">
        <v>6</v>
      </c>
    </row>
    <row r="79" spans="1:26" x14ac:dyDescent="0.25">
      <c r="A79" s="123" t="s">
        <v>117</v>
      </c>
      <c r="B79" s="121">
        <v>4000</v>
      </c>
      <c r="C79" s="121" t="s">
        <v>6</v>
      </c>
      <c r="D79" s="122">
        <f>D80</f>
        <v>0</v>
      </c>
      <c r="E79" s="209"/>
      <c r="F79" s="122">
        <v>0</v>
      </c>
      <c r="G79" s="232"/>
      <c r="H79" s="232"/>
      <c r="I79" s="232"/>
      <c r="J79" s="232"/>
      <c r="K79" s="232"/>
      <c r="L79" s="232"/>
      <c r="M79" s="232" t="s">
        <v>6</v>
      </c>
      <c r="N79" s="233"/>
      <c r="O79" s="6" t="s">
        <v>118</v>
      </c>
    </row>
    <row r="80" spans="1:26" ht="45.75" thickBot="1" x14ac:dyDescent="0.3">
      <c r="A80" s="124" t="s">
        <v>119</v>
      </c>
      <c r="B80" s="24">
        <v>4010</v>
      </c>
      <c r="C80" s="24">
        <v>610</v>
      </c>
      <c r="D80" s="125"/>
      <c r="E80" s="210"/>
      <c r="F80" s="25" t="s">
        <v>6</v>
      </c>
      <c r="G80" s="125"/>
      <c r="H80" s="125"/>
      <c r="I80" s="25" t="s">
        <v>6</v>
      </c>
      <c r="J80" s="125"/>
      <c r="K80" s="125"/>
      <c r="L80" s="25" t="s">
        <v>6</v>
      </c>
      <c r="M80" s="25" t="s">
        <v>6</v>
      </c>
      <c r="N80" s="26" t="s">
        <v>6</v>
      </c>
      <c r="O80" s="6" t="s">
        <v>120</v>
      </c>
    </row>
    <row r="81" spans="1:12" x14ac:dyDescent="0.25">
      <c r="B81" s="16"/>
      <c r="C81" s="16"/>
      <c r="D81" s="7"/>
      <c r="E81" s="7"/>
      <c r="F81" s="7"/>
      <c r="G81" s="7"/>
      <c r="H81" s="7"/>
      <c r="I81" s="7"/>
      <c r="J81" s="7"/>
      <c r="K81" s="7"/>
      <c r="L81" s="7"/>
    </row>
    <row r="82" spans="1:12" x14ac:dyDescent="0.25">
      <c r="B82" s="16"/>
      <c r="C82" s="16"/>
      <c r="D82" s="7"/>
      <c r="E82" s="7"/>
      <c r="F82" s="7"/>
      <c r="G82" s="7"/>
      <c r="H82" s="7"/>
      <c r="I82" s="7"/>
      <c r="J82" s="7"/>
      <c r="K82" s="7"/>
      <c r="L82" s="7"/>
    </row>
    <row r="83" spans="1:12" ht="42.75" customHeight="1" x14ac:dyDescent="0.3">
      <c r="A83" s="236" t="s">
        <v>225</v>
      </c>
      <c r="B83" s="236"/>
      <c r="C83" s="236"/>
      <c r="D83" s="186"/>
      <c r="G83" s="126"/>
      <c r="H83" s="126"/>
      <c r="I83" s="7"/>
      <c r="J83" s="7"/>
      <c r="K83" s="127" t="s">
        <v>226</v>
      </c>
      <c r="L83" s="7"/>
    </row>
    <row r="84" spans="1:12" ht="60" customHeight="1" x14ac:dyDescent="0.3">
      <c r="A84" s="236" t="s">
        <v>207</v>
      </c>
      <c r="B84" s="236"/>
      <c r="C84" s="236"/>
      <c r="D84" s="236"/>
      <c r="E84" s="236"/>
      <c r="G84" s="128"/>
      <c r="H84" s="128"/>
      <c r="I84" s="7"/>
      <c r="J84" s="7"/>
      <c r="K84" s="127" t="s">
        <v>208</v>
      </c>
      <c r="L84" s="7"/>
    </row>
    <row r="85" spans="1:12" x14ac:dyDescent="0.25">
      <c r="A85" s="87"/>
      <c r="B85" s="89"/>
      <c r="C85" s="87"/>
      <c r="D85" s="88"/>
      <c r="E85" s="88"/>
      <c r="F85" s="88"/>
      <c r="G85" s="88"/>
      <c r="H85" s="88"/>
      <c r="I85" s="7"/>
      <c r="J85" s="7"/>
      <c r="K85" s="7"/>
      <c r="L85" s="7"/>
    </row>
    <row r="86" spans="1:12" x14ac:dyDescent="0.25">
      <c r="A86" s="87"/>
      <c r="B86" s="89"/>
      <c r="C86" s="87"/>
      <c r="D86" s="88"/>
      <c r="E86" s="88"/>
      <c r="F86" s="88"/>
      <c r="G86" s="88"/>
      <c r="H86" s="88"/>
      <c r="I86" s="7"/>
      <c r="J86" s="7"/>
      <c r="K86" s="7"/>
      <c r="L86" s="7"/>
    </row>
    <row r="87" spans="1:12" x14ac:dyDescent="0.25">
      <c r="A87" s="87"/>
      <c r="B87" s="89"/>
      <c r="C87" s="87"/>
      <c r="D87" s="88"/>
      <c r="E87" s="88"/>
      <c r="F87" s="88"/>
      <c r="G87" s="88"/>
      <c r="H87" s="88"/>
      <c r="I87" s="7"/>
      <c r="J87" s="7"/>
      <c r="K87" s="7"/>
      <c r="L87" s="7"/>
    </row>
    <row r="88" spans="1:12" ht="15.75" x14ac:dyDescent="0.25">
      <c r="A88" s="143" t="s">
        <v>234</v>
      </c>
      <c r="B88" s="89"/>
      <c r="C88" s="87"/>
      <c r="D88" s="88"/>
      <c r="E88" s="88"/>
      <c r="F88" s="88"/>
      <c r="G88" s="88"/>
      <c r="H88" s="88"/>
      <c r="I88" s="7"/>
      <c r="J88" s="7"/>
      <c r="K88" s="7"/>
      <c r="L88" s="7"/>
    </row>
    <row r="89" spans="1:12" ht="15.75" x14ac:dyDescent="0.25">
      <c r="A89" s="144" t="s">
        <v>235</v>
      </c>
      <c r="B89" s="131"/>
      <c r="C89" s="131"/>
      <c r="D89" s="131"/>
      <c r="E89" s="131"/>
      <c r="F89" s="131"/>
      <c r="G89" s="131"/>
      <c r="H89" s="131"/>
      <c r="I89" s="7"/>
      <c r="J89" s="7"/>
      <c r="K89" s="7"/>
      <c r="L89" s="7"/>
    </row>
    <row r="90" spans="1:12" x14ac:dyDescent="0.25">
      <c r="B90" s="16"/>
      <c r="C90" s="16"/>
      <c r="D90" s="7"/>
      <c r="E90" s="7"/>
      <c r="F90" s="7"/>
      <c r="G90" s="7"/>
      <c r="H90" s="7"/>
      <c r="I90" s="7"/>
      <c r="J90" s="7"/>
      <c r="K90" s="7"/>
      <c r="L90" s="7"/>
    </row>
    <row r="91" spans="1:12" x14ac:dyDescent="0.25">
      <c r="B91" s="16"/>
      <c r="C91" s="16"/>
      <c r="D91" s="7"/>
      <c r="E91" s="7"/>
      <c r="F91" s="7"/>
      <c r="G91" s="7"/>
      <c r="H91" s="7"/>
      <c r="I91" s="7"/>
      <c r="J91" s="7"/>
      <c r="K91" s="7"/>
      <c r="L91" s="7"/>
    </row>
    <row r="92" spans="1:12" x14ac:dyDescent="0.25">
      <c r="B92" s="16"/>
      <c r="C92" s="16"/>
      <c r="D92" s="7"/>
      <c r="E92" s="7"/>
      <c r="F92" s="7"/>
      <c r="G92" s="7"/>
      <c r="H92" s="7"/>
      <c r="I92" s="7"/>
      <c r="J92" s="7"/>
      <c r="K92" s="7"/>
      <c r="L92" s="7"/>
    </row>
    <row r="93" spans="1:12" x14ac:dyDescent="0.25">
      <c r="B93" s="16"/>
      <c r="C93" s="16"/>
      <c r="D93" s="7"/>
      <c r="E93" s="7"/>
      <c r="F93" s="7"/>
      <c r="G93" s="7"/>
      <c r="H93" s="7"/>
      <c r="I93" s="7"/>
      <c r="J93" s="7"/>
      <c r="K93" s="7"/>
      <c r="L93" s="7"/>
    </row>
    <row r="94" spans="1:12" x14ac:dyDescent="0.25">
      <c r="B94" s="16"/>
      <c r="C94" s="16"/>
      <c r="D94" s="7"/>
      <c r="E94" s="7"/>
      <c r="F94" s="7"/>
      <c r="G94" s="7"/>
      <c r="H94" s="7"/>
      <c r="I94" s="7"/>
      <c r="J94" s="7"/>
      <c r="K94" s="7"/>
      <c r="L94" s="7"/>
    </row>
    <row r="95" spans="1:12" x14ac:dyDescent="0.25">
      <c r="B95" s="16"/>
      <c r="C95" s="16"/>
      <c r="D95" s="7"/>
      <c r="E95" s="7"/>
      <c r="F95" s="7"/>
      <c r="G95" s="7"/>
      <c r="H95" s="7"/>
      <c r="I95" s="7"/>
      <c r="J95" s="7"/>
      <c r="K95" s="7"/>
      <c r="L95" s="7"/>
    </row>
    <row r="96" spans="1:12" x14ac:dyDescent="0.25">
      <c r="B96" s="16"/>
      <c r="C96" s="16"/>
      <c r="D96" s="7"/>
      <c r="E96" s="7"/>
      <c r="F96" s="7"/>
      <c r="G96" s="7"/>
      <c r="H96" s="7"/>
      <c r="I96" s="7"/>
      <c r="J96" s="7"/>
      <c r="K96" s="7"/>
      <c r="L96" s="7"/>
    </row>
    <row r="97" spans="1:13" x14ac:dyDescent="0.25">
      <c r="B97" s="16"/>
      <c r="C97" s="16"/>
      <c r="D97" s="7"/>
      <c r="E97" s="7"/>
      <c r="F97" s="7"/>
      <c r="G97" s="7"/>
      <c r="H97" s="7"/>
      <c r="I97" s="7"/>
      <c r="J97" s="7"/>
      <c r="K97" s="7"/>
      <c r="L97" s="7"/>
    </row>
    <row r="98" spans="1:13" x14ac:dyDescent="0.25">
      <c r="B98" s="16"/>
      <c r="C98" s="16"/>
      <c r="D98" s="7"/>
      <c r="E98" s="7"/>
      <c r="F98" s="7"/>
      <c r="G98" s="7"/>
      <c r="H98" s="7"/>
      <c r="I98" s="7"/>
      <c r="J98" s="7"/>
      <c r="K98" s="7"/>
      <c r="L98" s="7"/>
    </row>
    <row r="99" spans="1:13" x14ac:dyDescent="0.25">
      <c r="B99" s="16"/>
      <c r="C99" s="16"/>
      <c r="D99" s="7"/>
      <c r="E99" s="7"/>
      <c r="F99" s="7"/>
      <c r="G99" s="7"/>
      <c r="H99" s="7"/>
      <c r="I99" s="7"/>
      <c r="J99" s="7"/>
      <c r="K99" s="7"/>
      <c r="L99" s="7"/>
    </row>
    <row r="100" spans="1:13" x14ac:dyDescent="0.25">
      <c r="B100" s="16"/>
      <c r="C100" s="16"/>
      <c r="D100" s="7"/>
      <c r="E100" s="7"/>
      <c r="F100" s="7"/>
      <c r="G100" s="7"/>
      <c r="H100" s="7"/>
      <c r="I100" s="7"/>
      <c r="J100" s="7"/>
      <c r="K100" s="7"/>
      <c r="L100" s="7"/>
    </row>
    <row r="101" spans="1:13" x14ac:dyDescent="0.25">
      <c r="B101" s="16"/>
      <c r="C101" s="16"/>
      <c r="D101" s="7"/>
      <c r="E101" s="7"/>
      <c r="F101" s="7"/>
      <c r="G101" s="7"/>
      <c r="H101" s="7"/>
      <c r="I101" s="7"/>
      <c r="J101" s="7"/>
      <c r="K101" s="7"/>
      <c r="L101" s="7"/>
    </row>
    <row r="102" spans="1:13" x14ac:dyDescent="0.25">
      <c r="B102" s="16"/>
      <c r="C102" s="16"/>
      <c r="D102" s="7"/>
      <c r="E102" s="7"/>
      <c r="F102" s="7"/>
      <c r="G102" s="7"/>
      <c r="H102" s="7"/>
      <c r="I102" s="7"/>
      <c r="J102" s="7"/>
      <c r="K102" s="7"/>
      <c r="L102" s="7"/>
    </row>
    <row r="103" spans="1:13" x14ac:dyDescent="0.25">
      <c r="B103" s="16"/>
      <c r="C103" s="16"/>
      <c r="D103" s="7"/>
      <c r="E103" s="7"/>
      <c r="F103" s="7"/>
      <c r="G103" s="7"/>
      <c r="H103" s="7"/>
      <c r="I103" s="7"/>
      <c r="J103" s="7"/>
      <c r="K103" s="7"/>
      <c r="L103" s="7"/>
    </row>
    <row r="104" spans="1:13" x14ac:dyDescent="0.25">
      <c r="B104" s="16"/>
      <c r="C104" s="16"/>
      <c r="D104" s="7"/>
      <c r="E104" s="7"/>
      <c r="F104" s="7"/>
      <c r="G104" s="7"/>
      <c r="H104" s="7"/>
      <c r="I104" s="7"/>
      <c r="J104" s="7"/>
      <c r="K104" s="7"/>
      <c r="L104" s="7"/>
    </row>
    <row r="105" spans="1:13" x14ac:dyDescent="0.25">
      <c r="B105" s="16"/>
      <c r="C105" s="16"/>
      <c r="D105" s="7"/>
      <c r="E105" s="7"/>
      <c r="F105" s="7"/>
      <c r="G105" s="7"/>
      <c r="H105" s="7"/>
      <c r="I105" s="7"/>
      <c r="J105" s="7"/>
      <c r="K105" s="7"/>
      <c r="L105" s="7"/>
    </row>
    <row r="106" spans="1:13" x14ac:dyDescent="0.25">
      <c r="B106" s="16"/>
      <c r="C106" s="16"/>
      <c r="D106" s="7"/>
      <c r="E106" s="7"/>
      <c r="F106" s="7"/>
      <c r="G106" s="7"/>
      <c r="H106" s="7"/>
      <c r="I106" s="7"/>
      <c r="J106" s="7"/>
      <c r="K106" s="7"/>
      <c r="L106" s="7"/>
    </row>
    <row r="107" spans="1:13" x14ac:dyDescent="0.25">
      <c r="B107" s="16"/>
      <c r="C107" s="16"/>
      <c r="D107" s="7"/>
      <c r="E107" s="7"/>
      <c r="F107" s="7"/>
      <c r="G107" s="7"/>
      <c r="H107" s="7"/>
      <c r="I107" s="7"/>
      <c r="J107" s="7"/>
      <c r="K107" s="7"/>
      <c r="L107" s="7"/>
    </row>
    <row r="108" spans="1:13" x14ac:dyDescent="0.25">
      <c r="B108" s="16"/>
      <c r="C108" s="16"/>
      <c r="D108" s="7"/>
      <c r="E108" s="7"/>
      <c r="F108" s="7"/>
      <c r="G108" s="7"/>
      <c r="H108" s="7"/>
      <c r="I108" s="7"/>
      <c r="J108" s="7"/>
      <c r="K108" s="7"/>
      <c r="L108" s="7"/>
    </row>
    <row r="109" spans="1:13" x14ac:dyDescent="0.25">
      <c r="B109" s="16"/>
      <c r="C109" s="16"/>
      <c r="D109" s="7"/>
      <c r="E109" s="7"/>
      <c r="F109" s="7"/>
      <c r="G109" s="7"/>
      <c r="H109" s="7"/>
      <c r="I109" s="7"/>
      <c r="J109" s="7"/>
      <c r="K109" s="7"/>
      <c r="L109" s="7"/>
    </row>
    <row r="110" spans="1:13" x14ac:dyDescent="0.25">
      <c r="B110" s="16"/>
      <c r="C110" s="16"/>
      <c r="D110" s="7"/>
      <c r="E110" s="7"/>
      <c r="F110" s="7"/>
      <c r="G110" s="7"/>
      <c r="H110" s="7"/>
      <c r="I110" s="7"/>
      <c r="J110" s="7"/>
      <c r="K110" s="7"/>
      <c r="L110" s="7"/>
    </row>
    <row r="111" spans="1:13" x14ac:dyDescent="0.25">
      <c r="A111" s="230" t="s">
        <v>33</v>
      </c>
      <c r="B111" s="230"/>
      <c r="C111" s="230"/>
      <c r="D111" s="230"/>
      <c r="E111" s="230"/>
      <c r="F111" s="230"/>
      <c r="G111" s="230"/>
      <c r="H111" s="230"/>
      <c r="I111" s="230"/>
      <c r="J111" s="230"/>
      <c r="K111" s="230"/>
      <c r="L111" s="230"/>
      <c r="M111" s="230"/>
    </row>
    <row r="112" spans="1:13" x14ac:dyDescent="0.25">
      <c r="A112" s="230" t="s">
        <v>34</v>
      </c>
      <c r="B112" s="230"/>
      <c r="C112" s="230"/>
      <c r="D112" s="230"/>
      <c r="E112" s="230"/>
      <c r="F112" s="230"/>
      <c r="G112" s="230"/>
      <c r="H112" s="230"/>
      <c r="I112" s="230"/>
      <c r="J112" s="230"/>
      <c r="K112" s="230"/>
      <c r="L112" s="230"/>
      <c r="M112" s="230"/>
    </row>
    <row r="113" spans="1:13" x14ac:dyDescent="0.25">
      <c r="A113" s="231" t="s">
        <v>121</v>
      </c>
      <c r="B113" s="231"/>
      <c r="C113" s="231"/>
      <c r="D113" s="231"/>
      <c r="E113" s="231"/>
      <c r="F113" s="231"/>
      <c r="G113" s="231"/>
      <c r="H113" s="231"/>
      <c r="I113" s="231"/>
      <c r="J113" s="231"/>
      <c r="K113" s="231"/>
      <c r="L113" s="231"/>
      <c r="M113" s="231"/>
    </row>
    <row r="114" spans="1:13" x14ac:dyDescent="0.25">
      <c r="A114" s="230" t="s">
        <v>122</v>
      </c>
      <c r="B114" s="230"/>
      <c r="C114" s="230"/>
      <c r="D114" s="230"/>
      <c r="E114" s="230"/>
      <c r="F114" s="230"/>
      <c r="G114" s="230"/>
      <c r="H114" s="230"/>
      <c r="I114" s="230"/>
      <c r="J114" s="230"/>
      <c r="K114" s="230"/>
      <c r="L114" s="230"/>
      <c r="M114" s="230"/>
    </row>
    <row r="115" spans="1:13" x14ac:dyDescent="0.25">
      <c r="A115" s="231" t="s">
        <v>123</v>
      </c>
      <c r="B115" s="231"/>
      <c r="C115" s="231"/>
      <c r="D115" s="231"/>
      <c r="E115" s="231"/>
      <c r="F115" s="231"/>
      <c r="G115" s="231"/>
      <c r="H115" s="231"/>
      <c r="I115" s="231"/>
      <c r="J115" s="231"/>
      <c r="K115" s="231"/>
      <c r="L115" s="231"/>
      <c r="M115" s="231"/>
    </row>
    <row r="116" spans="1:13" x14ac:dyDescent="0.25">
      <c r="A116" s="230" t="s">
        <v>124</v>
      </c>
      <c r="B116" s="230"/>
      <c r="C116" s="230"/>
      <c r="D116" s="230"/>
      <c r="E116" s="230"/>
      <c r="F116" s="230"/>
      <c r="G116" s="230"/>
      <c r="H116" s="230"/>
      <c r="I116" s="230"/>
      <c r="J116" s="230"/>
      <c r="K116" s="230"/>
      <c r="L116" s="230"/>
      <c r="M116" s="230"/>
    </row>
    <row r="117" spans="1:13" x14ac:dyDescent="0.25">
      <c r="A117" s="230" t="s">
        <v>125</v>
      </c>
      <c r="B117" s="230"/>
      <c r="C117" s="230"/>
      <c r="D117" s="230"/>
      <c r="E117" s="230"/>
      <c r="F117" s="230"/>
      <c r="G117" s="230"/>
      <c r="H117" s="230"/>
      <c r="I117" s="230"/>
      <c r="J117" s="230"/>
      <c r="K117" s="230"/>
      <c r="L117" s="230"/>
      <c r="M117" s="230"/>
    </row>
    <row r="118" spans="1:13" x14ac:dyDescent="0.25">
      <c r="A118" s="231" t="s">
        <v>126</v>
      </c>
      <c r="B118" s="231"/>
      <c r="C118" s="231"/>
      <c r="D118" s="231"/>
      <c r="E118" s="231"/>
      <c r="F118" s="231"/>
      <c r="G118" s="231"/>
      <c r="H118" s="231"/>
      <c r="I118" s="231"/>
      <c r="J118" s="231"/>
      <c r="K118" s="231"/>
      <c r="L118" s="231"/>
      <c r="M118" s="231"/>
    </row>
    <row r="119" spans="1:13" x14ac:dyDescent="0.25">
      <c r="A119" s="230" t="s">
        <v>127</v>
      </c>
      <c r="B119" s="230"/>
      <c r="C119" s="230"/>
      <c r="D119" s="230"/>
      <c r="E119" s="230"/>
      <c r="F119" s="230"/>
      <c r="G119" s="230"/>
      <c r="H119" s="230"/>
      <c r="I119" s="230"/>
      <c r="J119" s="230"/>
      <c r="K119" s="230"/>
      <c r="L119" s="230"/>
      <c r="M119" s="230"/>
    </row>
    <row r="120" spans="1:13" x14ac:dyDescent="0.25">
      <c r="A120" s="230" t="s">
        <v>128</v>
      </c>
      <c r="B120" s="230"/>
      <c r="C120" s="230"/>
      <c r="D120" s="230"/>
      <c r="E120" s="230"/>
      <c r="F120" s="230"/>
      <c r="G120" s="230"/>
      <c r="H120" s="230"/>
      <c r="I120" s="230"/>
      <c r="J120" s="230"/>
      <c r="K120" s="230"/>
      <c r="L120" s="230"/>
      <c r="M120" s="230"/>
    </row>
    <row r="121" spans="1:13" x14ac:dyDescent="0.25">
      <c r="A121" s="230" t="s">
        <v>129</v>
      </c>
      <c r="B121" s="230"/>
      <c r="C121" s="230"/>
      <c r="D121" s="230"/>
      <c r="E121" s="230"/>
      <c r="F121" s="230"/>
      <c r="G121" s="230"/>
      <c r="H121" s="230"/>
      <c r="I121" s="230"/>
      <c r="J121" s="230"/>
      <c r="K121" s="230"/>
      <c r="L121" s="230"/>
      <c r="M121" s="230"/>
    </row>
    <row r="122" spans="1:13" x14ac:dyDescent="0.25">
      <c r="A122" s="230" t="s">
        <v>130</v>
      </c>
      <c r="B122" s="230"/>
      <c r="C122" s="230"/>
      <c r="D122" s="230"/>
      <c r="E122" s="230"/>
      <c r="F122" s="230"/>
      <c r="G122" s="230"/>
      <c r="H122" s="230"/>
      <c r="I122" s="230"/>
      <c r="J122" s="230"/>
      <c r="K122" s="230"/>
      <c r="L122" s="230"/>
      <c r="M122" s="230"/>
    </row>
    <row r="123" spans="1:13" x14ac:dyDescent="0.25">
      <c r="A123" s="230" t="s">
        <v>131</v>
      </c>
      <c r="B123" s="230"/>
      <c r="C123" s="230"/>
      <c r="D123" s="230"/>
      <c r="E123" s="230"/>
      <c r="F123" s="230"/>
      <c r="G123" s="230"/>
      <c r="H123" s="230"/>
      <c r="I123" s="230"/>
      <c r="J123" s="230"/>
      <c r="K123" s="230"/>
      <c r="L123" s="230"/>
      <c r="M123" s="230"/>
    </row>
    <row r="124" spans="1:13" x14ac:dyDescent="0.25">
      <c r="A124" s="9"/>
      <c r="B124" s="16"/>
      <c r="C124" s="16"/>
      <c r="D124" s="9"/>
      <c r="E124" s="9"/>
      <c r="F124" s="9"/>
      <c r="G124" s="9"/>
      <c r="H124" s="9"/>
      <c r="I124" s="9"/>
      <c r="J124" s="9"/>
      <c r="K124" s="9"/>
      <c r="L124" s="9"/>
    </row>
    <row r="129" spans="9:12" x14ac:dyDescent="0.25">
      <c r="I129" s="49"/>
      <c r="L129" s="49"/>
    </row>
  </sheetData>
  <customSheetViews>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9">
    <mergeCell ref="Q39:V39"/>
    <mergeCell ref="W39:Y39"/>
    <mergeCell ref="A2:N2"/>
    <mergeCell ref="A6:A9"/>
    <mergeCell ref="B6:B9"/>
    <mergeCell ref="C6:C9"/>
    <mergeCell ref="D6:N6"/>
    <mergeCell ref="D7:F7"/>
    <mergeCell ref="G7:I7"/>
    <mergeCell ref="J7:L7"/>
    <mergeCell ref="M7:N8"/>
    <mergeCell ref="D8:F8"/>
    <mergeCell ref="G8:I8"/>
    <mergeCell ref="J8:L8"/>
    <mergeCell ref="A3:N3"/>
    <mergeCell ref="A4:L4"/>
    <mergeCell ref="A114:M114"/>
    <mergeCell ref="A115:M115"/>
    <mergeCell ref="G75:I75"/>
    <mergeCell ref="J75:L75"/>
    <mergeCell ref="M75:N75"/>
    <mergeCell ref="A83:C83"/>
    <mergeCell ref="A84:E84"/>
    <mergeCell ref="B67:B70"/>
    <mergeCell ref="A67:A70"/>
    <mergeCell ref="A123:M123"/>
    <mergeCell ref="A117:M117"/>
    <mergeCell ref="A118:M118"/>
    <mergeCell ref="A119:M119"/>
    <mergeCell ref="A120:M120"/>
    <mergeCell ref="A121:M121"/>
    <mergeCell ref="A122:M122"/>
    <mergeCell ref="A116:M116"/>
    <mergeCell ref="G79:I79"/>
    <mergeCell ref="J79:L79"/>
    <mergeCell ref="M79:N79"/>
    <mergeCell ref="A111:M111"/>
    <mergeCell ref="A112:M112"/>
    <mergeCell ref="A113:M113"/>
  </mergeCells>
  <hyperlinks>
    <hyperlink ref="A113" location="P213" display="P213"/>
    <hyperlink ref="A115" location="P510" display="P510"/>
    <hyperlink ref="A118" location="P980" display="P980"/>
  </hyperlinks>
  <pageMargins left="0.19685039370078741" right="0.19685039370078741" top="0.19685039370078741" bottom="0.19685039370078741" header="0" footer="0"/>
  <pageSetup paperSize="9" scale="57" fitToHeight="0" orientation="landscape" r:id="rId4"/>
  <rowBreaks count="1" manualBreakCount="1">
    <brk id="43"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zoomScale="70" zoomScaleNormal="100" zoomScaleSheetLayoutView="70" workbookViewId="0">
      <selection activeCell="B60" sqref="B59:B60"/>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1"/>
      <c r="C1" s="141"/>
      <c r="D1" s="141"/>
      <c r="E1" s="173"/>
      <c r="F1" s="141"/>
      <c r="G1" s="276" t="s">
        <v>132</v>
      </c>
      <c r="H1" s="276"/>
      <c r="I1" s="276"/>
    </row>
    <row r="2" spans="1:20" ht="18.75" x14ac:dyDescent="0.25">
      <c r="A2" s="275" t="s">
        <v>238</v>
      </c>
      <c r="B2" s="275"/>
      <c r="C2" s="275"/>
      <c r="D2" s="275"/>
      <c r="E2" s="275"/>
      <c r="F2" s="275"/>
      <c r="G2" s="275"/>
      <c r="H2" s="275"/>
      <c r="I2" s="275"/>
    </row>
    <row r="3" spans="1:20" ht="30.75" customHeight="1" x14ac:dyDescent="0.5">
      <c r="A3" s="243" t="str">
        <f>ПФХД!A4</f>
        <v>Муниципальное автономное дошкольное образовательное учреждение "Детский сад № 81 "Конек-Горбунок"</v>
      </c>
      <c r="B3" s="244"/>
      <c r="C3" s="244"/>
      <c r="D3" s="244"/>
      <c r="E3" s="244"/>
      <c r="F3" s="244"/>
      <c r="G3" s="244"/>
      <c r="H3" s="244"/>
      <c r="I3" s="244"/>
      <c r="M3" s="260" t="s">
        <v>184</v>
      </c>
      <c r="N3" s="261"/>
      <c r="O3" s="261"/>
      <c r="P3" s="261"/>
      <c r="Q3" s="261"/>
      <c r="R3" s="261"/>
    </row>
    <row r="4" spans="1:20" x14ac:dyDescent="0.25">
      <c r="A4" s="259" t="s">
        <v>133</v>
      </c>
      <c r="B4" s="259" t="s">
        <v>0</v>
      </c>
      <c r="C4" s="259" t="s">
        <v>134</v>
      </c>
      <c r="D4" s="259" t="s">
        <v>135</v>
      </c>
      <c r="E4" s="245" t="s">
        <v>201</v>
      </c>
      <c r="F4" s="259" t="s">
        <v>9</v>
      </c>
      <c r="G4" s="259"/>
      <c r="H4" s="259"/>
      <c r="I4" s="259"/>
      <c r="M4" s="63"/>
      <c r="N4" s="63"/>
      <c r="O4" s="63"/>
      <c r="P4" s="63"/>
      <c r="Q4" s="63"/>
      <c r="R4" s="63"/>
    </row>
    <row r="5" spans="1:20" x14ac:dyDescent="0.25">
      <c r="A5" s="259"/>
      <c r="B5" s="259"/>
      <c r="C5" s="259"/>
      <c r="D5" s="259"/>
      <c r="E5" s="246"/>
      <c r="F5" s="5" t="s">
        <v>229</v>
      </c>
      <c r="G5" s="5" t="s">
        <v>136</v>
      </c>
      <c r="H5" s="5" t="s">
        <v>227</v>
      </c>
      <c r="I5" s="259" t="s">
        <v>40</v>
      </c>
      <c r="M5" s="58"/>
      <c r="N5" s="265" t="s">
        <v>145</v>
      </c>
      <c r="O5" s="265"/>
      <c r="P5" s="265"/>
      <c r="Q5" s="265"/>
      <c r="R5" s="91"/>
    </row>
    <row r="6" spans="1:20" ht="57" x14ac:dyDescent="0.25">
      <c r="A6" s="259"/>
      <c r="B6" s="259"/>
      <c r="C6" s="259"/>
      <c r="D6" s="259"/>
      <c r="E6" s="247"/>
      <c r="F6" s="5" t="s">
        <v>137</v>
      </c>
      <c r="G6" s="5" t="s">
        <v>138</v>
      </c>
      <c r="H6" s="5" t="s">
        <v>139</v>
      </c>
      <c r="I6" s="259"/>
      <c r="M6" s="66"/>
      <c r="N6" s="3" t="s">
        <v>230</v>
      </c>
      <c r="O6" s="3" t="s">
        <v>231</v>
      </c>
      <c r="P6" s="3" t="s">
        <v>232</v>
      </c>
      <c r="Q6" s="3" t="s">
        <v>40</v>
      </c>
      <c r="R6" s="92"/>
    </row>
    <row r="7" spans="1:20" s="58" customFormat="1" x14ac:dyDescent="0.25">
      <c r="A7" s="57">
        <v>1</v>
      </c>
      <c r="B7" s="57">
        <v>2</v>
      </c>
      <c r="C7" s="57">
        <v>3</v>
      </c>
      <c r="D7" s="57">
        <v>4</v>
      </c>
      <c r="E7" s="64" t="s">
        <v>202</v>
      </c>
      <c r="F7" s="57">
        <v>5</v>
      </c>
      <c r="G7" s="57">
        <v>6</v>
      </c>
      <c r="H7" s="57">
        <v>7</v>
      </c>
      <c r="I7" s="57">
        <v>8</v>
      </c>
      <c r="M7" s="66"/>
      <c r="N7" s="266" t="s">
        <v>148</v>
      </c>
      <c r="O7" s="267"/>
      <c r="P7" s="267"/>
      <c r="Q7" s="268"/>
      <c r="R7" s="93"/>
    </row>
    <row r="8" spans="1:20" s="63" customFormat="1" ht="16.5" x14ac:dyDescent="0.25">
      <c r="A8" s="59">
        <v>1</v>
      </c>
      <c r="B8" s="60" t="s">
        <v>140</v>
      </c>
      <c r="C8" s="61">
        <v>26000</v>
      </c>
      <c r="D8" s="61" t="s">
        <v>6</v>
      </c>
      <c r="E8" s="11"/>
      <c r="F8" s="62">
        <f>SUM(F9:F16)</f>
        <v>28140649.370000001</v>
      </c>
      <c r="G8" s="62">
        <f t="shared" ref="G8:I8" si="0">SUM(G9:G16)</f>
        <v>40370100</v>
      </c>
      <c r="H8" s="62">
        <f t="shared" si="0"/>
        <v>40370100</v>
      </c>
      <c r="I8" s="62">
        <f t="shared" si="0"/>
        <v>0</v>
      </c>
      <c r="M8" s="66"/>
      <c r="N8" s="98">
        <f>ПФХД!D67+ПФХД!D68+ПФХД!D69+ПФХД!D70+ПФХД!E67+ПФХД!E68+ПФХД!E69+ПФХД!E70+ПФХД!F67+ПФХД!F68+ПФХД!F69+ПФХД!F70</f>
        <v>28056049.370000001</v>
      </c>
      <c r="O8" s="98">
        <f>ПФХД!G67+ПФХД!G68+ПФХД!G69+ПФХД!G70+ПФХД!H67+ПФХД!H68+ПФХД!H69+ПФХД!H70+ПФХД!I67+ПФХД!I68+ПФХД!I69+ПФХД!I70</f>
        <v>25134400</v>
      </c>
      <c r="P8" s="98">
        <f>ПФХД!J67+ПФХД!J68+ПФХД!J69+ПФХД!J70+ПФХД!K67+ПФХД!K68+ПФХД!K69+ПФХД!K70+ПФХД!L67+ПФХД!L68+ПФХД!L69+ПФХД!L70</f>
        <v>25134400</v>
      </c>
      <c r="Q8" s="76">
        <f>ПФХД!$M$64+ПФХД!$N$64</f>
        <v>0</v>
      </c>
      <c r="R8" s="94"/>
    </row>
    <row r="9" spans="1:20" s="58" customFormat="1" ht="15.75" thickBot="1" x14ac:dyDescent="0.3">
      <c r="A9" s="279" t="s">
        <v>2</v>
      </c>
      <c r="B9" s="4" t="s">
        <v>65</v>
      </c>
      <c r="C9" s="259">
        <v>26100</v>
      </c>
      <c r="D9" s="259">
        <v>2020</v>
      </c>
      <c r="E9" s="248"/>
      <c r="F9" s="277" t="s">
        <v>6</v>
      </c>
      <c r="G9" s="277" t="s">
        <v>6</v>
      </c>
      <c r="H9" s="277" t="s">
        <v>6</v>
      </c>
      <c r="I9" s="277" t="s">
        <v>6</v>
      </c>
      <c r="M9" s="264" t="s">
        <v>152</v>
      </c>
      <c r="N9" s="264"/>
      <c r="O9" s="264"/>
      <c r="P9" s="264"/>
      <c r="Q9" s="264"/>
      <c r="R9" s="95"/>
    </row>
    <row r="10" spans="1:20" s="63" customFormat="1" ht="118.5" customHeight="1" x14ac:dyDescent="0.3">
      <c r="A10" s="279"/>
      <c r="B10" s="41" t="s">
        <v>141</v>
      </c>
      <c r="C10" s="259"/>
      <c r="D10" s="259"/>
      <c r="E10" s="249"/>
      <c r="F10" s="278"/>
      <c r="G10" s="278"/>
      <c r="H10" s="278"/>
      <c r="I10" s="278"/>
      <c r="M10" s="101" t="s">
        <v>180</v>
      </c>
      <c r="N10" s="102"/>
      <c r="O10" s="102"/>
      <c r="P10" s="102"/>
      <c r="Q10" s="103"/>
      <c r="R10" s="99"/>
    </row>
    <row r="11" spans="1:20" s="63" customFormat="1" ht="72.75" customHeight="1" thickBot="1" x14ac:dyDescent="0.35">
      <c r="A11" s="64" t="s">
        <v>3</v>
      </c>
      <c r="B11" s="41" t="s">
        <v>142</v>
      </c>
      <c r="C11" s="11">
        <v>26200</v>
      </c>
      <c r="D11" s="11">
        <v>2021</v>
      </c>
      <c r="E11" s="11"/>
      <c r="F11" s="11" t="s">
        <v>6</v>
      </c>
      <c r="G11" s="11" t="s">
        <v>6</v>
      </c>
      <c r="H11" s="11" t="s">
        <v>6</v>
      </c>
      <c r="I11" s="11" t="s">
        <v>6</v>
      </c>
      <c r="M11" s="104" t="s">
        <v>181</v>
      </c>
      <c r="N11" s="100"/>
      <c r="O11" s="108"/>
      <c r="P11" s="100"/>
      <c r="Q11" s="105"/>
      <c r="R11" s="63">
        <v>2021</v>
      </c>
      <c r="S11" s="63">
        <v>2022</v>
      </c>
      <c r="T11" s="63">
        <v>2023</v>
      </c>
    </row>
    <row r="12" spans="1:20" s="63" customFormat="1" ht="52.5" thickBot="1" x14ac:dyDescent="0.35">
      <c r="A12" s="64" t="s">
        <v>4</v>
      </c>
      <c r="B12" s="10" t="s">
        <v>143</v>
      </c>
      <c r="C12" s="11">
        <v>26300</v>
      </c>
      <c r="D12" s="11">
        <v>2020</v>
      </c>
      <c r="E12" s="11"/>
      <c r="F12" s="65">
        <f>N10+N11+N12</f>
        <v>0</v>
      </c>
      <c r="G12" s="65">
        <f>O10+O11+O12</f>
        <v>0</v>
      </c>
      <c r="H12" s="65">
        <f>P10+P11+P12</f>
        <v>0</v>
      </c>
      <c r="I12" s="65">
        <f t="shared" ref="I12" si="1">Q10+Q11+Q12</f>
        <v>0</v>
      </c>
      <c r="M12" s="106" t="s">
        <v>182</v>
      </c>
      <c r="N12" s="107"/>
      <c r="O12" s="107"/>
      <c r="P12" s="107"/>
      <c r="Q12" s="146"/>
      <c r="R12" s="147" t="s">
        <v>183</v>
      </c>
      <c r="S12" s="148" t="s">
        <v>183</v>
      </c>
      <c r="T12" s="149" t="s">
        <v>183</v>
      </c>
    </row>
    <row r="13" spans="1:20" s="63" customFormat="1" ht="30" x14ac:dyDescent="0.25">
      <c r="A13" s="162" t="s">
        <v>192</v>
      </c>
      <c r="B13" s="165" t="s">
        <v>193</v>
      </c>
      <c r="C13" s="180">
        <v>26310</v>
      </c>
      <c r="D13" s="11"/>
      <c r="E13" s="11"/>
      <c r="F13" s="11"/>
      <c r="G13" s="65"/>
      <c r="H13" s="65"/>
      <c r="I13" s="65"/>
      <c r="M13" s="166"/>
      <c r="N13" s="167"/>
      <c r="O13" s="167"/>
      <c r="P13" s="167"/>
      <c r="Q13" s="168"/>
      <c r="R13" s="169"/>
      <c r="S13" s="170"/>
      <c r="T13" s="171"/>
    </row>
    <row r="14" spans="1:20" s="63" customFormat="1" x14ac:dyDescent="0.25">
      <c r="A14" s="162"/>
      <c r="B14" s="165" t="s">
        <v>194</v>
      </c>
      <c r="C14" s="180" t="s">
        <v>195</v>
      </c>
      <c r="D14" s="11"/>
      <c r="E14" s="11"/>
      <c r="F14" s="11"/>
      <c r="G14" s="65"/>
      <c r="H14" s="65"/>
      <c r="I14" s="65"/>
      <c r="M14" s="166"/>
      <c r="N14" s="167"/>
      <c r="O14" s="167"/>
      <c r="P14" s="167"/>
      <c r="Q14" s="168"/>
      <c r="R14" s="169"/>
      <c r="S14" s="170"/>
      <c r="T14" s="171"/>
    </row>
    <row r="15" spans="1:20" s="63" customFormat="1" ht="15.75" thickBot="1" x14ac:dyDescent="0.3">
      <c r="A15" s="162" t="s">
        <v>196</v>
      </c>
      <c r="B15" s="165" t="s">
        <v>197</v>
      </c>
      <c r="C15" s="180">
        <v>26320</v>
      </c>
      <c r="D15" s="11"/>
      <c r="E15" s="11"/>
      <c r="F15" s="185">
        <f>F12</f>
        <v>0</v>
      </c>
      <c r="G15" s="65"/>
      <c r="H15" s="65"/>
      <c r="I15" s="65"/>
      <c r="M15" s="166"/>
      <c r="N15" s="167"/>
      <c r="O15" s="167"/>
      <c r="P15" s="167"/>
      <c r="Q15" s="168"/>
      <c r="R15" s="169"/>
      <c r="S15" s="170"/>
      <c r="T15" s="171"/>
    </row>
    <row r="16" spans="1:20" s="63" customFormat="1" ht="32.25" x14ac:dyDescent="0.3">
      <c r="A16" s="250" t="s">
        <v>5</v>
      </c>
      <c r="B16" s="253" t="s">
        <v>144</v>
      </c>
      <c r="C16" s="245">
        <v>26400</v>
      </c>
      <c r="D16" s="11">
        <v>2021</v>
      </c>
      <c r="E16" s="11"/>
      <c r="F16" s="65">
        <f>F19+F24+F31+F29</f>
        <v>28140649.370000001</v>
      </c>
      <c r="G16" s="65">
        <f t="shared" ref="G16:I16" si="2">G19+G24+G31+G29</f>
        <v>40370100</v>
      </c>
      <c r="H16" s="65">
        <f t="shared" si="2"/>
        <v>40370100</v>
      </c>
      <c r="I16" s="65">
        <f t="shared" si="2"/>
        <v>0</v>
      </c>
      <c r="M16" s="101" t="s">
        <v>166</v>
      </c>
      <c r="N16" s="102">
        <v>17487202.030000001</v>
      </c>
      <c r="O16" s="102">
        <v>15235700</v>
      </c>
      <c r="P16" s="102">
        <v>15235700</v>
      </c>
      <c r="Q16" s="150"/>
      <c r="R16" s="151">
        <f>ПФХД!$D$67+ПФХД!D68+ПФХД!D69+ПФХД!D70-'Закупка ТРУ'!$N$10-'Закупка ТРУ'!$N$16</f>
        <v>0</v>
      </c>
      <c r="S16" s="152">
        <f>ПФХД!$G$67+ПФХД!G68+ПФХД!G69+ПФХД!G70-'Закупка ТРУ'!$O$10-'Закупка ТРУ'!$O$16</f>
        <v>0</v>
      </c>
      <c r="T16" s="153">
        <f>ПФХД!$J$67+ПФХД!J68+ПФХД!J69+ПФХД!J70-'Закупка ТРУ'!$P$10-'Закупка ТРУ'!$P$16</f>
        <v>0</v>
      </c>
    </row>
    <row r="17" spans="1:20" s="63" customFormat="1" ht="45.75" x14ac:dyDescent="0.25">
      <c r="A17" s="251"/>
      <c r="B17" s="254"/>
      <c r="C17" s="246"/>
      <c r="D17" s="11">
        <v>2022</v>
      </c>
      <c r="E17" s="11"/>
      <c r="F17" s="65"/>
      <c r="G17" s="65">
        <f>O8-G16-G12</f>
        <v>-15235700</v>
      </c>
      <c r="H17" s="65"/>
      <c r="I17" s="65"/>
      <c r="M17" s="104" t="s">
        <v>167</v>
      </c>
      <c r="N17" s="69">
        <v>84600</v>
      </c>
      <c r="O17" s="69">
        <v>84600</v>
      </c>
      <c r="P17" s="69">
        <v>84600</v>
      </c>
      <c r="Q17" s="154"/>
      <c r="R17" s="151">
        <f>(ПФХД!$E$67+ПФХД!E68+ПФХД!E69+ПФХД!$E$70)-'Закупка ТРУ'!$N$11-'Закупка ТРУ'!$N$17</f>
        <v>0</v>
      </c>
      <c r="S17" s="152">
        <f>(ПФХД!$H$67+ПФХД!H68+ПФХД!H69+ПФХД!$H$70)-'Закупка ТРУ'!$O$11-'Закупка ТРУ'!$O$17</f>
        <v>0</v>
      </c>
      <c r="T17" s="153">
        <f>(ПФХД!$K$67+ПФХД!L68+ПФХД!L69+ПФХД!$K$70)-'Закупка ТРУ'!$P$11-'Закупка ТРУ'!$P$17</f>
        <v>0</v>
      </c>
    </row>
    <row r="18" spans="1:20" s="63" customFormat="1" ht="33.75" thickBot="1" x14ac:dyDescent="0.3">
      <c r="A18" s="252"/>
      <c r="B18" s="255"/>
      <c r="C18" s="247"/>
      <c r="D18" s="11">
        <v>2023</v>
      </c>
      <c r="E18" s="11"/>
      <c r="F18" s="65"/>
      <c r="G18" s="65"/>
      <c r="H18" s="65">
        <f>P8-H16-H12-H17</f>
        <v>-15235700</v>
      </c>
      <c r="I18" s="65"/>
      <c r="M18" s="106" t="s">
        <v>168</v>
      </c>
      <c r="N18" s="110">
        <v>10568847.34</v>
      </c>
      <c r="O18" s="110">
        <v>9814100</v>
      </c>
      <c r="P18" s="110">
        <v>9814100</v>
      </c>
      <c r="Q18" s="155"/>
      <c r="R18" s="156">
        <f>ПФХД!$F$67+ПФХД!F68+ПФХД!F69+ПФХД!E70-'Закупка ТРУ'!$N$12-'Закупка ТРУ'!$N$18</f>
        <v>0</v>
      </c>
      <c r="S18" s="157">
        <f>ПФХД!$I$67+ПФХД!I68+ПФХД!I69+ПФХД!I70-'Закупка ТРУ'!$O$12-'Закупка ТРУ'!$O$18</f>
        <v>0</v>
      </c>
      <c r="T18" s="158">
        <f>ПФХД!$L$67+ПФХД!L68+ПФХД!L69+ПФХД!L70-'Закупка ТРУ'!$P$12-'Закупка ТРУ'!$P$18</f>
        <v>0</v>
      </c>
    </row>
    <row r="19" spans="1:20" s="58" customFormat="1" ht="15.75" thickBot="1" x14ac:dyDescent="0.3">
      <c r="A19" s="273" t="s">
        <v>7</v>
      </c>
      <c r="B19" s="4" t="s">
        <v>65</v>
      </c>
      <c r="C19" s="259">
        <v>26410</v>
      </c>
      <c r="D19" s="259" t="s">
        <v>6</v>
      </c>
      <c r="E19" s="248"/>
      <c r="F19" s="269">
        <f>F21+F23</f>
        <v>17487202.030000001</v>
      </c>
      <c r="G19" s="269">
        <f>G21+G23</f>
        <v>30471400</v>
      </c>
      <c r="H19" s="269">
        <f>H21+H23</f>
        <v>30471400</v>
      </c>
      <c r="I19" s="269">
        <f>I21+I23</f>
        <v>0</v>
      </c>
      <c r="M19" s="109"/>
      <c r="N19" s="111">
        <f>N8-N10-N16-N11-N17-N12</f>
        <v>10484247.34</v>
      </c>
      <c r="O19" s="111">
        <f t="shared" ref="O19:Q19" si="3">O8-O10-O16-O11-O17-O12</f>
        <v>9814100</v>
      </c>
      <c r="P19" s="111">
        <f t="shared" si="3"/>
        <v>9814100</v>
      </c>
      <c r="Q19" s="111">
        <f t="shared" si="3"/>
        <v>0</v>
      </c>
      <c r="R19" s="96"/>
    </row>
    <row r="20" spans="1:20" s="58" customFormat="1" ht="31.15" customHeight="1" x14ac:dyDescent="0.25">
      <c r="A20" s="274"/>
      <c r="B20" s="4" t="s">
        <v>146</v>
      </c>
      <c r="C20" s="259"/>
      <c r="D20" s="259"/>
      <c r="E20" s="249"/>
      <c r="F20" s="270"/>
      <c r="G20" s="270"/>
      <c r="H20" s="270"/>
      <c r="I20" s="270"/>
    </row>
    <row r="21" spans="1:20" s="58" customFormat="1" x14ac:dyDescent="0.25">
      <c r="A21" s="256" t="s">
        <v>147</v>
      </c>
      <c r="B21" s="4" t="s">
        <v>65</v>
      </c>
      <c r="C21" s="259">
        <v>26411</v>
      </c>
      <c r="D21" s="259" t="s">
        <v>6</v>
      </c>
      <c r="E21" s="248"/>
      <c r="F21" s="269"/>
      <c r="G21" s="269">
        <f>O16</f>
        <v>15235700</v>
      </c>
      <c r="H21" s="269">
        <f>P16</f>
        <v>15235700</v>
      </c>
      <c r="I21" s="269">
        <f>Q16</f>
        <v>0</v>
      </c>
    </row>
    <row r="22" spans="1:20" s="58" customFormat="1" x14ac:dyDescent="0.25">
      <c r="A22" s="256"/>
      <c r="B22" s="67" t="s">
        <v>149</v>
      </c>
      <c r="C22" s="259"/>
      <c r="D22" s="259"/>
      <c r="E22" s="249"/>
      <c r="F22" s="270"/>
      <c r="G22" s="270"/>
      <c r="H22" s="270"/>
      <c r="I22" s="270"/>
      <c r="M22" s="2"/>
      <c r="N22" s="72"/>
      <c r="O22" s="72"/>
      <c r="P22" s="72"/>
      <c r="Q22" s="73"/>
      <c r="R22" s="73"/>
    </row>
    <row r="23" spans="1:20" s="58" customFormat="1" x14ac:dyDescent="0.25">
      <c r="A23" s="160" t="s">
        <v>150</v>
      </c>
      <c r="B23" s="4" t="s">
        <v>151</v>
      </c>
      <c r="C23" s="178">
        <v>26412</v>
      </c>
      <c r="D23" s="178" t="s">
        <v>6</v>
      </c>
      <c r="E23" s="178"/>
      <c r="F23" s="179">
        <f>N16</f>
        <v>17487202.030000001</v>
      </c>
      <c r="G23" s="179">
        <f t="shared" ref="G23:I23" si="4">O16</f>
        <v>15235700</v>
      </c>
      <c r="H23" s="179">
        <f t="shared" si="4"/>
        <v>15235700</v>
      </c>
      <c r="I23" s="179">
        <f t="shared" si="4"/>
        <v>0</v>
      </c>
      <c r="M23" s="159"/>
      <c r="N23" s="97"/>
      <c r="O23" s="97"/>
      <c r="P23" s="97"/>
      <c r="Q23" s="97"/>
      <c r="R23" s="97"/>
    </row>
    <row r="24" spans="1:20" s="58" customFormat="1" ht="32.25" customHeight="1" x14ac:dyDescent="0.25">
      <c r="A24" s="68" t="s">
        <v>8</v>
      </c>
      <c r="B24" s="67" t="s">
        <v>153</v>
      </c>
      <c r="C24" s="178">
        <v>26420</v>
      </c>
      <c r="D24" s="178" t="s">
        <v>6</v>
      </c>
      <c r="E24" s="178"/>
      <c r="F24" s="179">
        <f>F25+F28</f>
        <v>84600</v>
      </c>
      <c r="G24" s="179">
        <f>G25+G28</f>
        <v>84600</v>
      </c>
      <c r="H24" s="179">
        <f>H25+H28</f>
        <v>84600</v>
      </c>
      <c r="I24" s="179">
        <f>I25+I28</f>
        <v>0</v>
      </c>
      <c r="M24" s="159"/>
      <c r="N24" s="97"/>
      <c r="O24" s="97"/>
      <c r="P24" s="97"/>
      <c r="Q24" s="97"/>
      <c r="R24" s="97"/>
      <c r="S24" s="262"/>
    </row>
    <row r="25" spans="1:20" s="58" customFormat="1" ht="15" customHeight="1" x14ac:dyDescent="0.25">
      <c r="A25" s="256" t="s">
        <v>154</v>
      </c>
      <c r="B25" s="4" t="s">
        <v>65</v>
      </c>
      <c r="C25" s="259">
        <v>26421</v>
      </c>
      <c r="D25" s="259" t="s">
        <v>6</v>
      </c>
      <c r="E25" s="248"/>
      <c r="F25" s="269"/>
      <c r="G25" s="269"/>
      <c r="H25" s="269"/>
      <c r="I25" s="269"/>
      <c r="R25" s="66"/>
      <c r="S25" s="262"/>
    </row>
    <row r="26" spans="1:20" s="58" customFormat="1" ht="15" customHeight="1" x14ac:dyDescent="0.25">
      <c r="A26" s="256"/>
      <c r="B26" s="67" t="s">
        <v>149</v>
      </c>
      <c r="C26" s="259"/>
      <c r="D26" s="259"/>
      <c r="E26" s="249"/>
      <c r="F26" s="270"/>
      <c r="G26" s="270"/>
      <c r="H26" s="270"/>
      <c r="I26" s="270"/>
      <c r="M26" s="263"/>
      <c r="N26" s="263"/>
      <c r="O26" s="263"/>
      <c r="P26" s="263"/>
      <c r="Q26" s="263"/>
      <c r="R26" s="66"/>
      <c r="S26" s="262"/>
    </row>
    <row r="27" spans="1:20" s="58" customFormat="1" ht="15" customHeight="1" x14ac:dyDescent="0.25">
      <c r="A27" s="163"/>
      <c r="B27" s="67" t="s">
        <v>194</v>
      </c>
      <c r="C27" s="181" t="s">
        <v>200</v>
      </c>
      <c r="D27" s="178" t="s">
        <v>6</v>
      </c>
      <c r="E27" s="182"/>
      <c r="F27" s="184"/>
      <c r="G27" s="183"/>
      <c r="H27" s="183"/>
      <c r="I27" s="183"/>
      <c r="M27" s="164"/>
      <c r="N27" s="164"/>
      <c r="O27" s="164"/>
      <c r="P27" s="164"/>
      <c r="Q27" s="164"/>
      <c r="R27" s="66"/>
      <c r="S27" s="262"/>
    </row>
    <row r="28" spans="1:20" s="58" customFormat="1" ht="15" customHeight="1" x14ac:dyDescent="0.25">
      <c r="A28" s="160" t="s">
        <v>155</v>
      </c>
      <c r="B28" s="4" t="s">
        <v>151</v>
      </c>
      <c r="C28" s="178">
        <v>26422</v>
      </c>
      <c r="D28" s="178" t="s">
        <v>6</v>
      </c>
      <c r="E28" s="178"/>
      <c r="F28" s="179">
        <f>N17</f>
        <v>84600</v>
      </c>
      <c r="G28" s="179">
        <f t="shared" ref="G28:I28" si="5">O17</f>
        <v>84600</v>
      </c>
      <c r="H28" s="179">
        <f t="shared" si="5"/>
        <v>84600</v>
      </c>
      <c r="I28" s="179">
        <f t="shared" si="5"/>
        <v>0</v>
      </c>
      <c r="R28" s="66"/>
      <c r="S28" s="262"/>
    </row>
    <row r="29" spans="1:20" s="58" customFormat="1" ht="30" x14ac:dyDescent="0.25">
      <c r="A29" s="68" t="s">
        <v>156</v>
      </c>
      <c r="B29" s="67" t="s">
        <v>157</v>
      </c>
      <c r="C29" s="178">
        <v>26430</v>
      </c>
      <c r="D29" s="178" t="s">
        <v>6</v>
      </c>
      <c r="E29" s="178"/>
      <c r="F29" s="179"/>
      <c r="G29" s="179"/>
      <c r="H29" s="179"/>
      <c r="I29" s="179"/>
      <c r="T29" s="71"/>
    </row>
    <row r="30" spans="1:20" s="58" customFormat="1" x14ac:dyDescent="0.25">
      <c r="A30" s="68"/>
      <c r="B30" s="67" t="s">
        <v>194</v>
      </c>
      <c r="C30" s="181" t="s">
        <v>199</v>
      </c>
      <c r="D30" s="178" t="s">
        <v>6</v>
      </c>
      <c r="E30" s="178"/>
      <c r="F30" s="179"/>
      <c r="G30" s="179"/>
      <c r="H30" s="179"/>
      <c r="I30" s="179"/>
      <c r="T30" s="71"/>
    </row>
    <row r="31" spans="1:20" s="58" customFormat="1" ht="28.5" customHeight="1" x14ac:dyDescent="0.25">
      <c r="A31" s="68" t="s">
        <v>158</v>
      </c>
      <c r="B31" s="4" t="s">
        <v>159</v>
      </c>
      <c r="C31" s="178">
        <v>26450</v>
      </c>
      <c r="D31" s="178" t="s">
        <v>6</v>
      </c>
      <c r="E31" s="178"/>
      <c r="F31" s="179">
        <f>F32+F35</f>
        <v>10568847.34</v>
      </c>
      <c r="G31" s="179">
        <f>G32+G35</f>
        <v>9814100</v>
      </c>
      <c r="H31" s="179">
        <f>H32+H35</f>
        <v>9814100</v>
      </c>
      <c r="I31" s="179">
        <f>I32+I35</f>
        <v>0</v>
      </c>
      <c r="M31" s="2"/>
      <c r="N31" s="2"/>
      <c r="O31" s="2"/>
      <c r="P31" s="2"/>
      <c r="Q31" s="2"/>
      <c r="R31" s="2"/>
      <c r="S31" s="2"/>
    </row>
    <row r="32" spans="1:20" s="58" customFormat="1" x14ac:dyDescent="0.25">
      <c r="A32" s="256" t="s">
        <v>160</v>
      </c>
      <c r="B32" s="4" t="s">
        <v>65</v>
      </c>
      <c r="C32" s="259">
        <v>26451</v>
      </c>
      <c r="D32" s="259" t="s">
        <v>6</v>
      </c>
      <c r="E32" s="248"/>
      <c r="F32" s="269"/>
      <c r="G32" s="269"/>
      <c r="H32" s="269"/>
      <c r="I32" s="269"/>
      <c r="M32" s="2"/>
      <c r="N32" s="2"/>
      <c r="O32" s="2"/>
      <c r="P32" s="2"/>
      <c r="Q32" s="2"/>
      <c r="R32" s="2"/>
      <c r="S32" s="2"/>
      <c r="T32" s="71"/>
    </row>
    <row r="33" spans="1:20" s="58" customFormat="1" x14ac:dyDescent="0.25">
      <c r="A33" s="256"/>
      <c r="B33" s="70" t="s">
        <v>149</v>
      </c>
      <c r="C33" s="259"/>
      <c r="D33" s="259"/>
      <c r="E33" s="249"/>
      <c r="F33" s="270"/>
      <c r="G33" s="270"/>
      <c r="H33" s="270"/>
      <c r="I33" s="270"/>
      <c r="M33" s="2"/>
      <c r="N33" s="2"/>
      <c r="O33" s="2"/>
      <c r="P33" s="2"/>
      <c r="Q33" s="2"/>
      <c r="R33" s="2"/>
      <c r="S33" s="2"/>
      <c r="T33" s="71"/>
    </row>
    <row r="34" spans="1:20" s="58" customFormat="1" x14ac:dyDescent="0.25">
      <c r="A34" s="163"/>
      <c r="B34" s="172" t="s">
        <v>194</v>
      </c>
      <c r="C34" s="181" t="s">
        <v>198</v>
      </c>
      <c r="D34" s="178" t="s">
        <v>6</v>
      </c>
      <c r="E34" s="182"/>
      <c r="F34" s="183"/>
      <c r="G34" s="183"/>
      <c r="H34" s="183"/>
      <c r="I34" s="183"/>
      <c r="M34" s="2"/>
      <c r="N34" s="2"/>
      <c r="O34" s="2"/>
      <c r="P34" s="2"/>
      <c r="Q34" s="2"/>
      <c r="R34" s="2"/>
      <c r="S34" s="2"/>
      <c r="T34" s="71"/>
    </row>
    <row r="35" spans="1:20" s="58" customFormat="1" x14ac:dyDescent="0.25">
      <c r="A35" s="160" t="s">
        <v>161</v>
      </c>
      <c r="B35" s="67" t="s">
        <v>162</v>
      </c>
      <c r="C35" s="178">
        <v>26452</v>
      </c>
      <c r="D35" s="178" t="s">
        <v>6</v>
      </c>
      <c r="E35" s="178"/>
      <c r="F35" s="179">
        <f>N18</f>
        <v>10568847.34</v>
      </c>
      <c r="G35" s="179">
        <f>O18</f>
        <v>9814100</v>
      </c>
      <c r="H35" s="179">
        <f>P18</f>
        <v>9814100</v>
      </c>
      <c r="I35" s="179">
        <f>Q18</f>
        <v>0</v>
      </c>
      <c r="M35" s="2"/>
      <c r="N35" s="2"/>
      <c r="O35" s="2"/>
      <c r="P35" s="2"/>
      <c r="Q35" s="2"/>
      <c r="R35" s="2"/>
      <c r="S35" s="2"/>
    </row>
    <row r="36" spans="1:20" s="58" customFormat="1" ht="52.5" customHeight="1" x14ac:dyDescent="0.25">
      <c r="A36" s="160">
        <v>2</v>
      </c>
      <c r="B36" s="4" t="s">
        <v>163</v>
      </c>
      <c r="C36" s="178">
        <v>26500</v>
      </c>
      <c r="D36" s="178" t="s">
        <v>6</v>
      </c>
      <c r="E36" s="178"/>
      <c r="F36" s="179">
        <f>F21+F25+F32</f>
        <v>0</v>
      </c>
      <c r="G36" s="179">
        <f t="shared" ref="G36:I36" si="6">G21+G25+G32</f>
        <v>15235700</v>
      </c>
      <c r="H36" s="179">
        <f t="shared" si="6"/>
        <v>15235700</v>
      </c>
      <c r="I36" s="179">
        <f t="shared" si="6"/>
        <v>0</v>
      </c>
      <c r="M36" s="2"/>
      <c r="N36" s="2"/>
      <c r="O36" s="2"/>
      <c r="P36" s="2"/>
      <c r="Q36" s="2"/>
      <c r="R36" s="2"/>
      <c r="S36" s="2"/>
    </row>
    <row r="37" spans="1:20" s="58" customFormat="1" ht="27.75" customHeight="1" x14ac:dyDescent="0.25">
      <c r="A37" s="256"/>
      <c r="B37" s="257" t="s">
        <v>164</v>
      </c>
      <c r="C37" s="248">
        <v>26510</v>
      </c>
      <c r="D37" s="178">
        <v>2021</v>
      </c>
      <c r="E37" s="4"/>
      <c r="F37" s="179"/>
      <c r="G37" s="179"/>
      <c r="H37" s="179"/>
      <c r="I37" s="179"/>
      <c r="M37" s="2"/>
      <c r="N37" s="2"/>
      <c r="O37" s="2"/>
      <c r="P37" s="2"/>
      <c r="Q37" s="2"/>
      <c r="R37" s="2"/>
      <c r="S37" s="2"/>
    </row>
    <row r="38" spans="1:20" s="58" customFormat="1" ht="27.75" customHeight="1" x14ac:dyDescent="0.25">
      <c r="A38" s="256"/>
      <c r="B38" s="257"/>
      <c r="C38" s="258"/>
      <c r="D38" s="178">
        <v>2022</v>
      </c>
      <c r="E38" s="4"/>
      <c r="F38" s="179"/>
      <c r="G38" s="179"/>
      <c r="H38" s="179"/>
      <c r="I38" s="179"/>
      <c r="M38" s="2"/>
      <c r="N38" s="2"/>
      <c r="O38" s="2"/>
      <c r="P38" s="2"/>
      <c r="Q38" s="2"/>
      <c r="R38" s="2"/>
      <c r="S38" s="2"/>
    </row>
    <row r="39" spans="1:20" s="58" customFormat="1" ht="27.75" customHeight="1" x14ac:dyDescent="0.25">
      <c r="A39" s="256"/>
      <c r="B39" s="257"/>
      <c r="C39" s="249"/>
      <c r="D39" s="178">
        <v>2023</v>
      </c>
      <c r="E39" s="4"/>
      <c r="F39" s="179"/>
      <c r="G39" s="179"/>
      <c r="H39" s="179"/>
      <c r="I39" s="179"/>
      <c r="M39" s="2"/>
      <c r="N39" s="2"/>
      <c r="O39" s="2"/>
      <c r="P39" s="2"/>
      <c r="Q39" s="2"/>
      <c r="R39" s="2"/>
      <c r="S39" s="2"/>
    </row>
    <row r="40" spans="1:20" s="58" customFormat="1" ht="51" customHeight="1" x14ac:dyDescent="0.25">
      <c r="A40" s="160">
        <v>3</v>
      </c>
      <c r="B40" s="70" t="s">
        <v>165</v>
      </c>
      <c r="C40" s="178">
        <v>26600</v>
      </c>
      <c r="D40" s="178" t="s">
        <v>6</v>
      </c>
      <c r="E40" s="178"/>
      <c r="F40" s="179">
        <f>F23+F28+F35</f>
        <v>28140649.370000001</v>
      </c>
      <c r="G40" s="179">
        <f t="shared" ref="G40:I40" si="7">G23+G28+G35</f>
        <v>25134400</v>
      </c>
      <c r="H40" s="179">
        <f t="shared" si="7"/>
        <v>25134400</v>
      </c>
      <c r="I40" s="179">
        <f t="shared" si="7"/>
        <v>0</v>
      </c>
      <c r="M40" s="2"/>
      <c r="N40" s="2"/>
      <c r="O40" s="2"/>
      <c r="P40" s="2"/>
      <c r="Q40" s="2"/>
      <c r="R40" s="2"/>
      <c r="S40" s="2"/>
    </row>
    <row r="41" spans="1:20" s="58" customFormat="1" ht="23.25" customHeight="1" x14ac:dyDescent="0.25">
      <c r="A41" s="256"/>
      <c r="B41" s="257" t="s">
        <v>164</v>
      </c>
      <c r="C41" s="248">
        <v>26610</v>
      </c>
      <c r="D41" s="178">
        <v>2021</v>
      </c>
      <c r="E41" s="4"/>
      <c r="F41" s="179"/>
      <c r="G41" s="179"/>
      <c r="H41" s="179"/>
      <c r="I41" s="179"/>
      <c r="M41" s="2"/>
      <c r="N41" s="2"/>
      <c r="O41" s="2"/>
      <c r="P41" s="2"/>
      <c r="Q41" s="2"/>
      <c r="R41" s="2"/>
      <c r="S41" s="2"/>
    </row>
    <row r="42" spans="1:20" s="58" customFormat="1" ht="23.25" customHeight="1" x14ac:dyDescent="0.25">
      <c r="A42" s="256"/>
      <c r="B42" s="257"/>
      <c r="C42" s="258"/>
      <c r="D42" s="178">
        <v>2022</v>
      </c>
      <c r="E42" s="4"/>
      <c r="F42" s="179"/>
      <c r="G42" s="179"/>
      <c r="H42" s="179"/>
      <c r="I42" s="179"/>
      <c r="M42" s="2"/>
      <c r="N42" s="2"/>
      <c r="O42" s="2"/>
      <c r="P42" s="2"/>
      <c r="Q42" s="2"/>
      <c r="R42" s="2"/>
      <c r="S42" s="2"/>
    </row>
    <row r="43" spans="1:20" s="58" customFormat="1" ht="23.25" customHeight="1" x14ac:dyDescent="0.25">
      <c r="A43" s="256"/>
      <c r="B43" s="257"/>
      <c r="C43" s="249"/>
      <c r="D43" s="178">
        <v>2023</v>
      </c>
      <c r="E43" s="4"/>
      <c r="F43" s="179"/>
      <c r="G43" s="179"/>
      <c r="H43" s="179"/>
      <c r="I43" s="179"/>
      <c r="M43" s="2"/>
      <c r="N43" s="2"/>
      <c r="O43" s="2"/>
      <c r="P43" s="2"/>
      <c r="Q43" s="2"/>
      <c r="R43" s="2"/>
      <c r="S43" s="2"/>
    </row>
    <row r="44" spans="1:20" ht="18.75" x14ac:dyDescent="0.3">
      <c r="A44" s="74"/>
      <c r="D44" s="138"/>
      <c r="E44" s="174"/>
      <c r="F44" s="138"/>
      <c r="G44" s="138"/>
      <c r="T44" s="58"/>
    </row>
    <row r="45" spans="1:20" ht="80.25" customHeight="1" x14ac:dyDescent="0.3">
      <c r="A45" s="272" t="s">
        <v>191</v>
      </c>
      <c r="B45" s="272"/>
      <c r="C45" s="132"/>
      <c r="D45" s="132"/>
      <c r="E45" s="175"/>
      <c r="F45" s="137" t="s">
        <v>242</v>
      </c>
      <c r="G45" s="137"/>
      <c r="H45" s="132"/>
      <c r="I45" s="133"/>
    </row>
    <row r="46" spans="1:20" x14ac:dyDescent="0.25">
      <c r="A46" s="134"/>
      <c r="B46" s="134"/>
      <c r="C46" s="134"/>
      <c r="D46" s="134"/>
      <c r="E46" s="175"/>
      <c r="F46" s="134"/>
      <c r="G46" s="134"/>
      <c r="H46" s="134"/>
      <c r="I46" s="134"/>
      <c r="J46" s="134"/>
    </row>
    <row r="47" spans="1:20" ht="18.75" x14ac:dyDescent="0.3">
      <c r="A47" s="134"/>
      <c r="B47" s="134"/>
      <c r="C47" s="134"/>
      <c r="D47" s="134"/>
      <c r="E47" s="176"/>
      <c r="F47" s="134"/>
      <c r="G47" s="134"/>
      <c r="H47" s="134"/>
      <c r="I47" s="134"/>
      <c r="J47" s="134"/>
    </row>
    <row r="48" spans="1:20" ht="18.75" x14ac:dyDescent="0.3">
      <c r="B48" s="135"/>
      <c r="C48" s="135"/>
      <c r="D48" s="135"/>
      <c r="E48" s="176"/>
      <c r="F48" s="135"/>
      <c r="G48" s="135"/>
      <c r="H48" s="135"/>
      <c r="I48" s="135"/>
      <c r="J48" s="135"/>
    </row>
    <row r="49" spans="1:10" ht="18.75" x14ac:dyDescent="0.3">
      <c r="B49" s="135"/>
      <c r="C49" s="135"/>
      <c r="D49" s="135"/>
      <c r="E49" s="177"/>
      <c r="F49" s="135"/>
      <c r="G49" s="135"/>
      <c r="H49" s="135"/>
      <c r="I49" s="135"/>
      <c r="J49" s="135"/>
    </row>
    <row r="50" spans="1:10" ht="15.75" x14ac:dyDescent="0.25">
      <c r="A50" s="129" t="s">
        <v>243</v>
      </c>
      <c r="B50" s="136"/>
      <c r="C50" s="136"/>
      <c r="D50" s="136"/>
      <c r="E50" s="177"/>
      <c r="F50" s="136"/>
      <c r="G50" s="136"/>
      <c r="H50" s="136"/>
      <c r="I50" s="136"/>
    </row>
    <row r="51" spans="1:10" ht="15.75" x14ac:dyDescent="0.25">
      <c r="A51" s="130">
        <v>454594</v>
      </c>
      <c r="B51" s="136"/>
      <c r="C51" s="136"/>
      <c r="D51" s="136"/>
      <c r="E51" s="177"/>
      <c r="F51" s="136"/>
      <c r="G51" s="136"/>
      <c r="H51" s="136"/>
      <c r="I51" s="136"/>
    </row>
    <row r="52" spans="1:10" ht="33.75" customHeight="1" x14ac:dyDescent="0.25">
      <c r="A52" s="271" t="s">
        <v>22</v>
      </c>
      <c r="B52" s="271"/>
      <c r="C52" s="271"/>
      <c r="D52" s="271"/>
      <c r="E52" s="271"/>
      <c r="F52" s="271"/>
      <c r="G52" s="271"/>
      <c r="H52" s="271"/>
      <c r="I52" s="271"/>
    </row>
  </sheetData>
  <customSheetViews>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M3:R3"/>
    <mergeCell ref="S24:S28"/>
    <mergeCell ref="M26:Q26"/>
    <mergeCell ref="M9:Q9"/>
    <mergeCell ref="N5:Q5"/>
    <mergeCell ref="N7:Q7"/>
    <mergeCell ref="A16:A18"/>
    <mergeCell ref="B16:B18"/>
    <mergeCell ref="C16:C18"/>
    <mergeCell ref="A37:A39"/>
    <mergeCell ref="B37:B39"/>
    <mergeCell ref="C37:C39"/>
    <mergeCell ref="A21:A22"/>
    <mergeCell ref="C21:C22"/>
    <mergeCell ref="E4:E6"/>
    <mergeCell ref="E9:E10"/>
    <mergeCell ref="E19:E20"/>
    <mergeCell ref="E21:E22"/>
    <mergeCell ref="E25:E26"/>
  </mergeCells>
  <pageMargins left="0.7" right="0.7" top="0.75" bottom="0.75" header="0.3" footer="0.3"/>
  <pageSetup paperSize="9" scale="45" orientation="portrait" r:id="rId4"/>
  <colBreaks count="2" manualBreakCount="2">
    <brk id="9" max="39" man="1"/>
    <brk id="19" max="51" man="1"/>
  </col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ПФХД</vt:lpstr>
      <vt:lpstr>ПФХД</vt:lpstr>
      <vt:lpstr>Закупка ТРУ</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2021-02-09T10:55:47Z</cp:lastPrinted>
  <dcterms:created xsi:type="dcterms:W3CDTF">2016-11-07T02:42:14Z</dcterms:created>
  <dcterms:modified xsi:type="dcterms:W3CDTF">2021-02-09T10:56:11Z</dcterms:modified>
</cp:coreProperties>
</file>