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195" yWindow="-360" windowWidth="18000" windowHeight="9675" tabRatio="737"/>
  </bookViews>
  <sheets>
    <sheet name="план ФХД" sheetId="1" r:id="rId1"/>
    <sheet name="922" sheetId="5" r:id="rId2"/>
    <sheet name="925" sheetId="7" r:id="rId3"/>
    <sheet name="931" sheetId="8" r:id="rId4"/>
    <sheet name="932" sheetId="9" r:id="rId5"/>
    <sheet name="933" sheetId="10" r:id="rId6"/>
    <sheet name="941" sheetId="11" r:id="rId7"/>
    <sheet name="942" sheetId="12" r:id="rId8"/>
    <sheet name="947" sheetId="13" r:id="rId9"/>
    <sheet name="953" sheetId="2" r:id="rId10"/>
    <sheet name="954" sheetId="3" r:id="rId11"/>
    <sheet name="956" sheetId="6" r:id="rId12"/>
    <sheet name="963 КММ" sheetId="14" r:id="rId13"/>
    <sheet name="995" sheetId="4" r:id="rId14"/>
    <sheet name="983" sheetId="15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3" hidden="1">'931'!$A$10:$EV$11</definedName>
    <definedName name="_xlnm._FilterDatabase" localSheetId="4" hidden="1">'932'!$A$10:$CB$10</definedName>
    <definedName name="_xlnm._FilterDatabase" localSheetId="5" hidden="1">'933'!$A$10:$DT$11</definedName>
    <definedName name="_xlnm._FilterDatabase" localSheetId="7" hidden="1">'942'!$A$28:$AI$267</definedName>
    <definedName name="_xlnm._FilterDatabase" localSheetId="12" hidden="1">'963 КММ'!$A$1:$S$12</definedName>
    <definedName name="_xlnm._FilterDatabase" localSheetId="14" hidden="1">'983'!$A$14:$GP$117</definedName>
    <definedName name="_xlnm._FilterDatabase" localSheetId="13" hidden="1">'995'!$A$6:$CE$7</definedName>
    <definedName name="Z_02345002_4023_4E6E_9C8E_2BF4FD21E0F8_.wvu.Cols" localSheetId="7" hidden="1">'942'!#REF!</definedName>
    <definedName name="Z_02345002_4023_4E6E_9C8E_2BF4FD21E0F8_.wvu.Cols" localSheetId="8" hidden="1">'947'!#REF!</definedName>
    <definedName name="Z_034B5274_1060_41A6_9AD8_985612D5D7A3_.wvu.Rows" localSheetId="8" hidden="1">'947'!$A$7:$IV$11,'947'!$A$13:$IV$15,'947'!$A$17:$IV$24,'947'!$A$26:$IV$27,'947'!$A$29:$IV$32,'947'!$A$34:$IV$62,'947'!$A$65:$IV$76,'947'!$A$78:$IV$79,'947'!#REF!,'947'!#REF!</definedName>
    <definedName name="Z_0820E688_BA95_4B5F_A8E7_0965416B90DA_.wvu.FilterData" localSheetId="7" hidden="1">'942'!$A$28:$AO$69</definedName>
    <definedName name="Z_0ABD5303_D878_422C_AAFE_5BEFBEB105AB_.wvu.Cols" localSheetId="3" hidden="1">'931'!$C$1:$D$65485,'931'!$Z$1:$ET$65485</definedName>
    <definedName name="Z_0ABD5303_D878_422C_AAFE_5BEFBEB105AB_.wvu.Cols" localSheetId="4" hidden="1">'932'!$C$1:$D$65485,'932'!$Z$1:$BL$65485</definedName>
    <definedName name="Z_0ABD5303_D878_422C_AAFE_5BEFBEB105AB_.wvu.Cols" localSheetId="5" hidden="1">'933'!$C$1:$AN$65485,'933'!$AO$1:$CE$65485,'933'!$CF$1:$DS$65485</definedName>
    <definedName name="Z_0ABD5303_D878_422C_AAFE_5BEFBEB105AB_.wvu.FilterData" localSheetId="3" hidden="1">'931'!$A$10:$ET$11</definedName>
    <definedName name="Z_0ABD5303_D878_422C_AAFE_5BEFBEB105AB_.wvu.FilterData" localSheetId="4" hidden="1">'932'!$A$10:$BM$11</definedName>
    <definedName name="Z_0ABD5303_D878_422C_AAFE_5BEFBEB105AB_.wvu.FilterData" localSheetId="5" hidden="1">'933'!$A$11:$BY$13</definedName>
    <definedName name="Z_0ABD5303_D878_422C_AAFE_5BEFBEB105AB_.wvu.Rows" localSheetId="3" hidden="1">'931'!$A$1:$IV$4,'931'!$A$7:$IV$7,'931'!$A$9:$IV$9</definedName>
    <definedName name="Z_0ABD5303_D878_422C_AAFE_5BEFBEB105AB_.wvu.Rows" localSheetId="4" hidden="1">'932'!$A$1:$IV$4,'932'!$A$7:$IV$7,'932'!$A$9:$IV$9</definedName>
    <definedName name="Z_0ABD5303_D878_422C_AAFE_5BEFBEB105AB_.wvu.Rows" localSheetId="5" hidden="1">'933'!$A$1:$IV$4,'933'!$A$7:$IV$7,'933'!$A$9:$IV$9</definedName>
    <definedName name="Z_0C17DFFB_FCDA_470C_A4C5_545C5B3F10BE_.wvu.Cols" localSheetId="3" hidden="1">'931'!$C$1:$D$65485,'931'!$Z$1:$ET$65485</definedName>
    <definedName name="Z_0C17DFFB_FCDA_470C_A4C5_545C5B3F10BE_.wvu.Cols" localSheetId="5" hidden="1">'933'!$C$1:$AN$65485,'933'!$AO$1:$CE$65485,'933'!$CF$1:$DS$65485</definedName>
    <definedName name="Z_0C17DFFB_FCDA_470C_A4C5_545C5B3F10BE_.wvu.FilterData" localSheetId="3" hidden="1">'931'!$A$10:$ET$11</definedName>
    <definedName name="Z_0C17DFFB_FCDA_470C_A4C5_545C5B3F10BE_.wvu.FilterData" localSheetId="4" hidden="1">'932'!$A$10:$BM$11</definedName>
    <definedName name="Z_0C17DFFB_FCDA_470C_A4C5_545C5B3F10BE_.wvu.FilterData" localSheetId="5" hidden="1">'933'!$A$10:$DT$11</definedName>
    <definedName name="Z_0C17DFFB_FCDA_470C_A4C5_545C5B3F10BE_.wvu.Rows" localSheetId="3" hidden="1">'931'!$A$1:$IV$4,'931'!$A$7:$IV$7,'931'!$A$9:$IV$9</definedName>
    <definedName name="Z_0C17DFFB_FCDA_470C_A4C5_545C5B3F10BE_.wvu.Rows" localSheetId="4" hidden="1">'932'!$A$1:$IV$4,'932'!$A$7:$IV$7</definedName>
    <definedName name="Z_0C17DFFB_FCDA_470C_A4C5_545C5B3F10BE_.wvu.Rows" localSheetId="5" hidden="1">'933'!$A$1:$IV$4,'933'!$A$7:$IV$7,'933'!$A$9:$IV$9</definedName>
    <definedName name="Z_0F5D40F0_A28A_42DE_BFA6_C8889111E23C_.wvu.FilterData" localSheetId="3" hidden="1">'931'!$A$10:$ET$11</definedName>
    <definedName name="Z_0FD7BCD9_B5E0_42D5_BD99_3400325A1A54_.wvu.Cols" localSheetId="7" hidden="1">'942'!$C$1:$C$65536</definedName>
    <definedName name="Z_0FD7BCD9_B5E0_42D5_BD99_3400325A1A54_.wvu.FilterData" localSheetId="7" hidden="1">'942'!$A$28:$AI$267</definedName>
    <definedName name="Z_0FD7BCD9_B5E0_42D5_BD99_3400325A1A54_.wvu.Rows" localSheetId="7" hidden="1">'942'!$A$16:$IV$21,'942'!$A$23:$IV$69,'942'!$A$71:$IV$85,'942'!$A$87:$IV$102,'942'!$A$104:$IV$171,'942'!$A$173:$IV$197,'942'!$A$199:$IV$280</definedName>
    <definedName name="Z_14EA453C_B417_4C65_B1D7_1A7AA79C1434_.wvu.Cols" localSheetId="7" hidden="1">'942'!#REF!</definedName>
    <definedName name="Z_14EA453C_B417_4C65_B1D7_1A7AA79C1434_.wvu.Cols" localSheetId="8" hidden="1">'947'!#REF!</definedName>
    <definedName name="Z_17F479C9_D19F_4C91_B7EB_B906CBC89CEC_.wvu.Cols" localSheetId="3" hidden="1">'931'!$C$1:$D$65485,'931'!$Z$1:$ET$65485</definedName>
    <definedName name="Z_17F479C9_D19F_4C91_B7EB_B906CBC89CEC_.wvu.Cols" localSheetId="4" hidden="1">'932'!$C$1:$D$65485,'932'!$Z$1:$BL$65485</definedName>
    <definedName name="Z_17F479C9_D19F_4C91_B7EB_B906CBC89CEC_.wvu.Cols" localSheetId="5" hidden="1">'933'!$C$1:$AN$65485,'933'!$AO$1:$CE$65485,'933'!$CF$1:$DS$65485</definedName>
    <definedName name="Z_17F479C9_D19F_4C91_B7EB_B906CBC89CEC_.wvu.FilterData" localSheetId="3" hidden="1">'931'!$A$10:$ET$11</definedName>
    <definedName name="Z_17F479C9_D19F_4C91_B7EB_B906CBC89CEC_.wvu.FilterData" localSheetId="4" hidden="1">'932'!$A$10:$BM$11</definedName>
    <definedName name="Z_17F479C9_D19F_4C91_B7EB_B906CBC89CEC_.wvu.FilterData" localSheetId="5" hidden="1">'933'!$A$11:$DT$11</definedName>
    <definedName name="Z_17F479C9_D19F_4C91_B7EB_B906CBC89CEC_.wvu.Rows" localSheetId="3" hidden="1">'931'!$A$1:$IV$4,'931'!$A$7:$IV$7,'931'!$A$9:$IV$9</definedName>
    <definedName name="Z_17F479C9_D19F_4C91_B7EB_B906CBC89CEC_.wvu.Rows" localSheetId="4" hidden="1">'932'!$A$1:$IV$4,'932'!$A$7:$IV$7,'932'!$A$9:$IV$9</definedName>
    <definedName name="Z_17F479C9_D19F_4C91_B7EB_B906CBC89CEC_.wvu.Rows" localSheetId="5" hidden="1">'933'!$A$1:$IV$4,'933'!$A$7:$IV$7,'933'!$A$9:$IV$9</definedName>
    <definedName name="Z_1B941E1C_A337_435C_96E7_7B92FE4C5D3A_.wvu.Cols" localSheetId="2" hidden="1">#N/A</definedName>
    <definedName name="Z_1FC6B8B2_D297_471F_A858_75FF11DDC4D1_.wvu.PrintArea" localSheetId="0" hidden="1">'план ФХД'!$A$2:$AB$80</definedName>
    <definedName name="Z_1FDA1B8A_AA72_42BC_A219_797944E786E3_.wvu.FilterData" localSheetId="3" hidden="1">'931'!$A$10:$ET$11</definedName>
    <definedName name="Z_1FDA1B8A_AA72_42BC_A219_797944E786E3_.wvu.FilterData" localSheetId="4" hidden="1">'932'!$A$10:$BM$11</definedName>
    <definedName name="Z_221FC442_8E44_415A_905C_ACA3B953053B_.wvu.Cols" localSheetId="6" hidden="1">'941'!#REF!</definedName>
    <definedName name="Z_235DCB6E_81B2_4D42_B570_5439D136A29B_.wvu.FilterData" localSheetId="3" hidden="1">'931'!$A$10:$ET$11</definedName>
    <definedName name="Z_235DCB6E_81B2_4D42_B570_5439D136A29B_.wvu.FilterData" localSheetId="4" hidden="1">'932'!$A$10:$BM$11</definedName>
    <definedName name="Z_235DCB6E_81B2_4D42_B570_5439D136A29B_.wvu.FilterData" localSheetId="5" hidden="1">'933'!$A$11:$CE$11</definedName>
    <definedName name="Z_23A8BD42_69AB_401B_9B2D_66B30C2AA6AD_.wvu.Cols" localSheetId="3" hidden="1">'931'!$C$1:$D$65485,'931'!$Z$1:$ET$65485</definedName>
    <definedName name="Z_23A8BD42_69AB_401B_9B2D_66B30C2AA6AD_.wvu.Cols" localSheetId="4" hidden="1">'932'!$C$1:$D$65485,'932'!$Z$1:$BL$65485</definedName>
    <definedName name="Z_23A8BD42_69AB_401B_9B2D_66B30C2AA6AD_.wvu.Cols" localSheetId="5" hidden="1">'933'!$C$1:$AN$65485,'933'!$AO$1:$CE$65485,'933'!$CF$1:$DS$65485</definedName>
    <definedName name="Z_23A8BD42_69AB_401B_9B2D_66B30C2AA6AD_.wvu.FilterData" localSheetId="3" hidden="1">'931'!$A$10:$ET$11</definedName>
    <definedName name="Z_23A8BD42_69AB_401B_9B2D_66B30C2AA6AD_.wvu.FilterData" localSheetId="4" hidden="1">'932'!$A$10:$BM$11</definedName>
    <definedName name="Z_23A8BD42_69AB_401B_9B2D_66B30C2AA6AD_.wvu.FilterData" localSheetId="5" hidden="1">'933'!$A$11:$DT$11</definedName>
    <definedName name="Z_23A8BD42_69AB_401B_9B2D_66B30C2AA6AD_.wvu.Rows" localSheetId="3" hidden="1">'931'!$A$1:$IV$4,'931'!$A$7:$IV$7,'931'!$A$9:$IV$9</definedName>
    <definedName name="Z_23A8BD42_69AB_401B_9B2D_66B30C2AA6AD_.wvu.Rows" localSheetId="4" hidden="1">'932'!$A$1:$IV$4,'932'!$A$7:$IV$7,'932'!$A$9:$IV$9</definedName>
    <definedName name="Z_23A8BD42_69AB_401B_9B2D_66B30C2AA6AD_.wvu.Rows" localSheetId="5" hidden="1">'933'!$A$1:$IV$4,'933'!$A$7:$IV$7,'933'!$A$9:$IV$9</definedName>
    <definedName name="Z_27E95351_9B2F_40AC_AFCD_1C7E5225CCE8_.wvu.Rows" localSheetId="8" hidden="1">'947'!$A$7:$IV$11,'947'!$A$13:$IV$15,'947'!$A$17:$IV$24,'947'!$A$26:$IV$27,'947'!$A$29:$IV$32,'947'!$A$34:$IV$62,'947'!$A$65:$IV$76,'947'!$A$78:$IV$79,'947'!#REF!,'947'!#REF!</definedName>
    <definedName name="Z_2824E2E8_8793_47CE_977C_09BBAC7A2A72_.wvu.FilterData" localSheetId="5" hidden="1">'933'!$A$11:$DT$11</definedName>
    <definedName name="Z_2865C45A_DABF_42AA_B56D_4D8CBFD5D118_.wvu.Cols" localSheetId="2" hidden="1">#N/A</definedName>
    <definedName name="Z_3DCDD6F6_AE72_4283_B163_923B02BF68A7_.wvu.FilterData" localSheetId="3" hidden="1">'931'!$A$10:$ET$11</definedName>
    <definedName name="Z_48DA3E82_F8BA_4D5B_BF02_BD8C9BB3881C_.wvu.FilterData" localSheetId="3" hidden="1">'931'!$A$10:$ET$11</definedName>
    <definedName name="Z_48DA3E82_F8BA_4D5B_BF02_BD8C9BB3881C_.wvu.FilterData" localSheetId="4" hidden="1">'932'!$A$10:$BM$11</definedName>
    <definedName name="Z_53BC203F_ABCE_4354_93FA_D444E94C21FA_.wvu.FilterData" localSheetId="5" hidden="1">'933'!$A$11:$DT$11</definedName>
    <definedName name="Z_5477B818_21DE_4D94_860B_9B5368818FC5_.wvu.PrintArea" localSheetId="0" hidden="1">'план ФХД'!$A$2:$AB$80</definedName>
    <definedName name="Z_55B82E50_F853_41BA_88A0_055D24CF6B85_.wvu.Cols" localSheetId="1" hidden="1">'922'!$H:$I,'922'!$K:$L</definedName>
    <definedName name="Z_55B82E50_F853_41BA_88A0_055D24CF6B85_.wvu.Cols" localSheetId="9" hidden="1">'953'!$H:$I,'953'!$K:$L</definedName>
    <definedName name="Z_55B82E50_F853_41BA_88A0_055D24CF6B85_.wvu.Cols" localSheetId="10" hidden="1">'954'!$H:$I,'954'!$K:$L</definedName>
    <definedName name="Z_55B82E50_F853_41BA_88A0_055D24CF6B85_.wvu.Cols" localSheetId="11" hidden="1">'956'!$H:$I,'956'!$K:$L</definedName>
    <definedName name="Z_59B574CA_4880_4033_B805_117EAF2A8CCA_.wvu.FilterData" localSheetId="3" hidden="1">'931'!$A$10:$ET$11</definedName>
    <definedName name="Z_5EB4A126_52F1_4098_9E38_A54E17E461F6_.wvu.FilterData" localSheetId="3" hidden="1">'931'!$A$10:$ET$11</definedName>
    <definedName name="Z_5EB4A126_52F1_4098_9E38_A54E17E461F6_.wvu.FilterData" localSheetId="4" hidden="1">'932'!$A$10:$BM$11</definedName>
    <definedName name="Z_5EB4A126_52F1_4098_9E38_A54E17E461F6_.wvu.FilterData" localSheetId="5" hidden="1">'933'!$A$11:$CE$11</definedName>
    <definedName name="Z_6139ED28_97BD_4F82_9FC3_9F538DBE70FE_.wvu.FilterData" localSheetId="7" hidden="1">'942'!$A$28:$AO$69</definedName>
    <definedName name="Z_63403E9D_299C_4B6C_993D_9A647CD15E2D_.wvu.FilterData" localSheetId="3" hidden="1">'931'!$A$10:$ET$11</definedName>
    <definedName name="Z_655B2165_6F96_4FF1_9A98_5A68DDA88EB5_.wvu.FilterData" localSheetId="5" hidden="1">'933'!$A$11:$CE$11</definedName>
    <definedName name="Z_6CA342B7_9C28_4293_B921_4A513200246F_.wvu.FilterData" localSheetId="5" hidden="1">'933'!$A$10:$DT$11</definedName>
    <definedName name="Z_6F0F5274_A8E6_4B5C_8B86_B67F20257C96_.wvu.Cols" localSheetId="3" hidden="1">'931'!$C$1:$D$65485,'931'!$Z$1:$ET$65485</definedName>
    <definedName name="Z_6F0F5274_A8E6_4B5C_8B86_B67F20257C96_.wvu.Cols" localSheetId="4" hidden="1">'932'!$C$1:$D$65485,'932'!$Z$1:$BL$65485</definedName>
    <definedName name="Z_6F0F5274_A8E6_4B5C_8B86_B67F20257C96_.wvu.Cols" localSheetId="5" hidden="1">'933'!$C$1:$AN$65485,'933'!$AO$1:$CE$65485,'933'!$CF$1:$DS$65485</definedName>
    <definedName name="Z_6F0F5274_A8E6_4B5C_8B86_B67F20257C96_.wvu.FilterData" localSheetId="3" hidden="1">'931'!$A$10:$ET$11</definedName>
    <definedName name="Z_6F0F5274_A8E6_4B5C_8B86_B67F20257C96_.wvu.FilterData" localSheetId="4" hidden="1">'932'!$A$10:$BM$11</definedName>
    <definedName name="Z_6F0F5274_A8E6_4B5C_8B86_B67F20257C96_.wvu.FilterData" localSheetId="5" hidden="1">'933'!$A$11:$DT$11</definedName>
    <definedName name="Z_6F0F5274_A8E6_4B5C_8B86_B67F20257C96_.wvu.Rows" localSheetId="3" hidden="1">'931'!$A$1:$IV$4,'931'!$A$7:$IV$7,'931'!$A$9:$IV$9</definedName>
    <definedName name="Z_6F0F5274_A8E6_4B5C_8B86_B67F20257C96_.wvu.Rows" localSheetId="4" hidden="1">'932'!$A$1:$IV$4,'932'!$A$7:$IV$7,'932'!$A$9:$IV$9</definedName>
    <definedName name="Z_6F0F5274_A8E6_4B5C_8B86_B67F20257C96_.wvu.Rows" localSheetId="5" hidden="1">'933'!$A$1:$IV$4,'933'!$A$7:$IV$7,'933'!$A$9:$IV$9</definedName>
    <definedName name="Z_6F8C3342_AA89_4727_9844_CF25A277EECD_.wvu.Cols" localSheetId="1" hidden="1">'922'!$H:$I,'922'!$K:$L</definedName>
    <definedName name="Z_6F8C3342_AA89_4727_9844_CF25A277EECD_.wvu.Cols" localSheetId="9" hidden="1">'953'!$H:$I,'953'!$K:$L</definedName>
    <definedName name="Z_6F8C3342_AA89_4727_9844_CF25A277EECD_.wvu.Cols" localSheetId="10" hidden="1">'954'!$H:$I,'954'!$K:$L</definedName>
    <definedName name="Z_6F8C3342_AA89_4727_9844_CF25A277EECD_.wvu.Cols" localSheetId="11" hidden="1">'956'!$H:$I,'956'!$K:$L</definedName>
    <definedName name="Z_7A999C5A_9E96_46B2_B44D_3011ADCCAFE2_.wvu.Cols" localSheetId="1" hidden="1">'922'!$H:$I,'922'!$K:$L</definedName>
    <definedName name="Z_7A999C5A_9E96_46B2_B44D_3011ADCCAFE2_.wvu.Cols" localSheetId="9" hidden="1">'953'!$H:$I,'953'!$K:$L</definedName>
    <definedName name="Z_7A999C5A_9E96_46B2_B44D_3011ADCCAFE2_.wvu.Cols" localSheetId="10" hidden="1">'954'!$H:$I,'954'!$K:$L</definedName>
    <definedName name="Z_7A999C5A_9E96_46B2_B44D_3011ADCCAFE2_.wvu.Cols" localSheetId="11" hidden="1">'956'!$H:$I,'956'!$K:$L</definedName>
    <definedName name="Z_7B2C6EC3_8A77_4E25_9460_C413CE808A4D_.wvu.Cols" localSheetId="4" hidden="1">'932'!$C$1:$D$65485,'932'!$Z$1:$BL$65485</definedName>
    <definedName name="Z_7B2C6EC3_8A77_4E25_9460_C413CE808A4D_.wvu.Cols" localSheetId="5" hidden="1">'933'!$C$1:$AM$65485,'933'!$AO$1:$CE$65485,'933'!$CF$1:$DS$65485</definedName>
    <definedName name="Z_7B2C6EC3_8A77_4E25_9460_C413CE808A4D_.wvu.FilterData" localSheetId="3" hidden="1">'931'!$A$10:$ET$11</definedName>
    <definedName name="Z_7B2C6EC3_8A77_4E25_9460_C413CE808A4D_.wvu.FilterData" localSheetId="4" hidden="1">'932'!$A$10:$BM$11</definedName>
    <definedName name="Z_7B2C6EC3_8A77_4E25_9460_C413CE808A4D_.wvu.FilterData" localSheetId="5" hidden="1">'933'!$A$10:$DT$11</definedName>
    <definedName name="Z_7B2C6EC3_8A77_4E25_9460_C413CE808A4D_.wvu.Rows" localSheetId="4" hidden="1">'932'!$A$1:$IV$4,'932'!$A$7:$IV$7,'932'!$A$9:$IV$9</definedName>
    <definedName name="Z_7B2C6EC3_8A77_4E25_9460_C413CE808A4D_.wvu.Rows" localSheetId="5" hidden="1">'933'!$A$1:$IV$4,'933'!$A$7:$IV$7,'933'!$A$9:$IV$9</definedName>
    <definedName name="Z_7FEEF57C_CEC7_4F06_8239_CE58407A016F_.wvu.Cols" localSheetId="7" hidden="1">'942'!#REF!</definedName>
    <definedName name="Z_7FEEF57C_CEC7_4F06_8239_CE58407A016F_.wvu.Cols" localSheetId="8" hidden="1">'947'!#REF!</definedName>
    <definedName name="Z_81A821B6_A58A_4ABA_BE66_AC7A61478251_.wvu.FilterData" localSheetId="13" hidden="1">'995'!$A$6:$CE$7</definedName>
    <definedName name="Z_8239570C_D7DA_4995_AB50_9B350C59A2C5_.wvu.FilterData" localSheetId="13" hidden="1">'995'!$A$6:$CE$7</definedName>
    <definedName name="Z_8427B0BD_04D3_42DD_9EAA_1522F2022729_.wvu.Cols" localSheetId="1" hidden="1">'922'!$H:$I,'922'!$K:$L</definedName>
    <definedName name="Z_8427B0BD_04D3_42DD_9EAA_1522F2022729_.wvu.Cols" localSheetId="9" hidden="1">'953'!$H:$I,'953'!$K:$L</definedName>
    <definedName name="Z_8427B0BD_04D3_42DD_9EAA_1522F2022729_.wvu.Cols" localSheetId="10" hidden="1">'954'!$H:$I,'954'!$K:$L</definedName>
    <definedName name="Z_8427B0BD_04D3_42DD_9EAA_1522F2022729_.wvu.Cols" localSheetId="11" hidden="1">'956'!$H:$I,'956'!$K:$L</definedName>
    <definedName name="Z_87C43B2D_50C0_4689_805E_373E1CE343A7_.wvu.Cols" localSheetId="0" hidden="1">'план ФХД'!$F:$H</definedName>
    <definedName name="Z_8B8BD392_5414_4049_9C90_743F07700C57_.wvu.Cols" localSheetId="7" hidden="1">'942'!#REF!</definedName>
    <definedName name="Z_8B8BD392_5414_4049_9C90_743F07700C57_.wvu.Cols" localSheetId="8" hidden="1">'947'!#REF!</definedName>
    <definedName name="Z_8CD6FE62_7E9F_4DA6_BA7A_D2D96A17453C_.wvu.Cols" localSheetId="2" hidden="1">'925'!$A$1:$A$65486</definedName>
    <definedName name="Z_8CD6FE62_7E9F_4DA6_BA7A_D2D96A17453C_.wvu.Cols" localSheetId="3" hidden="1">'931'!#REF!</definedName>
    <definedName name="Z_8CD6FE62_7E9F_4DA6_BA7A_D2D96A17453C_.wvu.Cols" localSheetId="4" hidden="1">'932'!#REF!</definedName>
    <definedName name="Z_8CD6FE62_7E9F_4DA6_BA7A_D2D96A17453C_.wvu.Cols" localSheetId="5" hidden="1">'933'!#REF!</definedName>
    <definedName name="Z_8CD6FE62_7E9F_4DA6_BA7A_D2D96A17453C_.wvu.FilterData" localSheetId="3" hidden="1">'931'!$A$11:$BJ$13</definedName>
    <definedName name="Z_8CD6FE62_7E9F_4DA6_BA7A_D2D96A17453C_.wvu.FilterData" localSheetId="4" hidden="1">'932'!$A$11:$BJ$13</definedName>
    <definedName name="Z_8CD6FE62_7E9F_4DA6_BA7A_D2D96A17453C_.wvu.FilterData" localSheetId="5" hidden="1">'933'!$A$11:$BY$13</definedName>
    <definedName name="Z_8D19E894_CE7E_41D6_AF0E_B6A5D7B09C3C_.wvu.Cols" localSheetId="7" hidden="1">'942'!$C$1:$C$65536</definedName>
    <definedName name="Z_8D19E894_CE7E_41D6_AF0E_B6A5D7B09C3C_.wvu.FilterData" localSheetId="7" hidden="1">'942'!$A$28:$AI$92</definedName>
    <definedName name="Z_8D19E894_CE7E_41D6_AF0E_B6A5D7B09C3C_.wvu.Rows" localSheetId="7" hidden="1">'942'!$A$16:$IV$21,'942'!$A$23:$IV$69,'942'!$A$71:$IV$85,'942'!$A$93:$IV$102,'942'!$A$104:$IV$171,'942'!$A$173:$IV$197,'942'!$A$199:$IV$280</definedName>
    <definedName name="Z_8E32FE3A_357A_4D8D_A5D4_872063A9AED5_.wvu.Rows" localSheetId="8" hidden="1">'947'!$A$7:$IV$11,'947'!$A$13:$IV$15,'947'!$A$17:$IV$24,'947'!$A$26:$IV$27,'947'!$A$29:$IV$32,'947'!$A$34:$IV$62,'947'!$A$65:$IV$76,'947'!$A$78:$IV$79,'947'!#REF!,'947'!#REF!</definedName>
    <definedName name="Z_9410B55B_449B_40F9_B2FF_5EE40CD1D685_.wvu.Cols" localSheetId="2" hidden="1">#N/A</definedName>
    <definedName name="Z_9410B55B_449B_40F9_B2FF_5EE40CD1D685_.wvu.PrintArea" localSheetId="2" hidden="1">#N/A</definedName>
    <definedName name="Z_96501716_4345_4658_8AD0_134C9AA7A46A_.wvu.FilterData" localSheetId="7" hidden="1">'942'!$A$28:$AO$69</definedName>
    <definedName name="Z_9B6A0214_EF5D_4649_951A_0194803B6FEA_.wvu.Rows" localSheetId="8" hidden="1">'947'!$A$7:$IV$11,'947'!$A$13:$IV$15,'947'!$A$17:$IV$24,'947'!$A$26:$IV$27,'947'!$A$29:$IV$32,'947'!$A$34:$IV$62,'947'!$A$65:$IV$76,'947'!$A$78:$IV$79,'947'!#REF!,'947'!#REF!</definedName>
    <definedName name="Z_9BD20B1D_C03F_48D0_A140_4025D0CDF53B_.wvu.Cols" localSheetId="1" hidden="1">'922'!$H:$I,'922'!$K:$L</definedName>
    <definedName name="Z_9BD20B1D_C03F_48D0_A140_4025D0CDF53B_.wvu.Cols" localSheetId="9" hidden="1">'953'!$H:$I,'953'!$K:$L</definedName>
    <definedName name="Z_9BD20B1D_C03F_48D0_A140_4025D0CDF53B_.wvu.Cols" localSheetId="10" hidden="1">'954'!$H:$I,'954'!$K:$L</definedName>
    <definedName name="Z_9BD20B1D_C03F_48D0_A140_4025D0CDF53B_.wvu.Cols" localSheetId="11" hidden="1">'956'!$H:$I,'956'!$K:$L</definedName>
    <definedName name="Z_9E22FC46_CB9E_45D5_A2BF_0F9E5A936259_.wvu.Rows" localSheetId="8" hidden="1">'947'!$A$7:$IV$11,'947'!$A$13:$IV$15,'947'!$A$17:$IV$24,'947'!$A$26:$IV$27,'947'!$A$29:$IV$32,'947'!$A$34:$IV$62,'947'!$A$65:$IV$76,'947'!$A$78:$IV$79,'947'!#REF!,'947'!#REF!</definedName>
    <definedName name="Z_A5D3F035_B94F_4F95_BDB5_A0A29C620325_.wvu.FilterData" localSheetId="4" hidden="1">'932'!$A$10:$BM$11</definedName>
    <definedName name="Z_A5D3F035_B94F_4F95_BDB5_A0A29C620325_.wvu.FilterData" localSheetId="5" hidden="1">'933'!$A$11:$CE$11</definedName>
    <definedName name="Z_A822DD04_F06B_4DED_92C3_40294EA5A6F5_.wvu.Cols" localSheetId="8" hidden="1">'947'!$C$1:$G$65536,'947'!$J$1:$J$65536,'947'!$L$1:$N$65536,'947'!$P$1:$T$65536,'947'!$V$1:$V$65536,'947'!$X$1:$AB$65536,'947'!$AE$1:$AI$65536</definedName>
    <definedName name="Z_A822DD04_F06B_4DED_92C3_40294EA5A6F5_.wvu.Rows" localSheetId="8" hidden="1">'947'!$A$6:$IV$63,'947'!$A$65:$IV$113</definedName>
    <definedName name="Z_A96CAAF3_D101_4F1A_9FBB_DB11AEADA7DB_.wvu.FilterData" localSheetId="5" hidden="1">'933'!$A$11:$CE$11</definedName>
    <definedName name="Z_AEE5AD0F_7C92_4ECC_9012_196382FD78A6_.wvu.Cols" localSheetId="1" hidden="1">'922'!$H:$I,'922'!$K:$L</definedName>
    <definedName name="Z_AEE5AD0F_7C92_4ECC_9012_196382FD78A6_.wvu.Cols" localSheetId="9" hidden="1">'953'!$H:$I,'953'!$K:$L</definedName>
    <definedName name="Z_AEE5AD0F_7C92_4ECC_9012_196382FD78A6_.wvu.Cols" localSheetId="10" hidden="1">'954'!$H:$I,'954'!$K:$L</definedName>
    <definedName name="Z_AEE5AD0F_7C92_4ECC_9012_196382FD78A6_.wvu.Cols" localSheetId="11" hidden="1">'956'!$H:$I,'956'!$K:$L</definedName>
    <definedName name="Z_B19FB5E2_F1BA_4C68_A79A_9C5C72941000_.wvu.FilterData" localSheetId="4" hidden="1">'932'!$A$10:$BM$11</definedName>
    <definedName name="Z_B28D2AC7_4AA1_4F08_9E67_C8CB26A854DD_.wvu.Cols" localSheetId="1" hidden="1">'922'!$H:$I,'922'!$K:$L</definedName>
    <definedName name="Z_B28D2AC7_4AA1_4F08_9E67_C8CB26A854DD_.wvu.Cols" localSheetId="9" hidden="1">'953'!$H:$I,'953'!$K:$L</definedName>
    <definedName name="Z_B28D2AC7_4AA1_4F08_9E67_C8CB26A854DD_.wvu.Cols" localSheetId="10" hidden="1">'954'!$H:$I,'954'!$K:$L</definedName>
    <definedName name="Z_B28D2AC7_4AA1_4F08_9E67_C8CB26A854DD_.wvu.Cols" localSheetId="11" hidden="1">'956'!$H:$I,'956'!$K:$L</definedName>
    <definedName name="Z_B28D2AC7_4AA1_4F08_9E67_C8CB26A854DD_.wvu.Rows" localSheetId="1" hidden="1">'922'!#REF!</definedName>
    <definedName name="Z_B28D2AC7_4AA1_4F08_9E67_C8CB26A854DD_.wvu.Rows" localSheetId="9" hidden="1">'953'!#REF!</definedName>
    <definedName name="Z_B28D2AC7_4AA1_4F08_9E67_C8CB26A854DD_.wvu.Rows" localSheetId="10" hidden="1">'954'!$27:$78</definedName>
    <definedName name="Z_B28D2AC7_4AA1_4F08_9E67_C8CB26A854DD_.wvu.Rows" localSheetId="11" hidden="1">'956'!#REF!</definedName>
    <definedName name="Z_B4401940_FB52_4DB5_8CD9_11D3D0625C02_.wvu.FilterData" localSheetId="4" hidden="1">'932'!$A$10:$BM$11</definedName>
    <definedName name="Z_B68240B1_23D0_404C_BEBE_715FC5182828_.wvu.Cols" localSheetId="3" hidden="1">'931'!$C$1:$D$65485,'931'!$Z$1:$ET$65485</definedName>
    <definedName name="Z_B68240B1_23D0_404C_BEBE_715FC5182828_.wvu.Cols" localSheetId="4" hidden="1">'932'!$C$1:$D$65485,'932'!$Z$1:$BL$65485</definedName>
    <definedName name="Z_B68240B1_23D0_404C_BEBE_715FC5182828_.wvu.Cols" localSheetId="5" hidden="1">'933'!$C$1:$AN$65485,'933'!$AO$1:$CE$65485,'933'!$CF$1:$DS$65485</definedName>
    <definedName name="Z_B68240B1_23D0_404C_BEBE_715FC5182828_.wvu.FilterData" localSheetId="3" hidden="1">'931'!$A$10:$ET$11</definedName>
    <definedName name="Z_B68240B1_23D0_404C_BEBE_715FC5182828_.wvu.FilterData" localSheetId="4" hidden="1">'932'!$A$10:$BM$11</definedName>
    <definedName name="Z_B68240B1_23D0_404C_BEBE_715FC5182828_.wvu.FilterData" localSheetId="5" hidden="1">'933'!$A$11:$BY$13</definedName>
    <definedName name="Z_B68240B1_23D0_404C_BEBE_715FC5182828_.wvu.Rows" localSheetId="3" hidden="1">'931'!$A$1:$IV$4,'931'!$A$7:$IV$7,'931'!$A$9:$IV$9</definedName>
    <definedName name="Z_B68240B1_23D0_404C_BEBE_715FC5182828_.wvu.Rows" localSheetId="4" hidden="1">'932'!$A$1:$IV$4,'932'!$A$7:$IV$7,'932'!$A$9:$IV$9</definedName>
    <definedName name="Z_B68240B1_23D0_404C_BEBE_715FC5182828_.wvu.Rows" localSheetId="5" hidden="1">'933'!$A$1:$IV$4,'933'!$A$7:$IV$7,'933'!$A$9:$IV$9</definedName>
    <definedName name="Z_B748F248_7AB1_4E02_86C7_E3DABC1B1617_.wvu.FilterData" localSheetId="3" hidden="1">'931'!$A$10:$ET$11</definedName>
    <definedName name="Z_BCE15E0B_6A9C_4DAD_8293_FA7C45036564_.wvu.Cols" localSheetId="7" hidden="1">'942'!#REF!</definedName>
    <definedName name="Z_BCE15E0B_6A9C_4DAD_8293_FA7C45036564_.wvu.Cols" localSheetId="8" hidden="1">'947'!#REF!</definedName>
    <definedName name="Z_BF27F1AF_F705_4976_A34A_1F141CA2A01B_.wvu.Cols" localSheetId="3" hidden="1">'931'!$C$1:$D$65485,'931'!$Z$1:$ET$65485</definedName>
    <definedName name="Z_BF27F1AF_F705_4976_A34A_1F141CA2A01B_.wvu.Cols" localSheetId="4" hidden="1">'932'!$C$1:$D$65485,'932'!$Z$1:$BL$65485</definedName>
    <definedName name="Z_BF27F1AF_F705_4976_A34A_1F141CA2A01B_.wvu.Cols" localSheetId="5" hidden="1">'933'!$C$1:$AN$65485,'933'!$AO$1:$CE$65485,'933'!$CF$1:$DS$65485</definedName>
    <definedName name="Z_BF27F1AF_F705_4976_A34A_1F141CA2A01B_.wvu.FilterData" localSheetId="3" hidden="1">'931'!$A$10:$ET$11</definedName>
    <definedName name="Z_BF27F1AF_F705_4976_A34A_1F141CA2A01B_.wvu.FilterData" localSheetId="4" hidden="1">'932'!$A$10:$BM$11</definedName>
    <definedName name="Z_BF27F1AF_F705_4976_A34A_1F141CA2A01B_.wvu.FilterData" localSheetId="5" hidden="1">'933'!$A$11:$DT$11</definedName>
    <definedName name="Z_BF27F1AF_F705_4976_A34A_1F141CA2A01B_.wvu.Rows" localSheetId="3" hidden="1">'931'!$A$1:$IV$4,'931'!$A$7:$IV$7,'931'!$A$9:$IV$9</definedName>
    <definedName name="Z_BF27F1AF_F705_4976_A34A_1F141CA2A01B_.wvu.Rows" localSheetId="4" hidden="1">'932'!$A$1:$IV$4,'932'!$A$7:$IV$7,'932'!$A$9:$IV$9</definedName>
    <definedName name="Z_BF27F1AF_F705_4976_A34A_1F141CA2A01B_.wvu.Rows" localSheetId="5" hidden="1">'933'!$A$1:$IV$4,'933'!$A$7:$IV$7,'933'!$A$9:$IV$9</definedName>
    <definedName name="Z_C1E0BE01_855D_4C3A_A4A0_BF055CA2FF3A_.wvu.FilterData" localSheetId="5" hidden="1">'933'!$A$10:$DT$11</definedName>
    <definedName name="Z_C4067D2F_D035_414B_BAD8_F3F277B1137C_.wvu.FilterData" localSheetId="4" hidden="1">'932'!$A$10:$BM$11</definedName>
    <definedName name="Z_C4067D2F_D035_414B_BAD8_F3F277B1137C_.wvu.FilterData" localSheetId="5" hidden="1">'933'!$A$11:$DT$11</definedName>
    <definedName name="Z_CE75C45D_2719_4CFD_8AE1_DD531FE09E6B_.wvu.PrintTitles" localSheetId="0" hidden="1">'план ФХД'!$9:$9</definedName>
    <definedName name="Z_CEA58737_CE5C_4F88_8AD8_30F5E044DD86_.wvu.FilterData" localSheetId="7" hidden="1">'942'!$A$28:$AO$69</definedName>
    <definedName name="Z_CEC4AE6B_6D8C_4274_BD47_A71522E611B0_.wvu.FilterData" localSheetId="3" hidden="1">'931'!$A$10:$ET$11</definedName>
    <definedName name="Z_CFAC599E_9C37_4939_A7FC_1306D451CAD4_.wvu.FilterData" localSheetId="5" hidden="1">'933'!$A$11:$CE$11</definedName>
    <definedName name="Z_D3A9FAE7_895E_4323_8623_6933356181FC_.wvu.FilterData" localSheetId="13" hidden="1">'995'!$A$6:$CE$7</definedName>
    <definedName name="Z_D936B385_AC87_4123_9908_5B7A47B9E271_.wvu.FilterData" localSheetId="4" hidden="1">'932'!$A$10:$BM$11</definedName>
    <definedName name="Z_DC918042_4F2F_43CA_8B84_AEA13D02AB27_.wvu.FilterData" localSheetId="13" hidden="1">'995'!$A$6:$CE$7</definedName>
    <definedName name="Z_DF805ED5_70F2_4E28_9474_3EB74BEEB962_.wvu.Cols" localSheetId="0" hidden="1">'план ФХД'!#REF!,'план ФХД'!#REF!</definedName>
    <definedName name="Z_DF805ED5_70F2_4E28_9474_3EB74BEEB962_.wvu.Rows" localSheetId="0" hidden="1">'план ФХД'!$1:$1,'план ФХД'!#REF!,'план ФХД'!#REF!</definedName>
    <definedName name="Z_E0550B1B_B2D4_4F5B_8C79_8AB5232758A8_.wvu.Cols" localSheetId="7" hidden="1">'942'!$C$1:$C$65536</definedName>
    <definedName name="Z_E0550B1B_B2D4_4F5B_8C79_8AB5232758A8_.wvu.FilterData" localSheetId="7" hidden="1">'942'!$A$28:$AO$69</definedName>
    <definedName name="Z_E0550B1B_B2D4_4F5B_8C79_8AB5232758A8_.wvu.Rows" localSheetId="7" hidden="1">'942'!$A$16:$IV$21,'942'!$A$23:$IV$69,'942'!$A$71:$IV$85,'942'!$A$87:$IV$102,'942'!$A$104:$IV$171,'942'!$A$173:$IV$197,'942'!$A$199:$IV$280</definedName>
    <definedName name="Z_E0644A26_18E0_4AF2_BA12_07900F3E8B00_.wvu.FilterData" localSheetId="4" hidden="1">'932'!$A$10:$BM$11</definedName>
    <definedName name="Z_E0644A26_18E0_4AF2_BA12_07900F3E8B00_.wvu.FilterData" localSheetId="5" hidden="1">'933'!$A$11:$DT$11</definedName>
    <definedName name="Z_E0A17273_7600_49B7_BF81_C0300A3E75E4_.wvu.Cols" localSheetId="7" hidden="1">'942'!#REF!</definedName>
    <definedName name="Z_E0A17273_7600_49B7_BF81_C0300A3E75E4_.wvu.Cols" localSheetId="8" hidden="1">'947'!#REF!</definedName>
    <definedName name="Z_EA2E445D_871C_4A46_AC28_E30DE81C5552_.wvu.Cols" localSheetId="3" hidden="1">'931'!$C$1:$D$65485,'931'!$Z$1:$ET$65485</definedName>
    <definedName name="Z_EA2E445D_871C_4A46_AC28_E30DE81C5552_.wvu.Cols" localSheetId="4" hidden="1">'932'!$C$1:$D$65485,'932'!$Z$1:$BL$65485</definedName>
    <definedName name="Z_EA2E445D_871C_4A46_AC28_E30DE81C5552_.wvu.Cols" localSheetId="5" hidden="1">'933'!$C$1:$AM$65485,'933'!$AO$1:$CE$65485,'933'!$CF$1:$DS$65485</definedName>
    <definedName name="Z_EA2E445D_871C_4A46_AC28_E30DE81C5552_.wvu.FilterData" localSheetId="3" hidden="1">'931'!$A$10:$ET$11</definedName>
    <definedName name="Z_EA2E445D_871C_4A46_AC28_E30DE81C5552_.wvu.FilterData" localSheetId="4" hidden="1">'932'!$A$10:$BM$11</definedName>
    <definedName name="Z_EA2E445D_871C_4A46_AC28_E30DE81C5552_.wvu.FilterData" localSheetId="5" hidden="1">'933'!$A$11:$CE$11</definedName>
    <definedName name="Z_EA2E445D_871C_4A46_AC28_E30DE81C5552_.wvu.Rows" localSheetId="3" hidden="1">'931'!$A$1:$IV$4,'931'!$A$7:$IV$7,'931'!$A$9:$IV$9</definedName>
    <definedName name="Z_EA2E445D_871C_4A46_AC28_E30DE81C5552_.wvu.Rows" localSheetId="4" hidden="1">'932'!$A$1:$IV$4,'932'!$A$7:$IV$7,'932'!$A$9:$IV$9</definedName>
    <definedName name="Z_EA2E445D_871C_4A46_AC28_E30DE81C5552_.wvu.Rows" localSheetId="5" hidden="1">'933'!$A$1:$IV$4,'933'!$A$7:$IV$7,'933'!$A$9:$IV$9</definedName>
    <definedName name="Z_EB265EEC_1297_4CE4_AB36_2874679AFC79_.wvu.Cols" localSheetId="2" hidden="1">'925'!$A$1:$A$65486</definedName>
    <definedName name="Z_EB312CAB_B906_4A0D_AFEC_F4DE0956103D_.wvu.Rows" localSheetId="8" hidden="1">'947'!$A$7:$IV$11,'947'!$A$13:$IV$15,'947'!$A$17:$IV$24,'947'!$A$26:$IV$27,'947'!$A$29:$IV$32,'947'!$A$34:$IV$62,'947'!$A$65:$IV$76,'947'!$A$78:$IV$79,'947'!#REF!,'947'!#REF!</definedName>
    <definedName name="Z_ED214F54_918D_444F_9ADD_1E83DEBCCE05_.wvu.Cols" localSheetId="0" hidden="1">'план ФХД'!#REF!,'план ФХД'!#REF!</definedName>
    <definedName name="Z_ED214F54_918D_444F_9ADD_1E83DEBCCE05_.wvu.Rows" localSheetId="0" hidden="1">'план ФХД'!$1:$1,'план ФХД'!#REF!,'план ФХД'!#REF!</definedName>
    <definedName name="Z_F1EBCA79_1A83_44A7_960B_13655F308349_.wvu.Cols" localSheetId="3" hidden="1">'931'!$C$1:$D$65485,'931'!$O$1:$R$65485,'931'!$Z$1:$ET$65485</definedName>
    <definedName name="Z_F1EBCA79_1A83_44A7_960B_13655F308349_.wvu.Cols" localSheetId="4" hidden="1">'932'!$C$1:$D$65485,'932'!$O$1:$R$65485,'932'!$Z$1:$BL$65485</definedName>
    <definedName name="Z_F1EBCA79_1A83_44A7_960B_13655F308349_.wvu.FilterData" localSheetId="3" hidden="1">'931'!$A$10:$ET$11</definedName>
    <definedName name="Z_F1EBCA79_1A83_44A7_960B_13655F308349_.wvu.FilterData" localSheetId="4" hidden="1">'932'!$A$10:$BM$11</definedName>
    <definedName name="Z_F1EBCA79_1A83_44A7_960B_13655F308349_.wvu.Rows" localSheetId="3" hidden="1">'931'!$A$1:$IV$4,'931'!$A$7:$IV$7,'931'!$A$9:$IV$9</definedName>
    <definedName name="Z_F1EBCA79_1A83_44A7_960B_13655F308349_.wvu.Rows" localSheetId="4" hidden="1">'932'!$A$1:$IV$4,'932'!$A$7:$IV$7,'932'!$A$9:$IV$9</definedName>
    <definedName name="Z_F25F138D_38DF_4492_AF6A_A6BAADEFB72E_.wvu.Cols" localSheetId="7" hidden="1">'942'!$C$1:$C$65536</definedName>
    <definedName name="Z_F25F138D_38DF_4492_AF6A_A6BAADEFB72E_.wvu.FilterData" localSheetId="7" hidden="1">'942'!$A$28:$AI$267</definedName>
    <definedName name="Z_F25F138D_38DF_4492_AF6A_A6BAADEFB72E_.wvu.Rows" localSheetId="7" hidden="1">'942'!$A$16:$IV$21,'942'!$A$23:$IV$69,'942'!$A$71:$IV$85,'942'!$A$87:$IV$102,'942'!$A$104:$IV$171,'942'!$A$173:$IV$197,'942'!$A$199:$IV$280</definedName>
    <definedName name="Z_F6C7520B_B241_4C14_B486_FAAB8561B506_.wvu.FilterData" localSheetId="13" hidden="1">'995'!$A$6:$CE$7</definedName>
    <definedName name="Z_F78B78E1_0F5C_4609_9F11_8C5FBF7006CE_.wvu.FilterData" localSheetId="3" hidden="1">'931'!$A$10:$ET$11</definedName>
    <definedName name="Z_F94E6084_3B48_473A_9216_A3A54EE4A169_.wvu.FilterData" localSheetId="13" hidden="1">'995'!$A$6:$CE$7</definedName>
    <definedName name="_xlnm.Print_Titles" localSheetId="14">'983'!$A$12:$IV$14</definedName>
    <definedName name="_xlnm.Print_Titles" localSheetId="0">'план ФХД'!$9:$9</definedName>
    <definedName name="Область_печати_ИМ" localSheetId="6">#REF!</definedName>
    <definedName name="Область_печати_ИМ" localSheetId="7">#REF!</definedName>
    <definedName name="Область_печати_ИМ" localSheetId="8">#REF!</definedName>
    <definedName name="Область_печати_ИМ">#REF!</definedName>
  </definedNames>
  <calcPr calcId="125725"/>
</workbook>
</file>

<file path=xl/calcChain.xml><?xml version="1.0" encoding="utf-8"?>
<calcChain xmlns="http://schemas.openxmlformats.org/spreadsheetml/2006/main">
  <c r="Q67" i="1"/>
  <c r="R67"/>
  <c r="FS114" i="15"/>
  <c r="FR114"/>
  <c r="FQ114"/>
  <c r="FP114"/>
  <c r="FO114"/>
  <c r="FN114"/>
  <c r="FD114"/>
  <c r="FC114"/>
  <c r="FB114"/>
  <c r="FA114"/>
  <c r="EZ114"/>
  <c r="EY114"/>
  <c r="EO114"/>
  <c r="EN114"/>
  <c r="EM114"/>
  <c r="EL114"/>
  <c r="EK114"/>
  <c r="EJ114"/>
  <c r="DZ114"/>
  <c r="DY114"/>
  <c r="DX114"/>
  <c r="DW114"/>
  <c r="DV114"/>
  <c r="DU114"/>
  <c r="DK114"/>
  <c r="DJ114"/>
  <c r="DI114"/>
  <c r="DH114"/>
  <c r="DG114"/>
  <c r="DF114"/>
  <c r="CV114"/>
  <c r="CU114"/>
  <c r="CT114"/>
  <c r="CS114"/>
  <c r="CR114"/>
  <c r="CQ114"/>
  <c r="CG114"/>
  <c r="CF114"/>
  <c r="CE114"/>
  <c r="CD114"/>
  <c r="CC114"/>
  <c r="CB114"/>
  <c r="BR114"/>
  <c r="BQ114"/>
  <c r="BP114"/>
  <c r="BO114"/>
  <c r="BN114"/>
  <c r="BM114"/>
  <c r="BC114"/>
  <c r="BB114"/>
  <c r="BA114"/>
  <c r="AZ114"/>
  <c r="AY114"/>
  <c r="AX114"/>
  <c r="Y114"/>
  <c r="X114"/>
  <c r="W114"/>
  <c r="V114"/>
  <c r="U114"/>
  <c r="T114"/>
  <c r="J114"/>
  <c r="I114"/>
  <c r="H114"/>
  <c r="G114"/>
  <c r="F114"/>
  <c r="E114"/>
  <c r="D114"/>
  <c r="FS113"/>
  <c r="FR113"/>
  <c r="FQ113"/>
  <c r="FP113"/>
  <c r="FO113"/>
  <c r="FN113"/>
  <c r="FD113"/>
  <c r="FC113"/>
  <c r="FB113"/>
  <c r="FA113"/>
  <c r="EZ113"/>
  <c r="EY113"/>
  <c r="EO113"/>
  <c r="EN113"/>
  <c r="EM113"/>
  <c r="EL113"/>
  <c r="EK113"/>
  <c r="EJ113"/>
  <c r="DZ113"/>
  <c r="DY113"/>
  <c r="DX113"/>
  <c r="DW113"/>
  <c r="DV113"/>
  <c r="DU113"/>
  <c r="DK113"/>
  <c r="DJ113"/>
  <c r="DI113"/>
  <c r="DH113"/>
  <c r="DG113"/>
  <c r="DF113"/>
  <c r="CV113"/>
  <c r="CU113"/>
  <c r="CT113"/>
  <c r="CS113"/>
  <c r="CR113"/>
  <c r="CQ113"/>
  <c r="CG113"/>
  <c r="CF113"/>
  <c r="CE113"/>
  <c r="CD113"/>
  <c r="CC113"/>
  <c r="CB113"/>
  <c r="BR113"/>
  <c r="BQ113"/>
  <c r="BP113"/>
  <c r="BO113"/>
  <c r="BN113"/>
  <c r="BM113"/>
  <c r="BC113"/>
  <c r="BB113"/>
  <c r="BA113"/>
  <c r="AZ113"/>
  <c r="AY113"/>
  <c r="AX113"/>
  <c r="Y113"/>
  <c r="X113"/>
  <c r="W113"/>
  <c r="V113"/>
  <c r="U113"/>
  <c r="T113"/>
  <c r="J113"/>
  <c r="I113"/>
  <c r="H113"/>
  <c r="G113"/>
  <c r="F113"/>
  <c r="E113"/>
  <c r="D113"/>
  <c r="FS112"/>
  <c r="FR112"/>
  <c r="FQ112"/>
  <c r="FP112"/>
  <c r="FO112"/>
  <c r="FN112"/>
  <c r="FD112"/>
  <c r="FC112"/>
  <c r="FB112"/>
  <c r="FA112"/>
  <c r="EZ112"/>
  <c r="EY112"/>
  <c r="EO112"/>
  <c r="EN112"/>
  <c r="EM112"/>
  <c r="EL112"/>
  <c r="EK112"/>
  <c r="EJ112"/>
  <c r="DZ112"/>
  <c r="DY112"/>
  <c r="DX112"/>
  <c r="DW112"/>
  <c r="DV112"/>
  <c r="DU112"/>
  <c r="DK112"/>
  <c r="DJ112"/>
  <c r="DI112"/>
  <c r="DH112"/>
  <c r="DG112"/>
  <c r="DF112"/>
  <c r="CV112"/>
  <c r="CU112"/>
  <c r="CT112"/>
  <c r="CS112"/>
  <c r="CR112"/>
  <c r="CQ112"/>
  <c r="CG112"/>
  <c r="CF112"/>
  <c r="CE112"/>
  <c r="CD112"/>
  <c r="CC112"/>
  <c r="CB112"/>
  <c r="BR112"/>
  <c r="BQ112"/>
  <c r="BP112"/>
  <c r="BO112"/>
  <c r="BN112"/>
  <c r="BM112"/>
  <c r="BC112"/>
  <c r="BB112"/>
  <c r="BA112"/>
  <c r="AZ112"/>
  <c r="AY112"/>
  <c r="AX112"/>
  <c r="Y112"/>
  <c r="X112"/>
  <c r="W112"/>
  <c r="V112"/>
  <c r="U112"/>
  <c r="T112"/>
  <c r="J112"/>
  <c r="I112"/>
  <c r="H112"/>
  <c r="G112"/>
  <c r="F112"/>
  <c r="E112"/>
  <c r="D112"/>
  <c r="FS111"/>
  <c r="FR111"/>
  <c r="FQ111"/>
  <c r="FP111"/>
  <c r="FO111"/>
  <c r="FN111"/>
  <c r="FD111"/>
  <c r="FC111"/>
  <c r="FB111"/>
  <c r="FA111"/>
  <c r="EZ111"/>
  <c r="EY111"/>
  <c r="EO111"/>
  <c r="EN111"/>
  <c r="EM111"/>
  <c r="EL111"/>
  <c r="EK111"/>
  <c r="EJ111"/>
  <c r="DZ111"/>
  <c r="DY111"/>
  <c r="DX111"/>
  <c r="DW111"/>
  <c r="DV111"/>
  <c r="DU111"/>
  <c r="DK111"/>
  <c r="DJ111"/>
  <c r="DI111"/>
  <c r="DH111"/>
  <c r="DG111"/>
  <c r="DF111"/>
  <c r="CV111"/>
  <c r="CU111"/>
  <c r="CT111"/>
  <c r="CS111"/>
  <c r="CR111"/>
  <c r="CQ111"/>
  <c r="CG111"/>
  <c r="CF111"/>
  <c r="CE111"/>
  <c r="CD111"/>
  <c r="CC111"/>
  <c r="CB111"/>
  <c r="BR111"/>
  <c r="BQ111"/>
  <c r="BP111"/>
  <c r="BO111"/>
  <c r="BN111"/>
  <c r="BM111"/>
  <c r="BC111"/>
  <c r="BB111"/>
  <c r="BA111"/>
  <c r="AZ111"/>
  <c r="AY111"/>
  <c r="AX111"/>
  <c r="Y111"/>
  <c r="X111"/>
  <c r="W111"/>
  <c r="V111"/>
  <c r="U111"/>
  <c r="T111"/>
  <c r="J111"/>
  <c r="I111"/>
  <c r="H111"/>
  <c r="G111"/>
  <c r="F111"/>
  <c r="E111"/>
  <c r="D111"/>
  <c r="FS110"/>
  <c r="FR110"/>
  <c r="FQ110"/>
  <c r="FP110"/>
  <c r="FO110"/>
  <c r="FN110"/>
  <c r="FD110"/>
  <c r="FC110"/>
  <c r="FB110"/>
  <c r="FA110"/>
  <c r="EZ110"/>
  <c r="EY110"/>
  <c r="EO110"/>
  <c r="EN110"/>
  <c r="EM110"/>
  <c r="EL110"/>
  <c r="EK110"/>
  <c r="EJ110"/>
  <c r="DZ110"/>
  <c r="DY110"/>
  <c r="DX110"/>
  <c r="DW110"/>
  <c r="DV110"/>
  <c r="DU110"/>
  <c r="DK110"/>
  <c r="DJ110"/>
  <c r="DI110"/>
  <c r="DH110"/>
  <c r="DG110"/>
  <c r="DF110"/>
  <c r="CV110"/>
  <c r="CU110"/>
  <c r="CT110"/>
  <c r="CS110"/>
  <c r="CR110"/>
  <c r="CQ110"/>
  <c r="CG110"/>
  <c r="CF110"/>
  <c r="CE110"/>
  <c r="CD110"/>
  <c r="CC110"/>
  <c r="CB110"/>
  <c r="BR110"/>
  <c r="BQ110"/>
  <c r="BP110"/>
  <c r="BO110"/>
  <c r="BN110"/>
  <c r="BM110"/>
  <c r="BC110"/>
  <c r="BB110"/>
  <c r="BA110"/>
  <c r="AZ110"/>
  <c r="AY110"/>
  <c r="AX110"/>
  <c r="Y110"/>
  <c r="X110"/>
  <c r="W110"/>
  <c r="V110"/>
  <c r="U110"/>
  <c r="T110"/>
  <c r="J110"/>
  <c r="I110"/>
  <c r="H110"/>
  <c r="G110"/>
  <c r="F110"/>
  <c r="E110"/>
  <c r="D110"/>
  <c r="FS109"/>
  <c r="FR109"/>
  <c r="FQ109"/>
  <c r="FP109"/>
  <c r="FO109"/>
  <c r="FN109"/>
  <c r="FD109"/>
  <c r="FC109"/>
  <c r="FB109"/>
  <c r="FA109"/>
  <c r="EZ109"/>
  <c r="EY109"/>
  <c r="EO109"/>
  <c r="EN109"/>
  <c r="EM109"/>
  <c r="EL109"/>
  <c r="EK109"/>
  <c r="EJ109"/>
  <c r="DZ109"/>
  <c r="DY109"/>
  <c r="DX109"/>
  <c r="DW109"/>
  <c r="DV109"/>
  <c r="DU109"/>
  <c r="DK109"/>
  <c r="DJ109"/>
  <c r="DI109"/>
  <c r="DH109"/>
  <c r="DG109"/>
  <c r="DF109"/>
  <c r="CV109"/>
  <c r="CU109"/>
  <c r="CT109"/>
  <c r="CS109"/>
  <c r="CR109"/>
  <c r="CQ109"/>
  <c r="CG109"/>
  <c r="CF109"/>
  <c r="CE109"/>
  <c r="CD109"/>
  <c r="CC109"/>
  <c r="CB109"/>
  <c r="BR109"/>
  <c r="BQ109"/>
  <c r="BP109"/>
  <c r="BO109"/>
  <c r="BN109"/>
  <c r="BM109"/>
  <c r="BC109"/>
  <c r="BB109"/>
  <c r="BA109"/>
  <c r="AZ109"/>
  <c r="AY109"/>
  <c r="AX109"/>
  <c r="Y109"/>
  <c r="X109"/>
  <c r="W109"/>
  <c r="V109"/>
  <c r="U109"/>
  <c r="T109"/>
  <c r="J109"/>
  <c r="I109"/>
  <c r="H109"/>
  <c r="G109"/>
  <c r="F109"/>
  <c r="E109"/>
  <c r="D109"/>
  <c r="FS108"/>
  <c r="FR108"/>
  <c r="FQ108"/>
  <c r="FP108"/>
  <c r="FO108"/>
  <c r="FN108"/>
  <c r="FD108"/>
  <c r="FC108"/>
  <c r="FB108"/>
  <c r="FA108"/>
  <c r="EZ108"/>
  <c r="EY108"/>
  <c r="EO108"/>
  <c r="EN108"/>
  <c r="EM108"/>
  <c r="EL108"/>
  <c r="EK108"/>
  <c r="EJ108"/>
  <c r="DZ108"/>
  <c r="DY108"/>
  <c r="DX108"/>
  <c r="DW108"/>
  <c r="DV108"/>
  <c r="DU108"/>
  <c r="DK108"/>
  <c r="DJ108"/>
  <c r="DI108"/>
  <c r="DH108"/>
  <c r="DG108"/>
  <c r="DF108"/>
  <c r="CV108"/>
  <c r="CU108"/>
  <c r="CT108"/>
  <c r="CS108"/>
  <c r="CR108"/>
  <c r="CQ108"/>
  <c r="CG108"/>
  <c r="CF108"/>
  <c r="CE108"/>
  <c r="CD108"/>
  <c r="CC108"/>
  <c r="CB108"/>
  <c r="BR108"/>
  <c r="BQ108"/>
  <c r="BP108"/>
  <c r="BO108"/>
  <c r="BN108"/>
  <c r="BM108"/>
  <c r="BC108"/>
  <c r="BB108"/>
  <c r="BA108"/>
  <c r="AZ108"/>
  <c r="AY108"/>
  <c r="AX108"/>
  <c r="Y108"/>
  <c r="X108"/>
  <c r="W108"/>
  <c r="V108"/>
  <c r="U108"/>
  <c r="T108"/>
  <c r="J108"/>
  <c r="I108"/>
  <c r="H108"/>
  <c r="G108"/>
  <c r="F108"/>
  <c r="E108"/>
  <c r="D108"/>
  <c r="FS107"/>
  <c r="FR107"/>
  <c r="FQ107"/>
  <c r="FP107"/>
  <c r="FO107"/>
  <c r="FN107"/>
  <c r="FD107"/>
  <c r="FC107"/>
  <c r="FB107"/>
  <c r="FA107"/>
  <c r="EZ107"/>
  <c r="EY107"/>
  <c r="EO107"/>
  <c r="EN107"/>
  <c r="EM107"/>
  <c r="EL107"/>
  <c r="EK107"/>
  <c r="EJ107"/>
  <c r="DZ107"/>
  <c r="DY107"/>
  <c r="DX107"/>
  <c r="DW107"/>
  <c r="DV107"/>
  <c r="DU107"/>
  <c r="DK107"/>
  <c r="DJ107"/>
  <c r="DI107"/>
  <c r="DH107"/>
  <c r="DG107"/>
  <c r="DF107"/>
  <c r="CV107"/>
  <c r="CU107"/>
  <c r="CT107"/>
  <c r="CS107"/>
  <c r="CR107"/>
  <c r="CQ107"/>
  <c r="CG107"/>
  <c r="CF107"/>
  <c r="CE107"/>
  <c r="CD107"/>
  <c r="CC107"/>
  <c r="CB107"/>
  <c r="BR107"/>
  <c r="BQ107"/>
  <c r="BP107"/>
  <c r="BO107"/>
  <c r="BN107"/>
  <c r="BM107"/>
  <c r="BC107"/>
  <c r="BB107"/>
  <c r="BA107"/>
  <c r="AZ107"/>
  <c r="AY107"/>
  <c r="AX107"/>
  <c r="Y107"/>
  <c r="X107"/>
  <c r="W107"/>
  <c r="V107"/>
  <c r="U107"/>
  <c r="T107"/>
  <c r="J107"/>
  <c r="I107"/>
  <c r="H107"/>
  <c r="G107"/>
  <c r="F107"/>
  <c r="E107"/>
  <c r="D107"/>
  <c r="FS106"/>
  <c r="FR106"/>
  <c r="FQ106"/>
  <c r="FP106"/>
  <c r="FO106"/>
  <c r="FN106"/>
  <c r="FD106"/>
  <c r="FC106"/>
  <c r="FB106"/>
  <c r="FA106"/>
  <c r="EZ106"/>
  <c r="EY106"/>
  <c r="EO106"/>
  <c r="EN106"/>
  <c r="EM106"/>
  <c r="EL106"/>
  <c r="EK106"/>
  <c r="EJ106"/>
  <c r="DZ106"/>
  <c r="DY106"/>
  <c r="DX106"/>
  <c r="DW106"/>
  <c r="DV106"/>
  <c r="DU106"/>
  <c r="DK106"/>
  <c r="DJ106"/>
  <c r="DI106"/>
  <c r="DH106"/>
  <c r="DG106"/>
  <c r="DF106"/>
  <c r="CV106"/>
  <c r="CU106"/>
  <c r="CT106"/>
  <c r="CS106"/>
  <c r="CR106"/>
  <c r="CQ106"/>
  <c r="CG106"/>
  <c r="CF106"/>
  <c r="CE106"/>
  <c r="CD106"/>
  <c r="CC106"/>
  <c r="CB106"/>
  <c r="BR106"/>
  <c r="BQ106"/>
  <c r="BP106"/>
  <c r="BO106"/>
  <c r="BN106"/>
  <c r="BM106"/>
  <c r="BC106"/>
  <c r="BB106"/>
  <c r="BA106"/>
  <c r="AZ106"/>
  <c r="AY106"/>
  <c r="AX106"/>
  <c r="Y106"/>
  <c r="X106"/>
  <c r="W106"/>
  <c r="V106"/>
  <c r="U106"/>
  <c r="T106"/>
  <c r="J106"/>
  <c r="I106"/>
  <c r="H106"/>
  <c r="G106"/>
  <c r="F106"/>
  <c r="E106"/>
  <c r="D106"/>
  <c r="FS105"/>
  <c r="FR105"/>
  <c r="FQ105"/>
  <c r="FP105"/>
  <c r="FO105"/>
  <c r="FN105"/>
  <c r="FD105"/>
  <c r="FC105"/>
  <c r="FB105"/>
  <c r="FA105"/>
  <c r="EZ105"/>
  <c r="EY105"/>
  <c r="EO105"/>
  <c r="EN105"/>
  <c r="EM105"/>
  <c r="EL105"/>
  <c r="EK105"/>
  <c r="EJ105"/>
  <c r="DZ105"/>
  <c r="DY105"/>
  <c r="DX105"/>
  <c r="DW105"/>
  <c r="DV105"/>
  <c r="DU105"/>
  <c r="DK105"/>
  <c r="DJ105"/>
  <c r="DI105"/>
  <c r="DH105"/>
  <c r="DG105"/>
  <c r="DF105"/>
  <c r="CV105"/>
  <c r="CU105"/>
  <c r="CT105"/>
  <c r="CS105"/>
  <c r="CR105"/>
  <c r="CQ105"/>
  <c r="CG105"/>
  <c r="CF105"/>
  <c r="CE105"/>
  <c r="CD105"/>
  <c r="CC105"/>
  <c r="CB105"/>
  <c r="BR105"/>
  <c r="BQ105"/>
  <c r="BP105"/>
  <c r="BO105"/>
  <c r="BN105"/>
  <c r="BM105"/>
  <c r="BC105"/>
  <c r="BB105"/>
  <c r="BA105"/>
  <c r="AZ105"/>
  <c r="AY105"/>
  <c r="AX105"/>
  <c r="Y105"/>
  <c r="X105"/>
  <c r="W105"/>
  <c r="V105"/>
  <c r="U105"/>
  <c r="T105"/>
  <c r="J105"/>
  <c r="I105"/>
  <c r="H105"/>
  <c r="G105"/>
  <c r="F105"/>
  <c r="E105"/>
  <c r="D105"/>
  <c r="FS104"/>
  <c r="FR104"/>
  <c r="FQ104"/>
  <c r="FP104"/>
  <c r="FO104"/>
  <c r="FN104"/>
  <c r="FD104"/>
  <c r="FC104"/>
  <c r="FB104"/>
  <c r="FA104"/>
  <c r="EZ104"/>
  <c r="EY104"/>
  <c r="EO104"/>
  <c r="EN104"/>
  <c r="EM104"/>
  <c r="EL104"/>
  <c r="EK104"/>
  <c r="EJ104"/>
  <c r="DZ104"/>
  <c r="DY104"/>
  <c r="DX104"/>
  <c r="DW104"/>
  <c r="DV104"/>
  <c r="DU104"/>
  <c r="DK104"/>
  <c r="DJ104"/>
  <c r="DI104"/>
  <c r="DH104"/>
  <c r="DG104"/>
  <c r="DF104"/>
  <c r="CV104"/>
  <c r="CU104"/>
  <c r="CT104"/>
  <c r="CS104"/>
  <c r="CR104"/>
  <c r="CQ104"/>
  <c r="CG104"/>
  <c r="CF104"/>
  <c r="CE104"/>
  <c r="CD104"/>
  <c r="CC104"/>
  <c r="CB104"/>
  <c r="BR104"/>
  <c r="BQ104"/>
  <c r="BP104"/>
  <c r="BO104"/>
  <c r="BN104"/>
  <c r="BM104"/>
  <c r="BC104"/>
  <c r="BB104"/>
  <c r="BA104"/>
  <c r="AZ104"/>
  <c r="AY104"/>
  <c r="AX104"/>
  <c r="Y104"/>
  <c r="X104"/>
  <c r="W104"/>
  <c r="V104"/>
  <c r="U104"/>
  <c r="T104"/>
  <c r="J104"/>
  <c r="I104"/>
  <c r="H104"/>
  <c r="G104"/>
  <c r="F104"/>
  <c r="E104"/>
  <c r="D104"/>
  <c r="FS103"/>
  <c r="FR103"/>
  <c r="FQ103"/>
  <c r="FP103"/>
  <c r="FO103"/>
  <c r="FN103"/>
  <c r="FD103"/>
  <c r="FC103"/>
  <c r="FB103"/>
  <c r="FA103"/>
  <c r="EZ103"/>
  <c r="EY103"/>
  <c r="EO103"/>
  <c r="EN103"/>
  <c r="EM103"/>
  <c r="EL103"/>
  <c r="EK103"/>
  <c r="EJ103"/>
  <c r="DZ103"/>
  <c r="DY103"/>
  <c r="DX103"/>
  <c r="DW103"/>
  <c r="DV103"/>
  <c r="DU103"/>
  <c r="DK103"/>
  <c r="DJ103"/>
  <c r="DI103"/>
  <c r="DH103"/>
  <c r="DG103"/>
  <c r="DF103"/>
  <c r="CV103"/>
  <c r="CU103"/>
  <c r="CT103"/>
  <c r="CS103"/>
  <c r="CR103"/>
  <c r="CQ103"/>
  <c r="CG103"/>
  <c r="CF103"/>
  <c r="CE103"/>
  <c r="CD103"/>
  <c r="CC103"/>
  <c r="CB103"/>
  <c r="BR103"/>
  <c r="BQ103"/>
  <c r="BP103"/>
  <c r="BO103"/>
  <c r="BN103"/>
  <c r="BM103"/>
  <c r="BC103"/>
  <c r="BB103"/>
  <c r="BA103"/>
  <c r="AZ103"/>
  <c r="AY103"/>
  <c r="AX103"/>
  <c r="Y103"/>
  <c r="X103"/>
  <c r="W103"/>
  <c r="V103"/>
  <c r="U103"/>
  <c r="T103"/>
  <c r="J103"/>
  <c r="I103"/>
  <c r="H103"/>
  <c r="G103"/>
  <c r="F103"/>
  <c r="E103"/>
  <c r="D103"/>
  <c r="FS102"/>
  <c r="FR102"/>
  <c r="FQ102"/>
  <c r="FP102"/>
  <c r="FO102"/>
  <c r="FN102"/>
  <c r="FD102"/>
  <c r="FC102"/>
  <c r="FB102"/>
  <c r="FA102"/>
  <c r="EZ102"/>
  <c r="EY102"/>
  <c r="EO102"/>
  <c r="EN102"/>
  <c r="EM102"/>
  <c r="EL102"/>
  <c r="EK102"/>
  <c r="EJ102"/>
  <c r="DZ102"/>
  <c r="DY102"/>
  <c r="DX102"/>
  <c r="DW102"/>
  <c r="DV102"/>
  <c r="DU102"/>
  <c r="DK102"/>
  <c r="DJ102"/>
  <c r="DI102"/>
  <c r="DH102"/>
  <c r="DG102"/>
  <c r="DF102"/>
  <c r="CV102"/>
  <c r="CU102"/>
  <c r="CT102"/>
  <c r="CS102"/>
  <c r="CR102"/>
  <c r="CQ102"/>
  <c r="CG102"/>
  <c r="CF102"/>
  <c r="CE102"/>
  <c r="CD102"/>
  <c r="CC102"/>
  <c r="CB102"/>
  <c r="BR102"/>
  <c r="BQ102"/>
  <c r="BP102"/>
  <c r="BO102"/>
  <c r="BN102"/>
  <c r="BM102"/>
  <c r="BC102"/>
  <c r="BB102"/>
  <c r="BA102"/>
  <c r="AZ102"/>
  <c r="AY102"/>
  <c r="AX102"/>
  <c r="Y102"/>
  <c r="X102"/>
  <c r="W102"/>
  <c r="V102"/>
  <c r="U102"/>
  <c r="T102"/>
  <c r="J102"/>
  <c r="I102"/>
  <c r="H102"/>
  <c r="G102"/>
  <c r="F102"/>
  <c r="E102"/>
  <c r="D102"/>
  <c r="FS101"/>
  <c r="FR101"/>
  <c r="FQ101"/>
  <c r="FP101"/>
  <c r="FO101"/>
  <c r="FN101"/>
  <c r="FD101"/>
  <c r="FC101"/>
  <c r="FB101"/>
  <c r="FA101"/>
  <c r="EZ101"/>
  <c r="EY101"/>
  <c r="EO101"/>
  <c r="EN101"/>
  <c r="EM101"/>
  <c r="EL101"/>
  <c r="EK101"/>
  <c r="EJ101"/>
  <c r="DZ101"/>
  <c r="DY101"/>
  <c r="DX101"/>
  <c r="DW101"/>
  <c r="DV101"/>
  <c r="DU101"/>
  <c r="DK101"/>
  <c r="DJ101"/>
  <c r="DI101"/>
  <c r="DH101"/>
  <c r="DG101"/>
  <c r="DF101"/>
  <c r="CV101"/>
  <c r="CU101"/>
  <c r="CT101"/>
  <c r="CS101"/>
  <c r="CR101"/>
  <c r="CQ101"/>
  <c r="CG101"/>
  <c r="CF101"/>
  <c r="CE101"/>
  <c r="CD101"/>
  <c r="CC101"/>
  <c r="CB101"/>
  <c r="BR101"/>
  <c r="BQ101"/>
  <c r="BP101"/>
  <c r="BO101"/>
  <c r="BN101"/>
  <c r="BM101"/>
  <c r="BC101"/>
  <c r="BB101"/>
  <c r="BA101"/>
  <c r="AZ101"/>
  <c r="AY101"/>
  <c r="AX101"/>
  <c r="Y101"/>
  <c r="X101"/>
  <c r="W101"/>
  <c r="V101"/>
  <c r="U101"/>
  <c r="T101"/>
  <c r="J101"/>
  <c r="I101"/>
  <c r="H101"/>
  <c r="G101"/>
  <c r="F101"/>
  <c r="E101"/>
  <c r="D101"/>
  <c r="FS100"/>
  <c r="FR100"/>
  <c r="FQ100"/>
  <c r="FP100"/>
  <c r="FO100"/>
  <c r="FN100"/>
  <c r="FD100"/>
  <c r="FC100"/>
  <c r="FB100"/>
  <c r="FA100"/>
  <c r="EZ100"/>
  <c r="EY100"/>
  <c r="EO100"/>
  <c r="EN100"/>
  <c r="EM100"/>
  <c r="EL100"/>
  <c r="EK100"/>
  <c r="EJ100"/>
  <c r="DZ100"/>
  <c r="DY100"/>
  <c r="DX100"/>
  <c r="DW100"/>
  <c r="DV100"/>
  <c r="DU100"/>
  <c r="DK100"/>
  <c r="DJ100"/>
  <c r="DI100"/>
  <c r="DH100"/>
  <c r="DG100"/>
  <c r="DF100"/>
  <c r="CV100"/>
  <c r="CU100"/>
  <c r="CT100"/>
  <c r="CS100"/>
  <c r="CR100"/>
  <c r="CQ100"/>
  <c r="CG100"/>
  <c r="CF100"/>
  <c r="CE100"/>
  <c r="CD100"/>
  <c r="CC100"/>
  <c r="CB100"/>
  <c r="BR100"/>
  <c r="BQ100"/>
  <c r="BP100"/>
  <c r="BO100"/>
  <c r="BN100"/>
  <c r="BM100"/>
  <c r="BC100"/>
  <c r="BB100"/>
  <c r="BA100"/>
  <c r="AZ100"/>
  <c r="AY100"/>
  <c r="AX100"/>
  <c r="Y100"/>
  <c r="X100"/>
  <c r="W100"/>
  <c r="V100"/>
  <c r="U100"/>
  <c r="T100"/>
  <c r="J100"/>
  <c r="I100"/>
  <c r="H100"/>
  <c r="G100"/>
  <c r="F100"/>
  <c r="E100"/>
  <c r="D100"/>
  <c r="FS99"/>
  <c r="FR99"/>
  <c r="FQ99"/>
  <c r="FP99"/>
  <c r="FO99"/>
  <c r="FN99"/>
  <c r="FD99"/>
  <c r="FC99"/>
  <c r="FB99"/>
  <c r="FA99"/>
  <c r="EZ99"/>
  <c r="EY99"/>
  <c r="EO99"/>
  <c r="EN99"/>
  <c r="EM99"/>
  <c r="EL99"/>
  <c r="EK99"/>
  <c r="EJ99"/>
  <c r="DZ99"/>
  <c r="DY99"/>
  <c r="DX99"/>
  <c r="DW99"/>
  <c r="DV99"/>
  <c r="DU99"/>
  <c r="DK99"/>
  <c r="DJ99"/>
  <c r="DI99"/>
  <c r="DH99"/>
  <c r="DG99"/>
  <c r="DF99"/>
  <c r="CV99"/>
  <c r="CU99"/>
  <c r="CT99"/>
  <c r="CS99"/>
  <c r="CR99"/>
  <c r="CQ99"/>
  <c r="CG99"/>
  <c r="CF99"/>
  <c r="CE99"/>
  <c r="CD99"/>
  <c r="CC99"/>
  <c r="CB99"/>
  <c r="BR99"/>
  <c r="BQ99"/>
  <c r="BP99"/>
  <c r="BO99"/>
  <c r="BN99"/>
  <c r="BM99"/>
  <c r="BC99"/>
  <c r="BB99"/>
  <c r="BA99"/>
  <c r="AZ99"/>
  <c r="AY99"/>
  <c r="AX99"/>
  <c r="Y99"/>
  <c r="X99"/>
  <c r="W99"/>
  <c r="V99"/>
  <c r="U99"/>
  <c r="T99"/>
  <c r="J99"/>
  <c r="I99"/>
  <c r="H99"/>
  <c r="G99"/>
  <c r="F99"/>
  <c r="E99"/>
  <c r="D99"/>
  <c r="FS98"/>
  <c r="FR98"/>
  <c r="FQ98"/>
  <c r="FP98"/>
  <c r="FO98"/>
  <c r="FN98"/>
  <c r="FD98"/>
  <c r="FC98"/>
  <c r="FB98"/>
  <c r="FA98"/>
  <c r="EZ98"/>
  <c r="EY98"/>
  <c r="EO98"/>
  <c r="EN98"/>
  <c r="EM98"/>
  <c r="EL98"/>
  <c r="EK98"/>
  <c r="EJ98"/>
  <c r="DZ98"/>
  <c r="DY98"/>
  <c r="DX98"/>
  <c r="DW98"/>
  <c r="DV98"/>
  <c r="DU98"/>
  <c r="DK98"/>
  <c r="DJ98"/>
  <c r="DI98"/>
  <c r="DH98"/>
  <c r="DG98"/>
  <c r="DF98"/>
  <c r="CV98"/>
  <c r="CU98"/>
  <c r="CT98"/>
  <c r="CS98"/>
  <c r="CR98"/>
  <c r="CQ98"/>
  <c r="CG98"/>
  <c r="CF98"/>
  <c r="CE98"/>
  <c r="CD98"/>
  <c r="CC98"/>
  <c r="CB98"/>
  <c r="BR98"/>
  <c r="BQ98"/>
  <c r="BP98"/>
  <c r="BO98"/>
  <c r="BN98"/>
  <c r="BM98"/>
  <c r="BC98"/>
  <c r="BB98"/>
  <c r="BA98"/>
  <c r="AZ98"/>
  <c r="AY98"/>
  <c r="AX98"/>
  <c r="Y98"/>
  <c r="X98"/>
  <c r="W98"/>
  <c r="V98"/>
  <c r="U98"/>
  <c r="T98"/>
  <c r="J98"/>
  <c r="I98"/>
  <c r="H98"/>
  <c r="G98"/>
  <c r="F98"/>
  <c r="E98"/>
  <c r="D98"/>
  <c r="FS97"/>
  <c r="FR97"/>
  <c r="FQ97"/>
  <c r="FP97"/>
  <c r="FO97"/>
  <c r="FN97"/>
  <c r="FD97"/>
  <c r="FC97"/>
  <c r="FB97"/>
  <c r="FA97"/>
  <c r="EZ97"/>
  <c r="EY97"/>
  <c r="EO97"/>
  <c r="EN97"/>
  <c r="EM97"/>
  <c r="EL97"/>
  <c r="EK97"/>
  <c r="EJ97"/>
  <c r="DZ97"/>
  <c r="DY97"/>
  <c r="DX97"/>
  <c r="DW97"/>
  <c r="DV97"/>
  <c r="DU97"/>
  <c r="DK97"/>
  <c r="DJ97"/>
  <c r="DI97"/>
  <c r="DH97"/>
  <c r="DG97"/>
  <c r="DF97"/>
  <c r="CV97"/>
  <c r="CU97"/>
  <c r="CT97"/>
  <c r="CS97"/>
  <c r="CR97"/>
  <c r="CQ97"/>
  <c r="CG97"/>
  <c r="CF97"/>
  <c r="CE97"/>
  <c r="CD97"/>
  <c r="CC97"/>
  <c r="CB97"/>
  <c r="BR97"/>
  <c r="BQ97"/>
  <c r="BP97"/>
  <c r="BO97"/>
  <c r="BN97"/>
  <c r="BM97"/>
  <c r="BC97"/>
  <c r="BB97"/>
  <c r="BA97"/>
  <c r="AZ97"/>
  <c r="AY97"/>
  <c r="AX97"/>
  <c r="Y97"/>
  <c r="X97"/>
  <c r="W97"/>
  <c r="V97"/>
  <c r="U97"/>
  <c r="T97"/>
  <c r="J97"/>
  <c r="I97"/>
  <c r="H97"/>
  <c r="G97"/>
  <c r="F97"/>
  <c r="E97"/>
  <c r="D97"/>
  <c r="FS96"/>
  <c r="FR96"/>
  <c r="FQ96"/>
  <c r="FP96"/>
  <c r="FO96"/>
  <c r="FN96"/>
  <c r="FD96"/>
  <c r="FC96"/>
  <c r="FB96"/>
  <c r="FA96"/>
  <c r="EZ96"/>
  <c r="EY96"/>
  <c r="EO96"/>
  <c r="EN96"/>
  <c r="EM96"/>
  <c r="EL96"/>
  <c r="EK96"/>
  <c r="EJ96"/>
  <c r="DZ96"/>
  <c r="DY96"/>
  <c r="DX96"/>
  <c r="DW96"/>
  <c r="DV96"/>
  <c r="DU96"/>
  <c r="DK96"/>
  <c r="DJ96"/>
  <c r="DI96"/>
  <c r="DH96"/>
  <c r="DG96"/>
  <c r="DF96"/>
  <c r="CV96"/>
  <c r="CU96"/>
  <c r="CT96"/>
  <c r="CS96"/>
  <c r="CR96"/>
  <c r="CQ96"/>
  <c r="CG96"/>
  <c r="CF96"/>
  <c r="CE96"/>
  <c r="CD96"/>
  <c r="CC96"/>
  <c r="CB96"/>
  <c r="BR96"/>
  <c r="BQ96"/>
  <c r="BP96"/>
  <c r="BO96"/>
  <c r="BN96"/>
  <c r="BM96"/>
  <c r="BC96"/>
  <c r="BB96"/>
  <c r="BA96"/>
  <c r="AZ96"/>
  <c r="AY96"/>
  <c r="AX96"/>
  <c r="Y96"/>
  <c r="X96"/>
  <c r="W96"/>
  <c r="V96"/>
  <c r="U96"/>
  <c r="T96"/>
  <c r="J96"/>
  <c r="I96"/>
  <c r="H96"/>
  <c r="G96"/>
  <c r="F96"/>
  <c r="E96"/>
  <c r="D96"/>
  <c r="FS95"/>
  <c r="FR95"/>
  <c r="FQ95"/>
  <c r="FP95"/>
  <c r="FO95"/>
  <c r="FN95"/>
  <c r="FD95"/>
  <c r="FC95"/>
  <c r="FB95"/>
  <c r="FA95"/>
  <c r="EZ95"/>
  <c r="EY95"/>
  <c r="EO95"/>
  <c r="EN95"/>
  <c r="EM95"/>
  <c r="EL95"/>
  <c r="EK95"/>
  <c r="EJ95"/>
  <c r="DZ95"/>
  <c r="DY95"/>
  <c r="DX95"/>
  <c r="DW95"/>
  <c r="DV95"/>
  <c r="DU95"/>
  <c r="DK95"/>
  <c r="DJ95"/>
  <c r="DI95"/>
  <c r="DH95"/>
  <c r="DG95"/>
  <c r="DF95"/>
  <c r="CV95"/>
  <c r="CU95"/>
  <c r="CT95"/>
  <c r="CS95"/>
  <c r="CR95"/>
  <c r="CQ95"/>
  <c r="CG95"/>
  <c r="CF95"/>
  <c r="CE95"/>
  <c r="CD95"/>
  <c r="CC95"/>
  <c r="CB95"/>
  <c r="BR95"/>
  <c r="BQ95"/>
  <c r="BP95"/>
  <c r="BO95"/>
  <c r="BN95"/>
  <c r="BM95"/>
  <c r="BC95"/>
  <c r="BB95"/>
  <c r="BA95"/>
  <c r="AZ95"/>
  <c r="AY95"/>
  <c r="AX95"/>
  <c r="Y95"/>
  <c r="X95"/>
  <c r="W95"/>
  <c r="V95"/>
  <c r="U95"/>
  <c r="T95"/>
  <c r="J95"/>
  <c r="I95"/>
  <c r="H95"/>
  <c r="G95"/>
  <c r="F95"/>
  <c r="E95"/>
  <c r="D95"/>
  <c r="FS94"/>
  <c r="FR94"/>
  <c r="FQ94"/>
  <c r="FP94"/>
  <c r="FO94"/>
  <c r="FN94"/>
  <c r="FD94"/>
  <c r="FC94"/>
  <c r="FB94"/>
  <c r="FA94"/>
  <c r="EZ94"/>
  <c r="EY94"/>
  <c r="EO94"/>
  <c r="EN94"/>
  <c r="EM94"/>
  <c r="EL94"/>
  <c r="EK94"/>
  <c r="EJ94"/>
  <c r="DZ94"/>
  <c r="DY94"/>
  <c r="DX94"/>
  <c r="DW94"/>
  <c r="DV94"/>
  <c r="DU94"/>
  <c r="DK94"/>
  <c r="DJ94"/>
  <c r="DI94"/>
  <c r="DH94"/>
  <c r="DG94"/>
  <c r="DF94"/>
  <c r="CV94"/>
  <c r="CU94"/>
  <c r="CT94"/>
  <c r="CS94"/>
  <c r="CR94"/>
  <c r="CQ94"/>
  <c r="CG94"/>
  <c r="CF94"/>
  <c r="CE94"/>
  <c r="CD94"/>
  <c r="CC94"/>
  <c r="CB94"/>
  <c r="BR94"/>
  <c r="BQ94"/>
  <c r="BP94"/>
  <c r="BO94"/>
  <c r="BN94"/>
  <c r="BM94"/>
  <c r="BC94"/>
  <c r="BB94"/>
  <c r="BA94"/>
  <c r="AZ94"/>
  <c r="AY94"/>
  <c r="AX94"/>
  <c r="Y94"/>
  <c r="X94"/>
  <c r="W94"/>
  <c r="V94"/>
  <c r="U94"/>
  <c r="T94"/>
  <c r="J94"/>
  <c r="I94"/>
  <c r="H94"/>
  <c r="G94"/>
  <c r="F94"/>
  <c r="E94"/>
  <c r="D94"/>
  <c r="FS93"/>
  <c r="FR93"/>
  <c r="FQ93"/>
  <c r="FP93"/>
  <c r="FO93"/>
  <c r="FN93"/>
  <c r="FD93"/>
  <c r="FC93"/>
  <c r="FB93"/>
  <c r="FA93"/>
  <c r="EZ93"/>
  <c r="EY93"/>
  <c r="EO93"/>
  <c r="EN93"/>
  <c r="EM93"/>
  <c r="EL93"/>
  <c r="EK93"/>
  <c r="EJ93"/>
  <c r="DZ93"/>
  <c r="DY93"/>
  <c r="DX93"/>
  <c r="DW93"/>
  <c r="DV93"/>
  <c r="DU93"/>
  <c r="DK93"/>
  <c r="DJ93"/>
  <c r="DI93"/>
  <c r="DH93"/>
  <c r="DG93"/>
  <c r="DF93"/>
  <c r="CV93"/>
  <c r="CU93"/>
  <c r="CT93"/>
  <c r="CS93"/>
  <c r="CR93"/>
  <c r="CQ93"/>
  <c r="CG93"/>
  <c r="CF93"/>
  <c r="CE93"/>
  <c r="CD93"/>
  <c r="CC93"/>
  <c r="CB93"/>
  <c r="BR93"/>
  <c r="BQ93"/>
  <c r="BP93"/>
  <c r="BO93"/>
  <c r="BN93"/>
  <c r="BM93"/>
  <c r="BC93"/>
  <c r="BB93"/>
  <c r="BA93"/>
  <c r="AZ93"/>
  <c r="AY93"/>
  <c r="AX93"/>
  <c r="Y93"/>
  <c r="X93"/>
  <c r="W93"/>
  <c r="V93"/>
  <c r="U93"/>
  <c r="T93"/>
  <c r="J93"/>
  <c r="I93"/>
  <c r="H93"/>
  <c r="G93"/>
  <c r="F93"/>
  <c r="E93"/>
  <c r="D93"/>
  <c r="FS92"/>
  <c r="FR92"/>
  <c r="FQ92"/>
  <c r="FP92"/>
  <c r="FO92"/>
  <c r="FN92"/>
  <c r="FD92"/>
  <c r="FC92"/>
  <c r="FB92"/>
  <c r="FA92"/>
  <c r="EZ92"/>
  <c r="EY92"/>
  <c r="EO92"/>
  <c r="EN92"/>
  <c r="EM92"/>
  <c r="EL92"/>
  <c r="EK92"/>
  <c r="EJ92"/>
  <c r="DZ92"/>
  <c r="DY92"/>
  <c r="DX92"/>
  <c r="DW92"/>
  <c r="DV92"/>
  <c r="DU92"/>
  <c r="DK92"/>
  <c r="DJ92"/>
  <c r="DI92"/>
  <c r="DH92"/>
  <c r="DG92"/>
  <c r="DF92"/>
  <c r="CV92"/>
  <c r="CU92"/>
  <c r="CT92"/>
  <c r="CS92"/>
  <c r="CR92"/>
  <c r="CQ92"/>
  <c r="CG92"/>
  <c r="CF92"/>
  <c r="CE92"/>
  <c r="CD92"/>
  <c r="CC92"/>
  <c r="CB92"/>
  <c r="BR92"/>
  <c r="BQ92"/>
  <c r="BP92"/>
  <c r="BO92"/>
  <c r="BN92"/>
  <c r="BM92"/>
  <c r="BC92"/>
  <c r="BB92"/>
  <c r="BA92"/>
  <c r="AZ92"/>
  <c r="AY92"/>
  <c r="AX92"/>
  <c r="Y92"/>
  <c r="X92"/>
  <c r="W92"/>
  <c r="V92"/>
  <c r="U92"/>
  <c r="T92"/>
  <c r="J92"/>
  <c r="I92"/>
  <c r="H92"/>
  <c r="G92"/>
  <c r="F92"/>
  <c r="E92"/>
  <c r="D92"/>
  <c r="FS91"/>
  <c r="FR91"/>
  <c r="FQ91"/>
  <c r="FP91"/>
  <c r="FO91"/>
  <c r="FN91"/>
  <c r="FD91"/>
  <c r="FC91"/>
  <c r="FB91"/>
  <c r="FA91"/>
  <c r="EZ91"/>
  <c r="EY91"/>
  <c r="EO91"/>
  <c r="EN91"/>
  <c r="EM91"/>
  <c r="EL91"/>
  <c r="EK91"/>
  <c r="EJ91"/>
  <c r="DZ91"/>
  <c r="DY91"/>
  <c r="DX91"/>
  <c r="DW91"/>
  <c r="DV91"/>
  <c r="DU91"/>
  <c r="DK91"/>
  <c r="DJ91"/>
  <c r="DI91"/>
  <c r="DH91"/>
  <c r="DG91"/>
  <c r="DF91"/>
  <c r="CV91"/>
  <c r="CU91"/>
  <c r="CT91"/>
  <c r="CS91"/>
  <c r="CR91"/>
  <c r="CQ91"/>
  <c r="CG91"/>
  <c r="CF91"/>
  <c r="CE91"/>
  <c r="CD91"/>
  <c r="CC91"/>
  <c r="CB91"/>
  <c r="BR91"/>
  <c r="BQ91"/>
  <c r="BP91"/>
  <c r="BO91"/>
  <c r="BN91"/>
  <c r="BM91"/>
  <c r="BC91"/>
  <c r="BB91"/>
  <c r="BA91"/>
  <c r="AZ91"/>
  <c r="AY91"/>
  <c r="AX91"/>
  <c r="Y91"/>
  <c r="X91"/>
  <c r="W91"/>
  <c r="V91"/>
  <c r="U91"/>
  <c r="T91"/>
  <c r="J91"/>
  <c r="I91"/>
  <c r="H91"/>
  <c r="G91"/>
  <c r="F91"/>
  <c r="E91"/>
  <c r="D91"/>
  <c r="FS90"/>
  <c r="FR90"/>
  <c r="FQ90"/>
  <c r="FP90"/>
  <c r="FO90"/>
  <c r="FN90"/>
  <c r="FD90"/>
  <c r="FC90"/>
  <c r="FB90"/>
  <c r="FA90"/>
  <c r="EZ90"/>
  <c r="EY90"/>
  <c r="EO90"/>
  <c r="EN90"/>
  <c r="EM90"/>
  <c r="EL90"/>
  <c r="EK90"/>
  <c r="EJ90"/>
  <c r="DZ90"/>
  <c r="DY90"/>
  <c r="DX90"/>
  <c r="DW90"/>
  <c r="DV90"/>
  <c r="DU90"/>
  <c r="DK90"/>
  <c r="DJ90"/>
  <c r="DI90"/>
  <c r="DH90"/>
  <c r="DG90"/>
  <c r="DF90"/>
  <c r="CV90"/>
  <c r="CU90"/>
  <c r="CT90"/>
  <c r="CS90"/>
  <c r="CR90"/>
  <c r="CQ90"/>
  <c r="CG90"/>
  <c r="CF90"/>
  <c r="CE90"/>
  <c r="CD90"/>
  <c r="CC90"/>
  <c r="CB90"/>
  <c r="BR90"/>
  <c r="BQ90"/>
  <c r="BP90"/>
  <c r="BO90"/>
  <c r="BN90"/>
  <c r="BM90"/>
  <c r="BC90"/>
  <c r="BB90"/>
  <c r="BA90"/>
  <c r="AZ90"/>
  <c r="AY90"/>
  <c r="AX90"/>
  <c r="Y90"/>
  <c r="X90"/>
  <c r="W90"/>
  <c r="V90"/>
  <c r="U90"/>
  <c r="T90"/>
  <c r="J90"/>
  <c r="I90"/>
  <c r="H90"/>
  <c r="G90"/>
  <c r="F90"/>
  <c r="E90"/>
  <c r="D90"/>
  <c r="FS89"/>
  <c r="FR89"/>
  <c r="FQ89"/>
  <c r="FP89"/>
  <c r="FO89"/>
  <c r="FN89"/>
  <c r="FD89"/>
  <c r="FC89"/>
  <c r="FB89"/>
  <c r="FA89"/>
  <c r="EZ89"/>
  <c r="EY89"/>
  <c r="EO89"/>
  <c r="EN89"/>
  <c r="EM89"/>
  <c r="EL89"/>
  <c r="EK89"/>
  <c r="EJ89"/>
  <c r="DZ89"/>
  <c r="DY89"/>
  <c r="DX89"/>
  <c r="DW89"/>
  <c r="DV89"/>
  <c r="DU89"/>
  <c r="DK89"/>
  <c r="DJ89"/>
  <c r="DI89"/>
  <c r="DH89"/>
  <c r="DG89"/>
  <c r="DF89"/>
  <c r="CV89"/>
  <c r="CU89"/>
  <c r="CT89"/>
  <c r="CS89"/>
  <c r="CR89"/>
  <c r="CQ89"/>
  <c r="CG89"/>
  <c r="CF89"/>
  <c r="CE89"/>
  <c r="CD89"/>
  <c r="CC89"/>
  <c r="CB89"/>
  <c r="BR89"/>
  <c r="BQ89"/>
  <c r="BP89"/>
  <c r="BO89"/>
  <c r="BN89"/>
  <c r="BM89"/>
  <c r="BC89"/>
  <c r="BB89"/>
  <c r="BA89"/>
  <c r="AZ89"/>
  <c r="AY89"/>
  <c r="AX89"/>
  <c r="Y89"/>
  <c r="X89"/>
  <c r="W89"/>
  <c r="V89"/>
  <c r="U89"/>
  <c r="T89"/>
  <c r="J89"/>
  <c r="I89"/>
  <c r="H89"/>
  <c r="G89"/>
  <c r="F89"/>
  <c r="E89"/>
  <c r="D89"/>
  <c r="FS88"/>
  <c r="FR88"/>
  <c r="FQ88"/>
  <c r="FP88"/>
  <c r="FO88"/>
  <c r="FN88"/>
  <c r="FD88"/>
  <c r="FC88"/>
  <c r="FB88"/>
  <c r="FA88"/>
  <c r="EZ88"/>
  <c r="EY88"/>
  <c r="EO88"/>
  <c r="EN88"/>
  <c r="EM88"/>
  <c r="EL88"/>
  <c r="EK88"/>
  <c r="EJ88"/>
  <c r="DZ88"/>
  <c r="DY88"/>
  <c r="DX88"/>
  <c r="DW88"/>
  <c r="DV88"/>
  <c r="DU88"/>
  <c r="DK88"/>
  <c r="DJ88"/>
  <c r="DI88"/>
  <c r="DH88"/>
  <c r="DG88"/>
  <c r="DF88"/>
  <c r="CV88"/>
  <c r="CU88"/>
  <c r="CT88"/>
  <c r="CS88"/>
  <c r="CR88"/>
  <c r="CQ88"/>
  <c r="CG88"/>
  <c r="CF88"/>
  <c r="CE88"/>
  <c r="CD88"/>
  <c r="CC88"/>
  <c r="CB88"/>
  <c r="BR88"/>
  <c r="BQ88"/>
  <c r="BP88"/>
  <c r="BO88"/>
  <c r="BN88"/>
  <c r="BM88"/>
  <c r="BC88"/>
  <c r="BB88"/>
  <c r="BA88"/>
  <c r="AZ88"/>
  <c r="AY88"/>
  <c r="AX88"/>
  <c r="Y88"/>
  <c r="X88"/>
  <c r="W88"/>
  <c r="V88"/>
  <c r="U88"/>
  <c r="T88"/>
  <c r="J88"/>
  <c r="I88"/>
  <c r="H88"/>
  <c r="G88"/>
  <c r="F88"/>
  <c r="E88"/>
  <c r="D88"/>
  <c r="FS87"/>
  <c r="FR87"/>
  <c r="FQ87"/>
  <c r="FP87"/>
  <c r="FO87"/>
  <c r="FN87"/>
  <c r="FD87"/>
  <c r="FC87"/>
  <c r="FB87"/>
  <c r="FA87"/>
  <c r="EZ87"/>
  <c r="EY87"/>
  <c r="EO87"/>
  <c r="EN87"/>
  <c r="EM87"/>
  <c r="EL87"/>
  <c r="EK87"/>
  <c r="EJ87"/>
  <c r="DZ87"/>
  <c r="DY87"/>
  <c r="DX87"/>
  <c r="DW87"/>
  <c r="DV87"/>
  <c r="DU87"/>
  <c r="DK87"/>
  <c r="DJ87"/>
  <c r="DI87"/>
  <c r="DH87"/>
  <c r="DG87"/>
  <c r="DF87"/>
  <c r="CV87"/>
  <c r="CU87"/>
  <c r="CT87"/>
  <c r="CS87"/>
  <c r="CR87"/>
  <c r="CQ87"/>
  <c r="CG87"/>
  <c r="CF87"/>
  <c r="CE87"/>
  <c r="CD87"/>
  <c r="CC87"/>
  <c r="CB87"/>
  <c r="BR87"/>
  <c r="BQ87"/>
  <c r="BP87"/>
  <c r="BO87"/>
  <c r="BN87"/>
  <c r="BM87"/>
  <c r="BC87"/>
  <c r="BB87"/>
  <c r="BA87"/>
  <c r="AZ87"/>
  <c r="AY87"/>
  <c r="AX87"/>
  <c r="Y87"/>
  <c r="X87"/>
  <c r="W87"/>
  <c r="V87"/>
  <c r="U87"/>
  <c r="T87"/>
  <c r="J87"/>
  <c r="I87"/>
  <c r="H87"/>
  <c r="G87"/>
  <c r="F87"/>
  <c r="E87"/>
  <c r="D87"/>
  <c r="FS86"/>
  <c r="FR86"/>
  <c r="FQ86"/>
  <c r="FP86"/>
  <c r="FO86"/>
  <c r="FN86"/>
  <c r="FD86"/>
  <c r="FC86"/>
  <c r="FB86"/>
  <c r="FA86"/>
  <c r="EZ86"/>
  <c r="EY86"/>
  <c r="EO86"/>
  <c r="EN86"/>
  <c r="EM86"/>
  <c r="EL86"/>
  <c r="EK86"/>
  <c r="EJ86"/>
  <c r="DZ86"/>
  <c r="DY86"/>
  <c r="DX86"/>
  <c r="DW86"/>
  <c r="DV86"/>
  <c r="DU86"/>
  <c r="DK86"/>
  <c r="DJ86"/>
  <c r="DI86"/>
  <c r="DH86"/>
  <c r="DG86"/>
  <c r="DF86"/>
  <c r="CV86"/>
  <c r="CU86"/>
  <c r="CT86"/>
  <c r="CS86"/>
  <c r="CR86"/>
  <c r="CQ86"/>
  <c r="CG86"/>
  <c r="CF86"/>
  <c r="CE86"/>
  <c r="CD86"/>
  <c r="CC86"/>
  <c r="CB86"/>
  <c r="BR86"/>
  <c r="BQ86"/>
  <c r="BP86"/>
  <c r="BO86"/>
  <c r="BN86"/>
  <c r="BM86"/>
  <c r="BC86"/>
  <c r="BB86"/>
  <c r="BA86"/>
  <c r="AZ86"/>
  <c r="AY86"/>
  <c r="AX86"/>
  <c r="Y86"/>
  <c r="X86"/>
  <c r="W86"/>
  <c r="V86"/>
  <c r="U86"/>
  <c r="T86"/>
  <c r="J86"/>
  <c r="I86"/>
  <c r="H86"/>
  <c r="G86"/>
  <c r="F86"/>
  <c r="E86"/>
  <c r="D86"/>
  <c r="FS85"/>
  <c r="FR85"/>
  <c r="FQ85"/>
  <c r="FP85"/>
  <c r="FO85"/>
  <c r="FN85"/>
  <c r="FD85"/>
  <c r="FC85"/>
  <c r="FB85"/>
  <c r="FA85"/>
  <c r="EZ85"/>
  <c r="EY85"/>
  <c r="EO85"/>
  <c r="EN85"/>
  <c r="EM85"/>
  <c r="EL85"/>
  <c r="EK85"/>
  <c r="EJ85"/>
  <c r="DZ85"/>
  <c r="DY85"/>
  <c r="DX85"/>
  <c r="DW85"/>
  <c r="DV85"/>
  <c r="DU85"/>
  <c r="DK85"/>
  <c r="DJ85"/>
  <c r="DI85"/>
  <c r="DH85"/>
  <c r="DG85"/>
  <c r="DF85"/>
  <c r="CV85"/>
  <c r="CU85"/>
  <c r="CT85"/>
  <c r="CS85"/>
  <c r="CR85"/>
  <c r="CQ85"/>
  <c r="CG85"/>
  <c r="CF85"/>
  <c r="CE85"/>
  <c r="CD85"/>
  <c r="CC85"/>
  <c r="CB85"/>
  <c r="BR85"/>
  <c r="BQ85"/>
  <c r="BP85"/>
  <c r="BO85"/>
  <c r="BN85"/>
  <c r="BM85"/>
  <c r="BC85"/>
  <c r="BB85"/>
  <c r="BA85"/>
  <c r="AZ85"/>
  <c r="AY85"/>
  <c r="AX85"/>
  <c r="Y85"/>
  <c r="X85"/>
  <c r="W85"/>
  <c r="V85"/>
  <c r="U85"/>
  <c r="T85"/>
  <c r="J85"/>
  <c r="I85"/>
  <c r="H85"/>
  <c r="G85"/>
  <c r="F85"/>
  <c r="E85"/>
  <c r="D85"/>
  <c r="FS84"/>
  <c r="FR84"/>
  <c r="FQ84"/>
  <c r="FP84"/>
  <c r="FO84"/>
  <c r="FN84"/>
  <c r="FD84"/>
  <c r="FC84"/>
  <c r="FB84"/>
  <c r="FA84"/>
  <c r="EZ84"/>
  <c r="EY84"/>
  <c r="EO84"/>
  <c r="EN84"/>
  <c r="EM84"/>
  <c r="EL84"/>
  <c r="EK84"/>
  <c r="EJ84"/>
  <c r="DZ84"/>
  <c r="DY84"/>
  <c r="DX84"/>
  <c r="DW84"/>
  <c r="DV84"/>
  <c r="DU84"/>
  <c r="DK84"/>
  <c r="DJ84"/>
  <c r="DI84"/>
  <c r="DH84"/>
  <c r="DG84"/>
  <c r="DF84"/>
  <c r="CV84"/>
  <c r="CU84"/>
  <c r="CT84"/>
  <c r="CS84"/>
  <c r="CR84"/>
  <c r="CQ84"/>
  <c r="CG84"/>
  <c r="CF84"/>
  <c r="CE84"/>
  <c r="CD84"/>
  <c r="CC84"/>
  <c r="CB84"/>
  <c r="BR84"/>
  <c r="BQ84"/>
  <c r="BP84"/>
  <c r="BO84"/>
  <c r="BN84"/>
  <c r="BM84"/>
  <c r="BC84"/>
  <c r="BB84"/>
  <c r="BA84"/>
  <c r="AZ84"/>
  <c r="AY84"/>
  <c r="AX84"/>
  <c r="Y84"/>
  <c r="X84"/>
  <c r="W84"/>
  <c r="V84"/>
  <c r="U84"/>
  <c r="T84"/>
  <c r="J84"/>
  <c r="I84"/>
  <c r="H84"/>
  <c r="G84"/>
  <c r="F84"/>
  <c r="E84"/>
  <c r="D84"/>
  <c r="FS83"/>
  <c r="FR83"/>
  <c r="FQ83"/>
  <c r="FP83"/>
  <c r="FO83"/>
  <c r="FN83"/>
  <c r="FD83"/>
  <c r="FC83"/>
  <c r="FB83"/>
  <c r="FA83"/>
  <c r="EZ83"/>
  <c r="EY83"/>
  <c r="EO83"/>
  <c r="EN83"/>
  <c r="EM83"/>
  <c r="EL83"/>
  <c r="EK83"/>
  <c r="EJ83"/>
  <c r="DZ83"/>
  <c r="DY83"/>
  <c r="DX83"/>
  <c r="DW83"/>
  <c r="DV83"/>
  <c r="DU83"/>
  <c r="DK83"/>
  <c r="DJ83"/>
  <c r="DI83"/>
  <c r="DH83"/>
  <c r="DG83"/>
  <c r="DF83"/>
  <c r="CV83"/>
  <c r="CU83"/>
  <c r="CT83"/>
  <c r="CS83"/>
  <c r="CR83"/>
  <c r="CQ83"/>
  <c r="CG83"/>
  <c r="CF83"/>
  <c r="CE83"/>
  <c r="CD83"/>
  <c r="CC83"/>
  <c r="CB83"/>
  <c r="BR83"/>
  <c r="BQ83"/>
  <c r="BP83"/>
  <c r="BO83"/>
  <c r="BN83"/>
  <c r="BM83"/>
  <c r="BC83"/>
  <c r="BB83"/>
  <c r="BA83"/>
  <c r="AZ83"/>
  <c r="AY83"/>
  <c r="AX83"/>
  <c r="Y83"/>
  <c r="X83"/>
  <c r="W83"/>
  <c r="V83"/>
  <c r="U83"/>
  <c r="T83"/>
  <c r="J83"/>
  <c r="I83"/>
  <c r="H83"/>
  <c r="G83"/>
  <c r="F83"/>
  <c r="E83"/>
  <c r="D83"/>
  <c r="FS82"/>
  <c r="FR82"/>
  <c r="FQ82"/>
  <c r="FP82"/>
  <c r="FO82"/>
  <c r="FN82"/>
  <c r="FD82"/>
  <c r="FC82"/>
  <c r="FB82"/>
  <c r="FA82"/>
  <c r="EZ82"/>
  <c r="EY82"/>
  <c r="EO82"/>
  <c r="EN82"/>
  <c r="EM82"/>
  <c r="EL82"/>
  <c r="EK82"/>
  <c r="EJ82"/>
  <c r="DZ82"/>
  <c r="DY82"/>
  <c r="DX82"/>
  <c r="DW82"/>
  <c r="DV82"/>
  <c r="DU82"/>
  <c r="DK82"/>
  <c r="DJ82"/>
  <c r="DI82"/>
  <c r="DH82"/>
  <c r="DG82"/>
  <c r="DF82"/>
  <c r="CV82"/>
  <c r="CU82"/>
  <c r="CT82"/>
  <c r="CS82"/>
  <c r="CR82"/>
  <c r="CQ82"/>
  <c r="CG82"/>
  <c r="CF82"/>
  <c r="CE82"/>
  <c r="CD82"/>
  <c r="CC82"/>
  <c r="CB82"/>
  <c r="BR82"/>
  <c r="BQ82"/>
  <c r="BP82"/>
  <c r="BO82"/>
  <c r="BN82"/>
  <c r="BM82"/>
  <c r="BC82"/>
  <c r="BB82"/>
  <c r="BA82"/>
  <c r="AZ82"/>
  <c r="AY82"/>
  <c r="AX82"/>
  <c r="Y82"/>
  <c r="X82"/>
  <c r="W82"/>
  <c r="V82"/>
  <c r="U82"/>
  <c r="T82"/>
  <c r="J82"/>
  <c r="I82"/>
  <c r="H82"/>
  <c r="G82"/>
  <c r="F82"/>
  <c r="E82"/>
  <c r="D82"/>
  <c r="FS81"/>
  <c r="FR81"/>
  <c r="FQ81"/>
  <c r="FP81"/>
  <c r="FO81"/>
  <c r="FN81"/>
  <c r="FD81"/>
  <c r="FC81"/>
  <c r="FB81"/>
  <c r="FA81"/>
  <c r="EZ81"/>
  <c r="EY81"/>
  <c r="EO81"/>
  <c r="EN81"/>
  <c r="EM81"/>
  <c r="EL81"/>
  <c r="EK81"/>
  <c r="EJ81"/>
  <c r="DZ81"/>
  <c r="DY81"/>
  <c r="DX81"/>
  <c r="DW81"/>
  <c r="DV81"/>
  <c r="DU81"/>
  <c r="DK81"/>
  <c r="DJ81"/>
  <c r="DI81"/>
  <c r="DH81"/>
  <c r="DG81"/>
  <c r="DF81"/>
  <c r="CV81"/>
  <c r="CU81"/>
  <c r="CT81"/>
  <c r="CS81"/>
  <c r="CR81"/>
  <c r="CQ81"/>
  <c r="CG81"/>
  <c r="CF81"/>
  <c r="CE81"/>
  <c r="CD81"/>
  <c r="CC81"/>
  <c r="CB81"/>
  <c r="BR81"/>
  <c r="BQ81"/>
  <c r="BP81"/>
  <c r="BO81"/>
  <c r="BN81"/>
  <c r="BM81"/>
  <c r="BC81"/>
  <c r="BB81"/>
  <c r="BA81"/>
  <c r="AZ81"/>
  <c r="AY81"/>
  <c r="AX81"/>
  <c r="Y81"/>
  <c r="X81"/>
  <c r="W81"/>
  <c r="V81"/>
  <c r="U81"/>
  <c r="T81"/>
  <c r="J81"/>
  <c r="I81"/>
  <c r="H81"/>
  <c r="G81"/>
  <c r="F81"/>
  <c r="E81"/>
  <c r="D81"/>
  <c r="FS80"/>
  <c r="FR80"/>
  <c r="FQ80"/>
  <c r="FP80"/>
  <c r="FO80"/>
  <c r="FN80"/>
  <c r="FD80"/>
  <c r="FC80"/>
  <c r="FB80"/>
  <c r="FA80"/>
  <c r="EZ80"/>
  <c r="EY80"/>
  <c r="EO80"/>
  <c r="EN80"/>
  <c r="EM80"/>
  <c r="EL80"/>
  <c r="EK80"/>
  <c r="EJ80"/>
  <c r="DZ80"/>
  <c r="DY80"/>
  <c r="DX80"/>
  <c r="DW80"/>
  <c r="DV80"/>
  <c r="DU80"/>
  <c r="DK80"/>
  <c r="DJ80"/>
  <c r="DI80"/>
  <c r="DH80"/>
  <c r="DG80"/>
  <c r="DF80"/>
  <c r="CV80"/>
  <c r="CU80"/>
  <c r="CT80"/>
  <c r="CS80"/>
  <c r="CR80"/>
  <c r="CQ80"/>
  <c r="CG80"/>
  <c r="CF80"/>
  <c r="CE80"/>
  <c r="CD80"/>
  <c r="CC80"/>
  <c r="CB80"/>
  <c r="BR80"/>
  <c r="BQ80"/>
  <c r="BP80"/>
  <c r="BO80"/>
  <c r="BN80"/>
  <c r="BM80"/>
  <c r="BC80"/>
  <c r="BB80"/>
  <c r="BA80"/>
  <c r="AZ80"/>
  <c r="AY80"/>
  <c r="AX80"/>
  <c r="Y80"/>
  <c r="X80"/>
  <c r="W80"/>
  <c r="V80"/>
  <c r="U80"/>
  <c r="T80"/>
  <c r="J80"/>
  <c r="I80"/>
  <c r="H80"/>
  <c r="G80"/>
  <c r="F80"/>
  <c r="E80"/>
  <c r="D80"/>
  <c r="FS79"/>
  <c r="FR79"/>
  <c r="FQ79"/>
  <c r="FP79"/>
  <c r="FO79"/>
  <c r="FN79"/>
  <c r="FD79"/>
  <c r="FC79"/>
  <c r="FB79"/>
  <c r="FA79"/>
  <c r="EZ79"/>
  <c r="EY79"/>
  <c r="EO79"/>
  <c r="EN79"/>
  <c r="EM79"/>
  <c r="EL79"/>
  <c r="EK79"/>
  <c r="EJ79"/>
  <c r="DZ79"/>
  <c r="DY79"/>
  <c r="DX79"/>
  <c r="DW79"/>
  <c r="DV79"/>
  <c r="DU79"/>
  <c r="DK79"/>
  <c r="DJ79"/>
  <c r="DI79"/>
  <c r="DH79"/>
  <c r="DG79"/>
  <c r="DF79"/>
  <c r="CV79"/>
  <c r="CU79"/>
  <c r="CT79"/>
  <c r="CS79"/>
  <c r="CR79"/>
  <c r="CQ79"/>
  <c r="CG79"/>
  <c r="CF79"/>
  <c r="CE79"/>
  <c r="CD79"/>
  <c r="CC79"/>
  <c r="CB79"/>
  <c r="BR79"/>
  <c r="BQ79"/>
  <c r="BP79"/>
  <c r="BO79"/>
  <c r="BN79"/>
  <c r="BM79"/>
  <c r="BC79"/>
  <c r="BB79"/>
  <c r="BA79"/>
  <c r="AZ79"/>
  <c r="AY79"/>
  <c r="AX79"/>
  <c r="Y79"/>
  <c r="X79"/>
  <c r="W79"/>
  <c r="V79"/>
  <c r="U79"/>
  <c r="T79"/>
  <c r="J79"/>
  <c r="I79"/>
  <c r="H79"/>
  <c r="G79"/>
  <c r="F79"/>
  <c r="E79"/>
  <c r="D79"/>
  <c r="FS78"/>
  <c r="FR78"/>
  <c r="FQ78"/>
  <c r="FP78"/>
  <c r="FO78"/>
  <c r="FN78"/>
  <c r="FD78"/>
  <c r="FC78"/>
  <c r="FB78"/>
  <c r="FA78"/>
  <c r="EZ78"/>
  <c r="EY78"/>
  <c r="EO78"/>
  <c r="EN78"/>
  <c r="EM78"/>
  <c r="EL78"/>
  <c r="EK78"/>
  <c r="EJ78"/>
  <c r="DZ78"/>
  <c r="DY78"/>
  <c r="DX78"/>
  <c r="DW78"/>
  <c r="DV78"/>
  <c r="DU78"/>
  <c r="DK78"/>
  <c r="DJ78"/>
  <c r="DI78"/>
  <c r="DH78"/>
  <c r="DG78"/>
  <c r="DF78"/>
  <c r="CV78"/>
  <c r="CU78"/>
  <c r="CT78"/>
  <c r="CS78"/>
  <c r="CR78"/>
  <c r="CQ78"/>
  <c r="CG78"/>
  <c r="CF78"/>
  <c r="CE78"/>
  <c r="CD78"/>
  <c r="CC78"/>
  <c r="CB78"/>
  <c r="BR78"/>
  <c r="BQ78"/>
  <c r="BP78"/>
  <c r="BO78"/>
  <c r="BN78"/>
  <c r="BM78"/>
  <c r="BC78"/>
  <c r="BB78"/>
  <c r="BA78"/>
  <c r="AZ78"/>
  <c r="AY78"/>
  <c r="AX78"/>
  <c r="Y78"/>
  <c r="X78"/>
  <c r="W78"/>
  <c r="V78"/>
  <c r="U78"/>
  <c r="T78"/>
  <c r="J78"/>
  <c r="I78"/>
  <c r="H78"/>
  <c r="G78"/>
  <c r="F78"/>
  <c r="E78"/>
  <c r="D78"/>
  <c r="FS77"/>
  <c r="FR77"/>
  <c r="FQ77"/>
  <c r="FP77"/>
  <c r="FO77"/>
  <c r="FN77"/>
  <c r="FD77"/>
  <c r="FC77"/>
  <c r="FB77"/>
  <c r="FA77"/>
  <c r="EZ77"/>
  <c r="EY77"/>
  <c r="EO77"/>
  <c r="EN77"/>
  <c r="EM77"/>
  <c r="EL77"/>
  <c r="EK77"/>
  <c r="EJ77"/>
  <c r="DZ77"/>
  <c r="DY77"/>
  <c r="DX77"/>
  <c r="DW77"/>
  <c r="DV77"/>
  <c r="DU77"/>
  <c r="DK77"/>
  <c r="DJ77"/>
  <c r="DI77"/>
  <c r="DH77"/>
  <c r="DG77"/>
  <c r="DF77"/>
  <c r="CV77"/>
  <c r="CU77"/>
  <c r="CT77"/>
  <c r="CS77"/>
  <c r="CR77"/>
  <c r="CQ77"/>
  <c r="CG77"/>
  <c r="CF77"/>
  <c r="CE77"/>
  <c r="CD77"/>
  <c r="CC77"/>
  <c r="CB77"/>
  <c r="BR77"/>
  <c r="BQ77"/>
  <c r="BP77"/>
  <c r="BO77"/>
  <c r="BN77"/>
  <c r="BM77"/>
  <c r="BC77"/>
  <c r="BB77"/>
  <c r="BA77"/>
  <c r="AZ77"/>
  <c r="AY77"/>
  <c r="AX77"/>
  <c r="Y77"/>
  <c r="X77"/>
  <c r="W77"/>
  <c r="V77"/>
  <c r="U77"/>
  <c r="T77"/>
  <c r="J77"/>
  <c r="I77"/>
  <c r="H77"/>
  <c r="G77"/>
  <c r="F77"/>
  <c r="E77"/>
  <c r="D77"/>
  <c r="FS76"/>
  <c r="FR76"/>
  <c r="FQ76"/>
  <c r="FP76"/>
  <c r="FO76"/>
  <c r="FN76"/>
  <c r="FD76"/>
  <c r="FC76"/>
  <c r="FB76"/>
  <c r="FA76"/>
  <c r="EZ76"/>
  <c r="EY76"/>
  <c r="EO76"/>
  <c r="EN76"/>
  <c r="EM76"/>
  <c r="EL76"/>
  <c r="EK76"/>
  <c r="EJ76"/>
  <c r="DZ76"/>
  <c r="DY76"/>
  <c r="DX76"/>
  <c r="DW76"/>
  <c r="DV76"/>
  <c r="DU76"/>
  <c r="DK76"/>
  <c r="DJ76"/>
  <c r="DI76"/>
  <c r="DH76"/>
  <c r="DG76"/>
  <c r="DF76"/>
  <c r="CV76"/>
  <c r="CU76"/>
  <c r="CT76"/>
  <c r="CS76"/>
  <c r="CR76"/>
  <c r="CQ76"/>
  <c r="CG76"/>
  <c r="CF76"/>
  <c r="CE76"/>
  <c r="CD76"/>
  <c r="CC76"/>
  <c r="CB76"/>
  <c r="BR76"/>
  <c r="BQ76"/>
  <c r="BP76"/>
  <c r="BO76"/>
  <c r="BN76"/>
  <c r="BM76"/>
  <c r="BC76"/>
  <c r="BB76"/>
  <c r="BA76"/>
  <c r="AZ76"/>
  <c r="AY76"/>
  <c r="AX76"/>
  <c r="Y76"/>
  <c r="X76"/>
  <c r="W76"/>
  <c r="V76"/>
  <c r="U76"/>
  <c r="T76"/>
  <c r="J76"/>
  <c r="I76"/>
  <c r="H76"/>
  <c r="G76"/>
  <c r="F76"/>
  <c r="E76"/>
  <c r="D76"/>
  <c r="FS75"/>
  <c r="FR75"/>
  <c r="FQ75"/>
  <c r="FP75"/>
  <c r="FO75"/>
  <c r="FN75"/>
  <c r="FD75"/>
  <c r="FC75"/>
  <c r="FB75"/>
  <c r="FA75"/>
  <c r="EZ75"/>
  <c r="EY75"/>
  <c r="EO75"/>
  <c r="EN75"/>
  <c r="EM75"/>
  <c r="EL75"/>
  <c r="EK75"/>
  <c r="EJ75"/>
  <c r="DZ75"/>
  <c r="DY75"/>
  <c r="DX75"/>
  <c r="DW75"/>
  <c r="DV75"/>
  <c r="DU75"/>
  <c r="DK75"/>
  <c r="DJ75"/>
  <c r="DI75"/>
  <c r="DH75"/>
  <c r="DG75"/>
  <c r="DF75"/>
  <c r="CV75"/>
  <c r="CU75"/>
  <c r="CT75"/>
  <c r="CS75"/>
  <c r="CR75"/>
  <c r="CQ75"/>
  <c r="CG75"/>
  <c r="CF75"/>
  <c r="CE75"/>
  <c r="CD75"/>
  <c r="CC75"/>
  <c r="CB75"/>
  <c r="BR75"/>
  <c r="BQ75"/>
  <c r="BP75"/>
  <c r="BO75"/>
  <c r="BN75"/>
  <c r="BM75"/>
  <c r="BC75"/>
  <c r="BB75"/>
  <c r="BA75"/>
  <c r="AZ75"/>
  <c r="AY75"/>
  <c r="AX75"/>
  <c r="Y75"/>
  <c r="X75"/>
  <c r="W75"/>
  <c r="V75"/>
  <c r="U75"/>
  <c r="T75"/>
  <c r="J75"/>
  <c r="I75"/>
  <c r="H75"/>
  <c r="G75"/>
  <c r="F75"/>
  <c r="E75"/>
  <c r="D75"/>
  <c r="FS74"/>
  <c r="FR74"/>
  <c r="FQ74"/>
  <c r="FP74"/>
  <c r="FO74"/>
  <c r="FN74"/>
  <c r="FD74"/>
  <c r="FC74"/>
  <c r="FB74"/>
  <c r="FA74"/>
  <c r="EZ74"/>
  <c r="EY74"/>
  <c r="EO74"/>
  <c r="EN74"/>
  <c r="EM74"/>
  <c r="EL74"/>
  <c r="EK74"/>
  <c r="EJ74"/>
  <c r="DZ74"/>
  <c r="DY74"/>
  <c r="DX74"/>
  <c r="DW74"/>
  <c r="DV74"/>
  <c r="DU74"/>
  <c r="DK74"/>
  <c r="DJ74"/>
  <c r="DI74"/>
  <c r="DH74"/>
  <c r="DG74"/>
  <c r="DF74"/>
  <c r="CV74"/>
  <c r="CU74"/>
  <c r="CT74"/>
  <c r="CS74"/>
  <c r="CR74"/>
  <c r="CQ74"/>
  <c r="CG74"/>
  <c r="CF74"/>
  <c r="CE74"/>
  <c r="CD74"/>
  <c r="CC74"/>
  <c r="CB74"/>
  <c r="BR74"/>
  <c r="BQ74"/>
  <c r="BP74"/>
  <c r="BO74"/>
  <c r="BN74"/>
  <c r="BM74"/>
  <c r="BC74"/>
  <c r="BB74"/>
  <c r="BA74"/>
  <c r="AZ74"/>
  <c r="AY74"/>
  <c r="AX74"/>
  <c r="Y74"/>
  <c r="X74"/>
  <c r="W74"/>
  <c r="V74"/>
  <c r="U74"/>
  <c r="T74"/>
  <c r="J74"/>
  <c r="I74"/>
  <c r="H74"/>
  <c r="G74"/>
  <c r="F74"/>
  <c r="E74"/>
  <c r="D74"/>
  <c r="FS73"/>
  <c r="FR73"/>
  <c r="FQ73"/>
  <c r="FP73"/>
  <c r="FO73"/>
  <c r="FN73"/>
  <c r="FD73"/>
  <c r="FC73"/>
  <c r="FB73"/>
  <c r="FA73"/>
  <c r="EZ73"/>
  <c r="EY73"/>
  <c r="EO73"/>
  <c r="EN73"/>
  <c r="EM73"/>
  <c r="EL73"/>
  <c r="EK73"/>
  <c r="EJ73"/>
  <c r="DZ73"/>
  <c r="DY73"/>
  <c r="DX73"/>
  <c r="DW73"/>
  <c r="DV73"/>
  <c r="DU73"/>
  <c r="DK73"/>
  <c r="DJ73"/>
  <c r="DI73"/>
  <c r="DH73"/>
  <c r="DG73"/>
  <c r="DF73"/>
  <c r="CV73"/>
  <c r="CU73"/>
  <c r="CT73"/>
  <c r="CS73"/>
  <c r="CR73"/>
  <c r="CQ73"/>
  <c r="CG73"/>
  <c r="CF73"/>
  <c r="CE73"/>
  <c r="CD73"/>
  <c r="CC73"/>
  <c r="CB73"/>
  <c r="BR73"/>
  <c r="BQ73"/>
  <c r="BP73"/>
  <c r="BO73"/>
  <c r="BN73"/>
  <c r="BM73"/>
  <c r="BC73"/>
  <c r="BB73"/>
  <c r="BA73"/>
  <c r="AZ73"/>
  <c r="AY73"/>
  <c r="AX73"/>
  <c r="Y73"/>
  <c r="X73"/>
  <c r="W73"/>
  <c r="V73"/>
  <c r="U73"/>
  <c r="T73"/>
  <c r="J73"/>
  <c r="I73"/>
  <c r="H73"/>
  <c r="G73"/>
  <c r="F73"/>
  <c r="E73"/>
  <c r="D73"/>
  <c r="FS72"/>
  <c r="FR72"/>
  <c r="FQ72"/>
  <c r="FP72"/>
  <c r="FO72"/>
  <c r="FN72"/>
  <c r="FD72"/>
  <c r="FC72"/>
  <c r="FB72"/>
  <c r="FA72"/>
  <c r="EZ72"/>
  <c r="EY72"/>
  <c r="EO72"/>
  <c r="EN72"/>
  <c r="EM72"/>
  <c r="EL72"/>
  <c r="EK72"/>
  <c r="EJ72"/>
  <c r="DZ72"/>
  <c r="DY72"/>
  <c r="DX72"/>
  <c r="DW72"/>
  <c r="DV72"/>
  <c r="DU72"/>
  <c r="DK72"/>
  <c r="DJ72"/>
  <c r="DI72"/>
  <c r="DH72"/>
  <c r="DG72"/>
  <c r="DF72"/>
  <c r="CV72"/>
  <c r="CU72"/>
  <c r="CT72"/>
  <c r="CS72"/>
  <c r="CR72"/>
  <c r="CQ72"/>
  <c r="CG72"/>
  <c r="CF72"/>
  <c r="CE72"/>
  <c r="CD72"/>
  <c r="CC72"/>
  <c r="CB72"/>
  <c r="BR72"/>
  <c r="BQ72"/>
  <c r="BP72"/>
  <c r="BO72"/>
  <c r="BN72"/>
  <c r="BM72"/>
  <c r="BC72"/>
  <c r="BB72"/>
  <c r="BA72"/>
  <c r="AZ72"/>
  <c r="AY72"/>
  <c r="AX72"/>
  <c r="Y72"/>
  <c r="X72"/>
  <c r="W72"/>
  <c r="V72"/>
  <c r="U72"/>
  <c r="T72"/>
  <c r="J72"/>
  <c r="I72"/>
  <c r="H72"/>
  <c r="G72"/>
  <c r="F72"/>
  <c r="E72"/>
  <c r="D72"/>
  <c r="FS71"/>
  <c r="FR71"/>
  <c r="FQ71"/>
  <c r="FP71"/>
  <c r="FO71"/>
  <c r="FN71"/>
  <c r="FD71"/>
  <c r="FC71"/>
  <c r="FB71"/>
  <c r="FA71"/>
  <c r="EZ71"/>
  <c r="EY71"/>
  <c r="EO71"/>
  <c r="EN71"/>
  <c r="EM71"/>
  <c r="EL71"/>
  <c r="EK71"/>
  <c r="EJ71"/>
  <c r="DZ71"/>
  <c r="DY71"/>
  <c r="DX71"/>
  <c r="DW71"/>
  <c r="DV71"/>
  <c r="DU71"/>
  <c r="DK71"/>
  <c r="DJ71"/>
  <c r="DI71"/>
  <c r="DH71"/>
  <c r="DG71"/>
  <c r="DF71"/>
  <c r="CV71"/>
  <c r="CU71"/>
  <c r="CT71"/>
  <c r="CS71"/>
  <c r="CR71"/>
  <c r="CQ71"/>
  <c r="CG71"/>
  <c r="CF71"/>
  <c r="CE71"/>
  <c r="CD71"/>
  <c r="CC71"/>
  <c r="CB71"/>
  <c r="BR71"/>
  <c r="BQ71"/>
  <c r="BP71"/>
  <c r="BO71"/>
  <c r="BN71"/>
  <c r="BM71"/>
  <c r="BC71"/>
  <c r="BB71"/>
  <c r="BA71"/>
  <c r="AZ71"/>
  <c r="AY71"/>
  <c r="AX71"/>
  <c r="Y71"/>
  <c r="X71"/>
  <c r="W71"/>
  <c r="V71"/>
  <c r="U71"/>
  <c r="T71"/>
  <c r="J71"/>
  <c r="I71"/>
  <c r="H71"/>
  <c r="G71"/>
  <c r="F71"/>
  <c r="E71"/>
  <c r="D71"/>
  <c r="FS70"/>
  <c r="FR70"/>
  <c r="FQ70"/>
  <c r="FP70"/>
  <c r="FO70"/>
  <c r="FN70"/>
  <c r="FD70"/>
  <c r="FC70"/>
  <c r="FB70"/>
  <c r="FA70"/>
  <c r="EZ70"/>
  <c r="EY70"/>
  <c r="EO70"/>
  <c r="EN70"/>
  <c r="EM70"/>
  <c r="EL70"/>
  <c r="EK70"/>
  <c r="EJ70"/>
  <c r="DZ70"/>
  <c r="DY70"/>
  <c r="DX70"/>
  <c r="DW70"/>
  <c r="DV70"/>
  <c r="DU70"/>
  <c r="DK70"/>
  <c r="DJ70"/>
  <c r="DI70"/>
  <c r="DH70"/>
  <c r="DG70"/>
  <c r="DF70"/>
  <c r="CV70"/>
  <c r="CU70"/>
  <c r="CT70"/>
  <c r="CS70"/>
  <c r="CR70"/>
  <c r="CQ70"/>
  <c r="CG70"/>
  <c r="CF70"/>
  <c r="CE70"/>
  <c r="CD70"/>
  <c r="CC70"/>
  <c r="CB70"/>
  <c r="BR70"/>
  <c r="BQ70"/>
  <c r="BP70"/>
  <c r="BO70"/>
  <c r="BN70"/>
  <c r="BM70"/>
  <c r="BC70"/>
  <c r="BB70"/>
  <c r="BA70"/>
  <c r="AZ70"/>
  <c r="AY70"/>
  <c r="AX70"/>
  <c r="Y70"/>
  <c r="X70"/>
  <c r="W70"/>
  <c r="V70"/>
  <c r="U70"/>
  <c r="T70"/>
  <c r="J70"/>
  <c r="I70"/>
  <c r="H70"/>
  <c r="G70"/>
  <c r="F70"/>
  <c r="E70"/>
  <c r="D70"/>
  <c r="FS69"/>
  <c r="FR69"/>
  <c r="FQ69"/>
  <c r="FP69"/>
  <c r="FO69"/>
  <c r="FN69"/>
  <c r="FD69"/>
  <c r="FC69"/>
  <c r="FB69"/>
  <c r="FA69"/>
  <c r="EZ69"/>
  <c r="EY69"/>
  <c r="EO69"/>
  <c r="EN69"/>
  <c r="EM69"/>
  <c r="EL69"/>
  <c r="EK69"/>
  <c r="EJ69"/>
  <c r="DZ69"/>
  <c r="DY69"/>
  <c r="DX69"/>
  <c r="DW69"/>
  <c r="DV69"/>
  <c r="DU69"/>
  <c r="DK69"/>
  <c r="DJ69"/>
  <c r="DI69"/>
  <c r="DH69"/>
  <c r="DG69"/>
  <c r="DF69"/>
  <c r="CV69"/>
  <c r="CU69"/>
  <c r="CT69"/>
  <c r="CS69"/>
  <c r="CR69"/>
  <c r="CQ69"/>
  <c r="CG69"/>
  <c r="CF69"/>
  <c r="CE69"/>
  <c r="CD69"/>
  <c r="CC69"/>
  <c r="CB69"/>
  <c r="BR69"/>
  <c r="BQ69"/>
  <c r="BP69"/>
  <c r="BO69"/>
  <c r="BN69"/>
  <c r="BM69"/>
  <c r="BC69"/>
  <c r="BB69"/>
  <c r="BA69"/>
  <c r="AZ69"/>
  <c r="AY69"/>
  <c r="AX69"/>
  <c r="Y69"/>
  <c r="X69"/>
  <c r="W69"/>
  <c r="V69"/>
  <c r="U69"/>
  <c r="T69"/>
  <c r="J69"/>
  <c r="I69"/>
  <c r="H69"/>
  <c r="G69"/>
  <c r="F69"/>
  <c r="E69"/>
  <c r="D69"/>
  <c r="FS68"/>
  <c r="FR68"/>
  <c r="FQ68"/>
  <c r="FP68"/>
  <c r="FO68"/>
  <c r="FN68"/>
  <c r="FD68"/>
  <c r="FC68"/>
  <c r="FB68"/>
  <c r="FA68"/>
  <c r="EZ68"/>
  <c r="EY68"/>
  <c r="EO68"/>
  <c r="EN68"/>
  <c r="EM68"/>
  <c r="EL68"/>
  <c r="EK68"/>
  <c r="EJ68"/>
  <c r="DZ68"/>
  <c r="DY68"/>
  <c r="DX68"/>
  <c r="DW68"/>
  <c r="DV68"/>
  <c r="DU68"/>
  <c r="DK68"/>
  <c r="DJ68"/>
  <c r="DI68"/>
  <c r="DH68"/>
  <c r="DG68"/>
  <c r="DF68"/>
  <c r="CV68"/>
  <c r="CU68"/>
  <c r="CT68"/>
  <c r="CS68"/>
  <c r="CR68"/>
  <c r="CQ68"/>
  <c r="CG68"/>
  <c r="CF68"/>
  <c r="CE68"/>
  <c r="CD68"/>
  <c r="CC68"/>
  <c r="CB68"/>
  <c r="BR68"/>
  <c r="BQ68"/>
  <c r="BP68"/>
  <c r="BO68"/>
  <c r="BN68"/>
  <c r="BM68"/>
  <c r="BC68"/>
  <c r="BB68"/>
  <c r="BA68"/>
  <c r="AZ68"/>
  <c r="AY68"/>
  <c r="AX68"/>
  <c r="Y68"/>
  <c r="X68"/>
  <c r="W68"/>
  <c r="V68"/>
  <c r="U68"/>
  <c r="T68"/>
  <c r="J68"/>
  <c r="I68"/>
  <c r="H68"/>
  <c r="G68"/>
  <c r="F68"/>
  <c r="E68"/>
  <c r="D68"/>
  <c r="FS67"/>
  <c r="FR67"/>
  <c r="FQ67"/>
  <c r="FP67"/>
  <c r="FO67"/>
  <c r="FN67"/>
  <c r="FD67"/>
  <c r="FC67"/>
  <c r="FB67"/>
  <c r="FA67"/>
  <c r="EZ67"/>
  <c r="EY67"/>
  <c r="EO67"/>
  <c r="EN67"/>
  <c r="EM67"/>
  <c r="EL67"/>
  <c r="EK67"/>
  <c r="EJ67"/>
  <c r="DZ67"/>
  <c r="DY67"/>
  <c r="DX67"/>
  <c r="DW67"/>
  <c r="DV67"/>
  <c r="DU67"/>
  <c r="DK67"/>
  <c r="DJ67"/>
  <c r="DI67"/>
  <c r="DH67"/>
  <c r="DG67"/>
  <c r="DF67"/>
  <c r="CV67"/>
  <c r="CU67"/>
  <c r="CT67"/>
  <c r="CS67"/>
  <c r="CR67"/>
  <c r="CQ67"/>
  <c r="CG67"/>
  <c r="CF67"/>
  <c r="CE67"/>
  <c r="CD67"/>
  <c r="CC67"/>
  <c r="CB67"/>
  <c r="BR67"/>
  <c r="BQ67"/>
  <c r="BP67"/>
  <c r="BO67"/>
  <c r="BN67"/>
  <c r="BM67"/>
  <c r="BC67"/>
  <c r="BB67"/>
  <c r="BA67"/>
  <c r="AZ67"/>
  <c r="AY67"/>
  <c r="AX67"/>
  <c r="Y67"/>
  <c r="X67"/>
  <c r="W67"/>
  <c r="V67"/>
  <c r="U67"/>
  <c r="T67"/>
  <c r="J67"/>
  <c r="I67"/>
  <c r="H67"/>
  <c r="G67"/>
  <c r="F67"/>
  <c r="E67"/>
  <c r="D67"/>
  <c r="FS66"/>
  <c r="FR66"/>
  <c r="FQ66"/>
  <c r="FP66"/>
  <c r="FO66"/>
  <c r="FN66"/>
  <c r="FD66"/>
  <c r="FC66"/>
  <c r="FB66"/>
  <c r="FA66"/>
  <c r="EZ66"/>
  <c r="EY66"/>
  <c r="EO66"/>
  <c r="EN66"/>
  <c r="EM66"/>
  <c r="EL66"/>
  <c r="EK66"/>
  <c r="EJ66"/>
  <c r="DZ66"/>
  <c r="DY66"/>
  <c r="DX66"/>
  <c r="DW66"/>
  <c r="DV66"/>
  <c r="DU66"/>
  <c r="DK66"/>
  <c r="DJ66"/>
  <c r="DI66"/>
  <c r="DH66"/>
  <c r="DG66"/>
  <c r="DF66"/>
  <c r="CV66"/>
  <c r="CU66"/>
  <c r="CT66"/>
  <c r="CS66"/>
  <c r="CR66"/>
  <c r="CQ66"/>
  <c r="CG66"/>
  <c r="CF66"/>
  <c r="CE66"/>
  <c r="CD66"/>
  <c r="CC66"/>
  <c r="CB66"/>
  <c r="BR66"/>
  <c r="BQ66"/>
  <c r="BP66"/>
  <c r="BO66"/>
  <c r="BN66"/>
  <c r="BM66"/>
  <c r="BC66"/>
  <c r="BB66"/>
  <c r="BA66"/>
  <c r="AZ66"/>
  <c r="AY66"/>
  <c r="AX66"/>
  <c r="Y66"/>
  <c r="X66"/>
  <c r="W66"/>
  <c r="V66"/>
  <c r="U66"/>
  <c r="T66"/>
  <c r="J66"/>
  <c r="I66"/>
  <c r="H66"/>
  <c r="G66"/>
  <c r="F66"/>
  <c r="E66"/>
  <c r="D66"/>
  <c r="FS65"/>
  <c r="FR65"/>
  <c r="FQ65"/>
  <c r="FP65"/>
  <c r="FO65"/>
  <c r="FN65"/>
  <c r="FD65"/>
  <c r="FC65"/>
  <c r="FB65"/>
  <c r="FA65"/>
  <c r="EZ65"/>
  <c r="EY65"/>
  <c r="EO65"/>
  <c r="EN65"/>
  <c r="EM65"/>
  <c r="EL65"/>
  <c r="EK65"/>
  <c r="EJ65"/>
  <c r="DZ65"/>
  <c r="DY65"/>
  <c r="DX65"/>
  <c r="DW65"/>
  <c r="DV65"/>
  <c r="DU65"/>
  <c r="DK65"/>
  <c r="DJ65"/>
  <c r="DI65"/>
  <c r="DH65"/>
  <c r="DG65"/>
  <c r="DF65"/>
  <c r="CV65"/>
  <c r="CU65"/>
  <c r="CT65"/>
  <c r="CS65"/>
  <c r="CR65"/>
  <c r="CQ65"/>
  <c r="CG65"/>
  <c r="CF65"/>
  <c r="CE65"/>
  <c r="CD65"/>
  <c r="CC65"/>
  <c r="CB65"/>
  <c r="BR65"/>
  <c r="BQ65"/>
  <c r="BP65"/>
  <c r="BO65"/>
  <c r="BN65"/>
  <c r="BM65"/>
  <c r="BC65"/>
  <c r="BB65"/>
  <c r="BA65"/>
  <c r="AZ65"/>
  <c r="AY65"/>
  <c r="AX65"/>
  <c r="Y65"/>
  <c r="X65"/>
  <c r="W65"/>
  <c r="V65"/>
  <c r="U65"/>
  <c r="T65"/>
  <c r="J65"/>
  <c r="I65"/>
  <c r="H65"/>
  <c r="G65"/>
  <c r="F65"/>
  <c r="E65"/>
  <c r="D65"/>
  <c r="FS64"/>
  <c r="FR64"/>
  <c r="FQ64"/>
  <c r="FP64"/>
  <c r="FO64"/>
  <c r="FN64"/>
  <c r="FD64"/>
  <c r="FC64"/>
  <c r="FB64"/>
  <c r="FA64"/>
  <c r="EZ64"/>
  <c r="EY64"/>
  <c r="EO64"/>
  <c r="EN64"/>
  <c r="EM64"/>
  <c r="EL64"/>
  <c r="EK64"/>
  <c r="EJ64"/>
  <c r="DZ64"/>
  <c r="DY64"/>
  <c r="DX64"/>
  <c r="DW64"/>
  <c r="DV64"/>
  <c r="DU64"/>
  <c r="DK64"/>
  <c r="DJ64"/>
  <c r="DI64"/>
  <c r="DH64"/>
  <c r="DG64"/>
  <c r="DF64"/>
  <c r="CV64"/>
  <c r="CU64"/>
  <c r="CT64"/>
  <c r="CS64"/>
  <c r="CR64"/>
  <c r="CQ64"/>
  <c r="CG64"/>
  <c r="CF64"/>
  <c r="CE64"/>
  <c r="CD64"/>
  <c r="CC64"/>
  <c r="CB64"/>
  <c r="BR64"/>
  <c r="BQ64"/>
  <c r="BP64"/>
  <c r="BO64"/>
  <c r="BN64"/>
  <c r="BM64"/>
  <c r="BC64"/>
  <c r="BB64"/>
  <c r="BA64"/>
  <c r="AZ64"/>
  <c r="AY64"/>
  <c r="AX64"/>
  <c r="Y64"/>
  <c r="X64"/>
  <c r="W64"/>
  <c r="V64"/>
  <c r="U64"/>
  <c r="T64"/>
  <c r="J64"/>
  <c r="I64"/>
  <c r="H64"/>
  <c r="G64"/>
  <c r="F64"/>
  <c r="E64"/>
  <c r="D64"/>
  <c r="FS63"/>
  <c r="FR63"/>
  <c r="FQ63"/>
  <c r="FP63"/>
  <c r="FO63"/>
  <c r="FN63"/>
  <c r="FD63"/>
  <c r="FC63"/>
  <c r="FB63"/>
  <c r="FA63"/>
  <c r="EZ63"/>
  <c r="EY63"/>
  <c r="EO63"/>
  <c r="EN63"/>
  <c r="EM63"/>
  <c r="EL63"/>
  <c r="EK63"/>
  <c r="EJ63"/>
  <c r="DZ63"/>
  <c r="DY63"/>
  <c r="DX63"/>
  <c r="DW63"/>
  <c r="DV63"/>
  <c r="DU63"/>
  <c r="DK63"/>
  <c r="DJ63"/>
  <c r="DI63"/>
  <c r="DH63"/>
  <c r="DG63"/>
  <c r="DF63"/>
  <c r="CV63"/>
  <c r="CU63"/>
  <c r="CT63"/>
  <c r="CS63"/>
  <c r="CR63"/>
  <c r="CQ63"/>
  <c r="CG63"/>
  <c r="CF63"/>
  <c r="CE63"/>
  <c r="CD63"/>
  <c r="CC63"/>
  <c r="CB63"/>
  <c r="BR63"/>
  <c r="BQ63"/>
  <c r="BP63"/>
  <c r="BO63"/>
  <c r="BN63"/>
  <c r="BM63"/>
  <c r="BC63"/>
  <c r="BB63"/>
  <c r="BA63"/>
  <c r="AZ63"/>
  <c r="AY63"/>
  <c r="AX63"/>
  <c r="Y63"/>
  <c r="X63"/>
  <c r="W63"/>
  <c r="V63"/>
  <c r="U63"/>
  <c r="T63"/>
  <c r="J63"/>
  <c r="I63"/>
  <c r="H63"/>
  <c r="G63"/>
  <c r="F63"/>
  <c r="E63"/>
  <c r="D63"/>
  <c r="FS62"/>
  <c r="FR62"/>
  <c r="FQ62"/>
  <c r="FP62"/>
  <c r="FO62"/>
  <c r="FN62"/>
  <c r="FD62"/>
  <c r="FC62"/>
  <c r="FB62"/>
  <c r="FA62"/>
  <c r="EZ62"/>
  <c r="EY62"/>
  <c r="EO62"/>
  <c r="EN62"/>
  <c r="EM62"/>
  <c r="EL62"/>
  <c r="EK62"/>
  <c r="EJ62"/>
  <c r="DZ62"/>
  <c r="DY62"/>
  <c r="DX62"/>
  <c r="DW62"/>
  <c r="DV62"/>
  <c r="DU62"/>
  <c r="DK62"/>
  <c r="DJ62"/>
  <c r="DI62"/>
  <c r="DH62"/>
  <c r="DG62"/>
  <c r="DF62"/>
  <c r="CV62"/>
  <c r="CU62"/>
  <c r="CT62"/>
  <c r="CS62"/>
  <c r="CR62"/>
  <c r="CQ62"/>
  <c r="CG62"/>
  <c r="CF62"/>
  <c r="CE62"/>
  <c r="CD62"/>
  <c r="CC62"/>
  <c r="CB62"/>
  <c r="BR62"/>
  <c r="BQ62"/>
  <c r="BP62"/>
  <c r="BO62"/>
  <c r="BN62"/>
  <c r="BM62"/>
  <c r="BC62"/>
  <c r="BB62"/>
  <c r="BA62"/>
  <c r="AZ62"/>
  <c r="AY62"/>
  <c r="AX62"/>
  <c r="Y62"/>
  <c r="X62"/>
  <c r="W62"/>
  <c r="V62"/>
  <c r="U62"/>
  <c r="T62"/>
  <c r="J62"/>
  <c r="I62"/>
  <c r="H62"/>
  <c r="G62"/>
  <c r="F62"/>
  <c r="E62"/>
  <c r="D62"/>
  <c r="FS61"/>
  <c r="FR61"/>
  <c r="FQ61"/>
  <c r="FP61"/>
  <c r="FO61"/>
  <c r="FN61"/>
  <c r="FD61"/>
  <c r="FC61"/>
  <c r="FB61"/>
  <c r="FA61"/>
  <c r="EZ61"/>
  <c r="EY61"/>
  <c r="EO61"/>
  <c r="EN61"/>
  <c r="EM61"/>
  <c r="EL61"/>
  <c r="EK61"/>
  <c r="EJ61"/>
  <c r="DZ61"/>
  <c r="DY61"/>
  <c r="DX61"/>
  <c r="DW61"/>
  <c r="DV61"/>
  <c r="DU61"/>
  <c r="DK61"/>
  <c r="DJ61"/>
  <c r="DI61"/>
  <c r="DH61"/>
  <c r="DG61"/>
  <c r="DF61"/>
  <c r="CV61"/>
  <c r="CU61"/>
  <c r="CT61"/>
  <c r="CS61"/>
  <c r="CR61"/>
  <c r="CQ61"/>
  <c r="CG61"/>
  <c r="CF61"/>
  <c r="CE61"/>
  <c r="CD61"/>
  <c r="CC61"/>
  <c r="CB61"/>
  <c r="BR61"/>
  <c r="BQ61"/>
  <c r="BP61"/>
  <c r="BO61"/>
  <c r="BN61"/>
  <c r="BM61"/>
  <c r="BC61"/>
  <c r="BB61"/>
  <c r="BA61"/>
  <c r="AZ61"/>
  <c r="AY61"/>
  <c r="AX61"/>
  <c r="Y61"/>
  <c r="X61"/>
  <c r="W61"/>
  <c r="V61"/>
  <c r="U61"/>
  <c r="T61"/>
  <c r="J61"/>
  <c r="I61"/>
  <c r="H61"/>
  <c r="G61"/>
  <c r="F61"/>
  <c r="E61"/>
  <c r="D61"/>
  <c r="FS60"/>
  <c r="FR60"/>
  <c r="FQ60"/>
  <c r="FP60"/>
  <c r="FO60"/>
  <c r="FN60"/>
  <c r="FD60"/>
  <c r="FC60"/>
  <c r="FB60"/>
  <c r="FA60"/>
  <c r="EZ60"/>
  <c r="EY60"/>
  <c r="EO60"/>
  <c r="EN60"/>
  <c r="EM60"/>
  <c r="EL60"/>
  <c r="EK60"/>
  <c r="EJ60"/>
  <c r="DZ60"/>
  <c r="DY60"/>
  <c r="DX60"/>
  <c r="DW60"/>
  <c r="DV60"/>
  <c r="DU60"/>
  <c r="DK60"/>
  <c r="DJ60"/>
  <c r="DI60"/>
  <c r="DH60"/>
  <c r="DG60"/>
  <c r="DF60"/>
  <c r="CV60"/>
  <c r="CU60"/>
  <c r="CT60"/>
  <c r="CS60"/>
  <c r="CR60"/>
  <c r="CQ60"/>
  <c r="CG60"/>
  <c r="CF60"/>
  <c r="CE60"/>
  <c r="CD60"/>
  <c r="CC60"/>
  <c r="CB60"/>
  <c r="BR60"/>
  <c r="BQ60"/>
  <c r="BP60"/>
  <c r="BO60"/>
  <c r="BN60"/>
  <c r="BM60"/>
  <c r="BC60"/>
  <c r="BB60"/>
  <c r="BA60"/>
  <c r="AZ60"/>
  <c r="AY60"/>
  <c r="AX60"/>
  <c r="Y60"/>
  <c r="X60"/>
  <c r="W60"/>
  <c r="V60"/>
  <c r="U60"/>
  <c r="T60"/>
  <c r="J60"/>
  <c r="I60"/>
  <c r="H60"/>
  <c r="G60"/>
  <c r="F60"/>
  <c r="E60"/>
  <c r="D60"/>
  <c r="FS59"/>
  <c r="FR59"/>
  <c r="FQ59"/>
  <c r="FP59"/>
  <c r="FO59"/>
  <c r="FN59"/>
  <c r="FD59"/>
  <c r="FC59"/>
  <c r="FB59"/>
  <c r="FA59"/>
  <c r="EZ59"/>
  <c r="EY59"/>
  <c r="EO59"/>
  <c r="EN59"/>
  <c r="EM59"/>
  <c r="EL59"/>
  <c r="EK59"/>
  <c r="EJ59"/>
  <c r="DZ59"/>
  <c r="DY59"/>
  <c r="DX59"/>
  <c r="DW59"/>
  <c r="DV59"/>
  <c r="DU59"/>
  <c r="DK59"/>
  <c r="DJ59"/>
  <c r="DI59"/>
  <c r="DH59"/>
  <c r="DG59"/>
  <c r="DF59"/>
  <c r="CV59"/>
  <c r="CU59"/>
  <c r="CT59"/>
  <c r="CS59"/>
  <c r="CR59"/>
  <c r="CQ59"/>
  <c r="CG59"/>
  <c r="CF59"/>
  <c r="CE59"/>
  <c r="CD59"/>
  <c r="CC59"/>
  <c r="CB59"/>
  <c r="BR59"/>
  <c r="BQ59"/>
  <c r="BP59"/>
  <c r="BO59"/>
  <c r="BN59"/>
  <c r="BM59"/>
  <c r="BC59"/>
  <c r="BB59"/>
  <c r="BA59"/>
  <c r="AZ59"/>
  <c r="AY59"/>
  <c r="AX59"/>
  <c r="Y59"/>
  <c r="X59"/>
  <c r="W59"/>
  <c r="V59"/>
  <c r="U59"/>
  <c r="T59"/>
  <c r="J59"/>
  <c r="I59"/>
  <c r="H59"/>
  <c r="G59"/>
  <c r="F59"/>
  <c r="E59"/>
  <c r="D59"/>
  <c r="FS58"/>
  <c r="FR58"/>
  <c r="FQ58"/>
  <c r="FP58"/>
  <c r="FO58"/>
  <c r="FN58"/>
  <c r="FD58"/>
  <c r="FC58"/>
  <c r="FB58"/>
  <c r="FA58"/>
  <c r="EZ58"/>
  <c r="EY58"/>
  <c r="EO58"/>
  <c r="EN58"/>
  <c r="EM58"/>
  <c r="EL58"/>
  <c r="EK58"/>
  <c r="EJ58"/>
  <c r="DZ58"/>
  <c r="DY58"/>
  <c r="DX58"/>
  <c r="DW58"/>
  <c r="DV58"/>
  <c r="DU58"/>
  <c r="DK58"/>
  <c r="DJ58"/>
  <c r="DI58"/>
  <c r="DH58"/>
  <c r="DG58"/>
  <c r="DF58"/>
  <c r="CV58"/>
  <c r="CU58"/>
  <c r="CT58"/>
  <c r="CS58"/>
  <c r="CR58"/>
  <c r="CQ58"/>
  <c r="CG58"/>
  <c r="CF58"/>
  <c r="CE58"/>
  <c r="CD58"/>
  <c r="CC58"/>
  <c r="CB58"/>
  <c r="BR58"/>
  <c r="BQ58"/>
  <c r="BP58"/>
  <c r="BO58"/>
  <c r="BN58"/>
  <c r="BM58"/>
  <c r="BC58"/>
  <c r="BB58"/>
  <c r="BA58"/>
  <c r="AZ58"/>
  <c r="AY58"/>
  <c r="AX58"/>
  <c r="Y58"/>
  <c r="X58"/>
  <c r="W58"/>
  <c r="V58"/>
  <c r="U58"/>
  <c r="T58"/>
  <c r="J58"/>
  <c r="I58"/>
  <c r="H58"/>
  <c r="G58"/>
  <c r="F58"/>
  <c r="E58"/>
  <c r="D58"/>
  <c r="FS57"/>
  <c r="FR57"/>
  <c r="FQ57"/>
  <c r="FP57"/>
  <c r="FO57"/>
  <c r="FN57"/>
  <c r="FD57"/>
  <c r="FC57"/>
  <c r="FB57"/>
  <c r="FA57"/>
  <c r="EZ57"/>
  <c r="EY57"/>
  <c r="EO57"/>
  <c r="EN57"/>
  <c r="EM57"/>
  <c r="EL57"/>
  <c r="EK57"/>
  <c r="EJ57"/>
  <c r="DZ57"/>
  <c r="DY57"/>
  <c r="DX57"/>
  <c r="DW57"/>
  <c r="DV57"/>
  <c r="DU57"/>
  <c r="DK57"/>
  <c r="DJ57"/>
  <c r="DI57"/>
  <c r="DH57"/>
  <c r="DG57"/>
  <c r="DF57"/>
  <c r="CV57"/>
  <c r="CU57"/>
  <c r="CT57"/>
  <c r="CS57"/>
  <c r="CR57"/>
  <c r="CQ57"/>
  <c r="CG57"/>
  <c r="CF57"/>
  <c r="CE57"/>
  <c r="CD57"/>
  <c r="CC57"/>
  <c r="CB57"/>
  <c r="BR57"/>
  <c r="BQ57"/>
  <c r="BP57"/>
  <c r="BO57"/>
  <c r="BN57"/>
  <c r="BM57"/>
  <c r="BC57"/>
  <c r="BB57"/>
  <c r="BA57"/>
  <c r="AZ57"/>
  <c r="AY57"/>
  <c r="AX57"/>
  <c r="Y57"/>
  <c r="X57"/>
  <c r="W57"/>
  <c r="V57"/>
  <c r="U57"/>
  <c r="T57"/>
  <c r="J57"/>
  <c r="I57"/>
  <c r="H57"/>
  <c r="G57"/>
  <c r="F57"/>
  <c r="E57"/>
  <c r="D57"/>
  <c r="FS56"/>
  <c r="FR56"/>
  <c r="FQ56"/>
  <c r="FP56"/>
  <c r="FO56"/>
  <c r="FN56"/>
  <c r="FD56"/>
  <c r="FC56"/>
  <c r="FB56"/>
  <c r="FA56"/>
  <c r="EZ56"/>
  <c r="EY56"/>
  <c r="EO56"/>
  <c r="EN56"/>
  <c r="EM56"/>
  <c r="EL56"/>
  <c r="EK56"/>
  <c r="EJ56"/>
  <c r="DZ56"/>
  <c r="DY56"/>
  <c r="DX56"/>
  <c r="DW56"/>
  <c r="DV56"/>
  <c r="DU56"/>
  <c r="DK56"/>
  <c r="DJ56"/>
  <c r="DI56"/>
  <c r="DH56"/>
  <c r="DG56"/>
  <c r="DF56"/>
  <c r="CV56"/>
  <c r="CU56"/>
  <c r="CT56"/>
  <c r="CS56"/>
  <c r="CR56"/>
  <c r="CQ56"/>
  <c r="CG56"/>
  <c r="CF56"/>
  <c r="CE56"/>
  <c r="CD56"/>
  <c r="CC56"/>
  <c r="CB56"/>
  <c r="BR56"/>
  <c r="BQ56"/>
  <c r="BP56"/>
  <c r="BO56"/>
  <c r="BN56"/>
  <c r="BM56"/>
  <c r="BC56"/>
  <c r="BB56"/>
  <c r="BA56"/>
  <c r="AZ56"/>
  <c r="AY56"/>
  <c r="AX56"/>
  <c r="Y56"/>
  <c r="X56"/>
  <c r="W56"/>
  <c r="V56"/>
  <c r="U56"/>
  <c r="T56"/>
  <c r="J56"/>
  <c r="I56"/>
  <c r="H56"/>
  <c r="G56"/>
  <c r="F56"/>
  <c r="E56"/>
  <c r="D56"/>
  <c r="FS55"/>
  <c r="FR55"/>
  <c r="FQ55"/>
  <c r="FP55"/>
  <c r="FO55"/>
  <c r="FN55"/>
  <c r="FD55"/>
  <c r="FC55"/>
  <c r="FB55"/>
  <c r="FA55"/>
  <c r="EZ55"/>
  <c r="EY55"/>
  <c r="EO55"/>
  <c r="EN55"/>
  <c r="EM55"/>
  <c r="EL55"/>
  <c r="EK55"/>
  <c r="EJ55"/>
  <c r="DZ55"/>
  <c r="DY55"/>
  <c r="DX55"/>
  <c r="DW55"/>
  <c r="DV55"/>
  <c r="DU55"/>
  <c r="DK55"/>
  <c r="DJ55"/>
  <c r="DI55"/>
  <c r="DH55"/>
  <c r="DG55"/>
  <c r="DF55"/>
  <c r="CV55"/>
  <c r="CU55"/>
  <c r="CT55"/>
  <c r="CS55"/>
  <c r="CR55"/>
  <c r="CQ55"/>
  <c r="CG55"/>
  <c r="CF55"/>
  <c r="CE55"/>
  <c r="CD55"/>
  <c r="CC55"/>
  <c r="CB55"/>
  <c r="BR55"/>
  <c r="BQ55"/>
  <c r="BP55"/>
  <c r="BO55"/>
  <c r="BN55"/>
  <c r="BM55"/>
  <c r="BC55"/>
  <c r="BB55"/>
  <c r="BA55"/>
  <c r="AZ55"/>
  <c r="AY55"/>
  <c r="AX55"/>
  <c r="Y55"/>
  <c r="X55"/>
  <c r="W55"/>
  <c r="V55"/>
  <c r="U55"/>
  <c r="T55"/>
  <c r="J55"/>
  <c r="I55"/>
  <c r="H55"/>
  <c r="G55"/>
  <c r="F55"/>
  <c r="E55"/>
  <c r="D55"/>
  <c r="FS54"/>
  <c r="FR54"/>
  <c r="FQ54"/>
  <c r="FP54"/>
  <c r="FO54"/>
  <c r="FN54"/>
  <c r="FD54"/>
  <c r="FC54"/>
  <c r="FB54"/>
  <c r="FA54"/>
  <c r="EZ54"/>
  <c r="EY54"/>
  <c r="EO54"/>
  <c r="EN54"/>
  <c r="EM54"/>
  <c r="EL54"/>
  <c r="EK54"/>
  <c r="EJ54"/>
  <c r="DZ54"/>
  <c r="DY54"/>
  <c r="DX54"/>
  <c r="DW54"/>
  <c r="DV54"/>
  <c r="DU54"/>
  <c r="DK54"/>
  <c r="DJ54"/>
  <c r="DI54"/>
  <c r="DH54"/>
  <c r="DG54"/>
  <c r="DF54"/>
  <c r="CV54"/>
  <c r="CU54"/>
  <c r="CT54"/>
  <c r="CS54"/>
  <c r="CR54"/>
  <c r="CQ54"/>
  <c r="CG54"/>
  <c r="CF54"/>
  <c r="CE54"/>
  <c r="CD54"/>
  <c r="CC54"/>
  <c r="CB54"/>
  <c r="BR54"/>
  <c r="BQ54"/>
  <c r="BP54"/>
  <c r="BO54"/>
  <c r="BN54"/>
  <c r="BM54"/>
  <c r="BC54"/>
  <c r="BB54"/>
  <c r="BA54"/>
  <c r="AZ54"/>
  <c r="AY54"/>
  <c r="AX54"/>
  <c r="Y54"/>
  <c r="X54"/>
  <c r="W54"/>
  <c r="V54"/>
  <c r="U54"/>
  <c r="T54"/>
  <c r="J54"/>
  <c r="I54"/>
  <c r="H54"/>
  <c r="G54"/>
  <c r="F54"/>
  <c r="E54"/>
  <c r="D54"/>
  <c r="FS53"/>
  <c r="FR53"/>
  <c r="FQ53"/>
  <c r="FP53"/>
  <c r="FO53"/>
  <c r="FN53"/>
  <c r="FD53"/>
  <c r="FC53"/>
  <c r="FB53"/>
  <c r="FA53"/>
  <c r="EZ53"/>
  <c r="EY53"/>
  <c r="EO53"/>
  <c r="EN53"/>
  <c r="EM53"/>
  <c r="EL53"/>
  <c r="EK53"/>
  <c r="EJ53"/>
  <c r="DZ53"/>
  <c r="DY53"/>
  <c r="DX53"/>
  <c r="DW53"/>
  <c r="DV53"/>
  <c r="DU53"/>
  <c r="DK53"/>
  <c r="DJ53"/>
  <c r="DI53"/>
  <c r="DH53"/>
  <c r="DG53"/>
  <c r="DF53"/>
  <c r="CV53"/>
  <c r="CU53"/>
  <c r="CT53"/>
  <c r="CS53"/>
  <c r="CR53"/>
  <c r="CQ53"/>
  <c r="CG53"/>
  <c r="CF53"/>
  <c r="CE53"/>
  <c r="CD53"/>
  <c r="CC53"/>
  <c r="CB53"/>
  <c r="BR53"/>
  <c r="BQ53"/>
  <c r="BP53"/>
  <c r="BO53"/>
  <c r="BN53"/>
  <c r="BM53"/>
  <c r="BC53"/>
  <c r="BB53"/>
  <c r="BA53"/>
  <c r="AZ53"/>
  <c r="AY53"/>
  <c r="AX53"/>
  <c r="Y53"/>
  <c r="X53"/>
  <c r="W53"/>
  <c r="V53"/>
  <c r="U53"/>
  <c r="T53"/>
  <c r="J53"/>
  <c r="I53"/>
  <c r="H53"/>
  <c r="G53"/>
  <c r="F53"/>
  <c r="E53"/>
  <c r="D53"/>
  <c r="FS52"/>
  <c r="FR52"/>
  <c r="FQ52"/>
  <c r="FP52"/>
  <c r="FO52"/>
  <c r="FN52"/>
  <c r="FD52"/>
  <c r="FC52"/>
  <c r="FB52"/>
  <c r="FA52"/>
  <c r="EZ52"/>
  <c r="EY52"/>
  <c r="EO52"/>
  <c r="EN52"/>
  <c r="EM52"/>
  <c r="EL52"/>
  <c r="EK52"/>
  <c r="EJ52"/>
  <c r="DZ52"/>
  <c r="DY52"/>
  <c r="DX52"/>
  <c r="DW52"/>
  <c r="DV52"/>
  <c r="DU52"/>
  <c r="DK52"/>
  <c r="DJ52"/>
  <c r="DI52"/>
  <c r="DH52"/>
  <c r="DG52"/>
  <c r="DF52"/>
  <c r="CV52"/>
  <c r="CU52"/>
  <c r="CT52"/>
  <c r="CS52"/>
  <c r="CR52"/>
  <c r="CQ52"/>
  <c r="CG52"/>
  <c r="CF52"/>
  <c r="CE52"/>
  <c r="CD52"/>
  <c r="CC52"/>
  <c r="CB52"/>
  <c r="BR52"/>
  <c r="BQ52"/>
  <c r="BP52"/>
  <c r="BO52"/>
  <c r="BN52"/>
  <c r="BM52"/>
  <c r="BC52"/>
  <c r="BB52"/>
  <c r="BA52"/>
  <c r="AZ52"/>
  <c r="AY52"/>
  <c r="AX52"/>
  <c r="Y52"/>
  <c r="X52"/>
  <c r="W52"/>
  <c r="V52"/>
  <c r="U52"/>
  <c r="T52"/>
  <c r="J52"/>
  <c r="I52"/>
  <c r="H52"/>
  <c r="G52"/>
  <c r="F52"/>
  <c r="E52"/>
  <c r="D52"/>
  <c r="FS51"/>
  <c r="FR51"/>
  <c r="FQ51"/>
  <c r="FP51"/>
  <c r="FO51"/>
  <c r="FN51"/>
  <c r="FD51"/>
  <c r="FC51"/>
  <c r="FB51"/>
  <c r="FA51"/>
  <c r="EZ51"/>
  <c r="EY51"/>
  <c r="EO51"/>
  <c r="EN51"/>
  <c r="EM51"/>
  <c r="EL51"/>
  <c r="EK51"/>
  <c r="EJ51"/>
  <c r="DZ51"/>
  <c r="DY51"/>
  <c r="DX51"/>
  <c r="DW51"/>
  <c r="DV51"/>
  <c r="DU51"/>
  <c r="DK51"/>
  <c r="DJ51"/>
  <c r="DI51"/>
  <c r="DH51"/>
  <c r="DG51"/>
  <c r="DF51"/>
  <c r="CV51"/>
  <c r="CU51"/>
  <c r="CT51"/>
  <c r="CS51"/>
  <c r="CR51"/>
  <c r="CQ51"/>
  <c r="CG51"/>
  <c r="CF51"/>
  <c r="CE51"/>
  <c r="CD51"/>
  <c r="CC51"/>
  <c r="CB51"/>
  <c r="BR51"/>
  <c r="BQ51"/>
  <c r="BP51"/>
  <c r="BO51"/>
  <c r="BN51"/>
  <c r="BM51"/>
  <c r="BC51"/>
  <c r="BB51"/>
  <c r="BA51"/>
  <c r="AZ51"/>
  <c r="AY51"/>
  <c r="AX51"/>
  <c r="Y51"/>
  <c r="X51"/>
  <c r="W51"/>
  <c r="V51"/>
  <c r="U51"/>
  <c r="T51"/>
  <c r="J51"/>
  <c r="I51"/>
  <c r="H51"/>
  <c r="G51"/>
  <c r="F51"/>
  <c r="E51"/>
  <c r="D51"/>
  <c r="FS50"/>
  <c r="FR50"/>
  <c r="FQ50"/>
  <c r="FP50"/>
  <c r="FO50"/>
  <c r="FN50"/>
  <c r="FD50"/>
  <c r="FC50"/>
  <c r="FB50"/>
  <c r="FA50"/>
  <c r="EZ50"/>
  <c r="EY50"/>
  <c r="EO50"/>
  <c r="EN50"/>
  <c r="EM50"/>
  <c r="EL50"/>
  <c r="EK50"/>
  <c r="EJ50"/>
  <c r="DZ50"/>
  <c r="DY50"/>
  <c r="DX50"/>
  <c r="DW50"/>
  <c r="DV50"/>
  <c r="DU50"/>
  <c r="DK50"/>
  <c r="DJ50"/>
  <c r="DI50"/>
  <c r="DH50"/>
  <c r="DG50"/>
  <c r="DF50"/>
  <c r="CV50"/>
  <c r="CU50"/>
  <c r="CT50"/>
  <c r="CS50"/>
  <c r="CR50"/>
  <c r="CQ50"/>
  <c r="CG50"/>
  <c r="CF50"/>
  <c r="CE50"/>
  <c r="CD50"/>
  <c r="CC50"/>
  <c r="CB50"/>
  <c r="BR50"/>
  <c r="BQ50"/>
  <c r="BP50"/>
  <c r="BO50"/>
  <c r="BN50"/>
  <c r="BM50"/>
  <c r="BC50"/>
  <c r="BB50"/>
  <c r="BA50"/>
  <c r="AZ50"/>
  <c r="AY50"/>
  <c r="AX50"/>
  <c r="Y50"/>
  <c r="X50"/>
  <c r="W50"/>
  <c r="V50"/>
  <c r="U50"/>
  <c r="T50"/>
  <c r="J50"/>
  <c r="I50"/>
  <c r="H50"/>
  <c r="G50"/>
  <c r="F50"/>
  <c r="E50"/>
  <c r="D50"/>
  <c r="FS49"/>
  <c r="FR49"/>
  <c r="FQ49"/>
  <c r="FP49"/>
  <c r="FO49"/>
  <c r="FN49"/>
  <c r="FD49"/>
  <c r="FC49"/>
  <c r="FB49"/>
  <c r="FA49"/>
  <c r="EZ49"/>
  <c r="EY49"/>
  <c r="EO49"/>
  <c r="EN49"/>
  <c r="EM49"/>
  <c r="EL49"/>
  <c r="EK49"/>
  <c r="EJ49"/>
  <c r="DZ49"/>
  <c r="DY49"/>
  <c r="DX49"/>
  <c r="DW49"/>
  <c r="DV49"/>
  <c r="DU49"/>
  <c r="DK49"/>
  <c r="DJ49"/>
  <c r="DI49"/>
  <c r="DH49"/>
  <c r="DG49"/>
  <c r="DF49"/>
  <c r="CV49"/>
  <c r="CU49"/>
  <c r="CT49"/>
  <c r="CS49"/>
  <c r="CR49"/>
  <c r="CQ49"/>
  <c r="CG49"/>
  <c r="CF49"/>
  <c r="CE49"/>
  <c r="CD49"/>
  <c r="CC49"/>
  <c r="CB49"/>
  <c r="BR49"/>
  <c r="BQ49"/>
  <c r="BP49"/>
  <c r="BO49"/>
  <c r="BN49"/>
  <c r="BM49"/>
  <c r="BC49"/>
  <c r="BB49"/>
  <c r="BA49"/>
  <c r="AZ49"/>
  <c r="AY49"/>
  <c r="AX49"/>
  <c r="Y49"/>
  <c r="X49"/>
  <c r="W49"/>
  <c r="V49"/>
  <c r="U49"/>
  <c r="T49"/>
  <c r="J49"/>
  <c r="I49"/>
  <c r="H49"/>
  <c r="G49"/>
  <c r="F49"/>
  <c r="E49"/>
  <c r="D49"/>
  <c r="FS48"/>
  <c r="FR48"/>
  <c r="FQ48"/>
  <c r="FP48"/>
  <c r="FO48"/>
  <c r="FN48"/>
  <c r="FD48"/>
  <c r="FC48"/>
  <c r="FB48"/>
  <c r="FA48"/>
  <c r="EZ48"/>
  <c r="EY48"/>
  <c r="EO48"/>
  <c r="EN48"/>
  <c r="EM48"/>
  <c r="EL48"/>
  <c r="EK48"/>
  <c r="EJ48"/>
  <c r="DZ48"/>
  <c r="DY48"/>
  <c r="DX48"/>
  <c r="DW48"/>
  <c r="DV48"/>
  <c r="DU48"/>
  <c r="DK48"/>
  <c r="DJ48"/>
  <c r="DI48"/>
  <c r="DH48"/>
  <c r="DG48"/>
  <c r="DF48"/>
  <c r="CV48"/>
  <c r="CU48"/>
  <c r="CT48"/>
  <c r="CS48"/>
  <c r="CR48"/>
  <c r="CQ48"/>
  <c r="CG48"/>
  <c r="CF48"/>
  <c r="CE48"/>
  <c r="CD48"/>
  <c r="CC48"/>
  <c r="CB48"/>
  <c r="BR48"/>
  <c r="BQ48"/>
  <c r="BP48"/>
  <c r="BO48"/>
  <c r="BN48"/>
  <c r="BM48"/>
  <c r="BC48"/>
  <c r="BB48"/>
  <c r="BA48"/>
  <c r="AZ48"/>
  <c r="AY48"/>
  <c r="AX48"/>
  <c r="Y48"/>
  <c r="X48"/>
  <c r="W48"/>
  <c r="V48"/>
  <c r="U48"/>
  <c r="T48"/>
  <c r="J48"/>
  <c r="I48"/>
  <c r="H48"/>
  <c r="G48"/>
  <c r="F48"/>
  <c r="E48"/>
  <c r="D48"/>
  <c r="FS47"/>
  <c r="FR47"/>
  <c r="FQ47"/>
  <c r="FP47"/>
  <c r="FO47"/>
  <c r="FN47"/>
  <c r="FD47"/>
  <c r="FC47"/>
  <c r="FB47"/>
  <c r="FA47"/>
  <c r="EZ47"/>
  <c r="EY47"/>
  <c r="EO47"/>
  <c r="EN47"/>
  <c r="EM47"/>
  <c r="EL47"/>
  <c r="EK47"/>
  <c r="EJ47"/>
  <c r="DZ47"/>
  <c r="DY47"/>
  <c r="DX47"/>
  <c r="DW47"/>
  <c r="DV47"/>
  <c r="DU47"/>
  <c r="DK47"/>
  <c r="DJ47"/>
  <c r="DI47"/>
  <c r="DH47"/>
  <c r="DG47"/>
  <c r="DF47"/>
  <c r="CV47"/>
  <c r="CU47"/>
  <c r="CT47"/>
  <c r="CS47"/>
  <c r="CR47"/>
  <c r="CQ47"/>
  <c r="CG47"/>
  <c r="CF47"/>
  <c r="CE47"/>
  <c r="CD47"/>
  <c r="CC47"/>
  <c r="CB47"/>
  <c r="BR47"/>
  <c r="BQ47"/>
  <c r="BP47"/>
  <c r="BO47"/>
  <c r="BN47"/>
  <c r="BM47"/>
  <c r="BC47"/>
  <c r="BB47"/>
  <c r="BA47"/>
  <c r="AZ47"/>
  <c r="AY47"/>
  <c r="AX47"/>
  <c r="Y47"/>
  <c r="X47"/>
  <c r="W47"/>
  <c r="V47"/>
  <c r="U47"/>
  <c r="T47"/>
  <c r="J47"/>
  <c r="I47"/>
  <c r="H47"/>
  <c r="G47"/>
  <c r="F47"/>
  <c r="E47"/>
  <c r="D47"/>
  <c r="FS46"/>
  <c r="FR46"/>
  <c r="FQ46"/>
  <c r="FP46"/>
  <c r="FO46"/>
  <c r="FN46"/>
  <c r="FD46"/>
  <c r="FC46"/>
  <c r="FB46"/>
  <c r="FA46"/>
  <c r="EZ46"/>
  <c r="EY46"/>
  <c r="EO46"/>
  <c r="EN46"/>
  <c r="EM46"/>
  <c r="EL46"/>
  <c r="EK46"/>
  <c r="EJ46"/>
  <c r="DZ46"/>
  <c r="DY46"/>
  <c r="DX46"/>
  <c r="DW46"/>
  <c r="DV46"/>
  <c r="DU46"/>
  <c r="DK46"/>
  <c r="DJ46"/>
  <c r="DI46"/>
  <c r="DH46"/>
  <c r="DG46"/>
  <c r="DF46"/>
  <c r="CV46"/>
  <c r="CU46"/>
  <c r="CT46"/>
  <c r="CS46"/>
  <c r="CR46"/>
  <c r="CQ46"/>
  <c r="CG46"/>
  <c r="CF46"/>
  <c r="CE46"/>
  <c r="CD46"/>
  <c r="CC46"/>
  <c r="CB46"/>
  <c r="BR46"/>
  <c r="BQ46"/>
  <c r="BP46"/>
  <c r="BO46"/>
  <c r="BN46"/>
  <c r="BM46"/>
  <c r="BC46"/>
  <c r="BB46"/>
  <c r="BA46"/>
  <c r="AZ46"/>
  <c r="AY46"/>
  <c r="AX46"/>
  <c r="Y46"/>
  <c r="X46"/>
  <c r="W46"/>
  <c r="V46"/>
  <c r="U46"/>
  <c r="T46"/>
  <c r="J46"/>
  <c r="I46"/>
  <c r="H46"/>
  <c r="G46"/>
  <c r="F46"/>
  <c r="E46"/>
  <c r="D46"/>
  <c r="FS45"/>
  <c r="FR45"/>
  <c r="FQ45"/>
  <c r="FP45"/>
  <c r="FO45"/>
  <c r="FN45"/>
  <c r="FD45"/>
  <c r="FC45"/>
  <c r="FB45"/>
  <c r="FA45"/>
  <c r="EZ45"/>
  <c r="EY45"/>
  <c r="EO45"/>
  <c r="EN45"/>
  <c r="EM45"/>
  <c r="EL45"/>
  <c r="EK45"/>
  <c r="EJ45"/>
  <c r="DZ45"/>
  <c r="DY45"/>
  <c r="DX45"/>
  <c r="DW45"/>
  <c r="DV45"/>
  <c r="DU45"/>
  <c r="DK45"/>
  <c r="DJ45"/>
  <c r="DI45"/>
  <c r="DH45"/>
  <c r="DG45"/>
  <c r="DF45"/>
  <c r="CV45"/>
  <c r="CU45"/>
  <c r="CT45"/>
  <c r="CS45"/>
  <c r="CR45"/>
  <c r="CQ45"/>
  <c r="CG45"/>
  <c r="CF45"/>
  <c r="CE45"/>
  <c r="CD45"/>
  <c r="CC45"/>
  <c r="CB45"/>
  <c r="BR45"/>
  <c r="BQ45"/>
  <c r="BP45"/>
  <c r="BO45"/>
  <c r="BN45"/>
  <c r="BM45"/>
  <c r="BC45"/>
  <c r="BB45"/>
  <c r="BA45"/>
  <c r="AZ45"/>
  <c r="AY45"/>
  <c r="AX45"/>
  <c r="Y45"/>
  <c r="X45"/>
  <c r="W45"/>
  <c r="V45"/>
  <c r="U45"/>
  <c r="T45"/>
  <c r="J45"/>
  <c r="I45"/>
  <c r="H45"/>
  <c r="G45"/>
  <c r="F45"/>
  <c r="E45"/>
  <c r="D45"/>
  <c r="FS44"/>
  <c r="FR44"/>
  <c r="FQ44"/>
  <c r="FP44"/>
  <c r="FO44"/>
  <c r="FN44"/>
  <c r="FD44"/>
  <c r="FC44"/>
  <c r="FB44"/>
  <c r="FA44"/>
  <c r="EZ44"/>
  <c r="EY44"/>
  <c r="EO44"/>
  <c r="EN44"/>
  <c r="EM44"/>
  <c r="EL44"/>
  <c r="EK44"/>
  <c r="EJ44"/>
  <c r="DZ44"/>
  <c r="DY44"/>
  <c r="DX44"/>
  <c r="DW44"/>
  <c r="DV44"/>
  <c r="DU44"/>
  <c r="DK44"/>
  <c r="DJ44"/>
  <c r="DI44"/>
  <c r="DH44"/>
  <c r="DG44"/>
  <c r="DF44"/>
  <c r="CV44"/>
  <c r="CU44"/>
  <c r="CT44"/>
  <c r="CS44"/>
  <c r="CR44"/>
  <c r="CQ44"/>
  <c r="CG44"/>
  <c r="CF44"/>
  <c r="CE44"/>
  <c r="CD44"/>
  <c r="CC44"/>
  <c r="CB44"/>
  <c r="BR44"/>
  <c r="BQ44"/>
  <c r="BP44"/>
  <c r="BO44"/>
  <c r="BN44"/>
  <c r="BM44"/>
  <c r="BC44"/>
  <c r="BB44"/>
  <c r="BA44"/>
  <c r="AZ44"/>
  <c r="AY44"/>
  <c r="AX44"/>
  <c r="Y44"/>
  <c r="X44"/>
  <c r="W44"/>
  <c r="V44"/>
  <c r="U44"/>
  <c r="T44"/>
  <c r="J44"/>
  <c r="I44"/>
  <c r="H44"/>
  <c r="G44"/>
  <c r="F44"/>
  <c r="E44"/>
  <c r="D44"/>
  <c r="FS43"/>
  <c r="FR43"/>
  <c r="FQ43"/>
  <c r="FP43"/>
  <c r="FO43"/>
  <c r="FN43"/>
  <c r="FD43"/>
  <c r="FC43"/>
  <c r="FB43"/>
  <c r="FA43"/>
  <c r="EZ43"/>
  <c r="EY43"/>
  <c r="EO43"/>
  <c r="EN43"/>
  <c r="EM43"/>
  <c r="EL43"/>
  <c r="EK43"/>
  <c r="EJ43"/>
  <c r="DZ43"/>
  <c r="DY43"/>
  <c r="DX43"/>
  <c r="DW43"/>
  <c r="DV43"/>
  <c r="DU43"/>
  <c r="DK43"/>
  <c r="DJ43"/>
  <c r="DI43"/>
  <c r="DH43"/>
  <c r="DG43"/>
  <c r="DF43"/>
  <c r="CV43"/>
  <c r="CU43"/>
  <c r="CT43"/>
  <c r="CS43"/>
  <c r="CR43"/>
  <c r="CQ43"/>
  <c r="CG43"/>
  <c r="CF43"/>
  <c r="CE43"/>
  <c r="CD43"/>
  <c r="CC43"/>
  <c r="CB43"/>
  <c r="BR43"/>
  <c r="BQ43"/>
  <c r="BP43"/>
  <c r="BO43"/>
  <c r="BN43"/>
  <c r="BM43"/>
  <c r="BC43"/>
  <c r="BB43"/>
  <c r="BA43"/>
  <c r="AZ43"/>
  <c r="AY43"/>
  <c r="AX43"/>
  <c r="Y43"/>
  <c r="X43"/>
  <c r="W43"/>
  <c r="V43"/>
  <c r="U43"/>
  <c r="T43"/>
  <c r="J43"/>
  <c r="I43"/>
  <c r="H43"/>
  <c r="G43"/>
  <c r="F43"/>
  <c r="E43"/>
  <c r="D43"/>
  <c r="FS42"/>
  <c r="FR42"/>
  <c r="FQ42"/>
  <c r="FP42"/>
  <c r="FO42"/>
  <c r="FN42"/>
  <c r="FD42"/>
  <c r="FC42"/>
  <c r="FB42"/>
  <c r="FA42"/>
  <c r="EZ42"/>
  <c r="EY42"/>
  <c r="EO42"/>
  <c r="EN42"/>
  <c r="EM42"/>
  <c r="EL42"/>
  <c r="EK42"/>
  <c r="EJ42"/>
  <c r="DZ42"/>
  <c r="DY42"/>
  <c r="DX42"/>
  <c r="DW42"/>
  <c r="DV42"/>
  <c r="DU42"/>
  <c r="DK42"/>
  <c r="DJ42"/>
  <c r="DI42"/>
  <c r="DH42"/>
  <c r="DG42"/>
  <c r="DF42"/>
  <c r="CV42"/>
  <c r="CU42"/>
  <c r="CT42"/>
  <c r="CS42"/>
  <c r="CR42"/>
  <c r="CQ42"/>
  <c r="CG42"/>
  <c r="CF42"/>
  <c r="CE42"/>
  <c r="CD42"/>
  <c r="CC42"/>
  <c r="CB42"/>
  <c r="BR42"/>
  <c r="BQ42"/>
  <c r="BP42"/>
  <c r="BO42"/>
  <c r="BN42"/>
  <c r="BM42"/>
  <c r="BC42"/>
  <c r="BB42"/>
  <c r="BA42"/>
  <c r="AZ42"/>
  <c r="AY42"/>
  <c r="AX42"/>
  <c r="Y42"/>
  <c r="X42"/>
  <c r="W42"/>
  <c r="V42"/>
  <c r="U42"/>
  <c r="T42"/>
  <c r="J42"/>
  <c r="I42"/>
  <c r="H42"/>
  <c r="G42"/>
  <c r="F42"/>
  <c r="E42"/>
  <c r="D42"/>
  <c r="FS41"/>
  <c r="FR41"/>
  <c r="FQ41"/>
  <c r="FP41"/>
  <c r="FO41"/>
  <c r="FN41"/>
  <c r="FD41"/>
  <c r="FC41"/>
  <c r="FB41"/>
  <c r="FA41"/>
  <c r="EZ41"/>
  <c r="EY41"/>
  <c r="EO41"/>
  <c r="EN41"/>
  <c r="EM41"/>
  <c r="EL41"/>
  <c r="EK41"/>
  <c r="EJ41"/>
  <c r="DZ41"/>
  <c r="DY41"/>
  <c r="DX41"/>
  <c r="DW41"/>
  <c r="DV41"/>
  <c r="DU41"/>
  <c r="DK41"/>
  <c r="DJ41"/>
  <c r="DI41"/>
  <c r="DH41"/>
  <c r="DG41"/>
  <c r="DF41"/>
  <c r="CV41"/>
  <c r="CU41"/>
  <c r="CT41"/>
  <c r="CS41"/>
  <c r="CR41"/>
  <c r="CQ41"/>
  <c r="CG41"/>
  <c r="CF41"/>
  <c r="CE41"/>
  <c r="CD41"/>
  <c r="CC41"/>
  <c r="CB41"/>
  <c r="BR41"/>
  <c r="BQ41"/>
  <c r="BP41"/>
  <c r="BO41"/>
  <c r="BN41"/>
  <c r="BM41"/>
  <c r="BC41"/>
  <c r="BB41"/>
  <c r="BA41"/>
  <c r="AZ41"/>
  <c r="AY41"/>
  <c r="AX41"/>
  <c r="Y41"/>
  <c r="X41"/>
  <c r="W41"/>
  <c r="V41"/>
  <c r="U41"/>
  <c r="T41"/>
  <c r="J41"/>
  <c r="I41"/>
  <c r="H41"/>
  <c r="G41"/>
  <c r="F41"/>
  <c r="E41"/>
  <c r="D41"/>
  <c r="FS40"/>
  <c r="FR40"/>
  <c r="FQ40"/>
  <c r="FP40"/>
  <c r="FO40"/>
  <c r="FN40"/>
  <c r="FD40"/>
  <c r="FC40"/>
  <c r="FB40"/>
  <c r="FA40"/>
  <c r="EZ40"/>
  <c r="EY40"/>
  <c r="EO40"/>
  <c r="EN40"/>
  <c r="EM40"/>
  <c r="EL40"/>
  <c r="EK40"/>
  <c r="EJ40"/>
  <c r="DZ40"/>
  <c r="DY40"/>
  <c r="DX40"/>
  <c r="DW40"/>
  <c r="DV40"/>
  <c r="DU40"/>
  <c r="DK40"/>
  <c r="DJ40"/>
  <c r="DI40"/>
  <c r="DH40"/>
  <c r="DG40"/>
  <c r="DF40"/>
  <c r="CV40"/>
  <c r="CU40"/>
  <c r="CT40"/>
  <c r="CS40"/>
  <c r="CR40"/>
  <c r="CQ40"/>
  <c r="CG40"/>
  <c r="CF40"/>
  <c r="CE40"/>
  <c r="CD40"/>
  <c r="CC40"/>
  <c r="CB40"/>
  <c r="BR40"/>
  <c r="BQ40"/>
  <c r="BP40"/>
  <c r="BO40"/>
  <c r="BN40"/>
  <c r="BM40"/>
  <c r="BC40"/>
  <c r="BB40"/>
  <c r="BA40"/>
  <c r="AZ40"/>
  <c r="AY40"/>
  <c r="AX40"/>
  <c r="Y40"/>
  <c r="X40"/>
  <c r="W40"/>
  <c r="V40"/>
  <c r="U40"/>
  <c r="T40"/>
  <c r="J40"/>
  <c r="I40"/>
  <c r="H40"/>
  <c r="G40"/>
  <c r="F40"/>
  <c r="E40"/>
  <c r="D40"/>
  <c r="FS39"/>
  <c r="FR39"/>
  <c r="FQ39"/>
  <c r="FP39"/>
  <c r="FO39"/>
  <c r="FN39"/>
  <c r="FD39"/>
  <c r="FC39"/>
  <c r="FB39"/>
  <c r="FA39"/>
  <c r="EZ39"/>
  <c r="EY39"/>
  <c r="EO39"/>
  <c r="EN39"/>
  <c r="EM39"/>
  <c r="EL39"/>
  <c r="EK39"/>
  <c r="EJ39"/>
  <c r="DZ39"/>
  <c r="DY39"/>
  <c r="DX39"/>
  <c r="DW39"/>
  <c r="DV39"/>
  <c r="DU39"/>
  <c r="DK39"/>
  <c r="DJ39"/>
  <c r="DI39"/>
  <c r="DH39"/>
  <c r="DG39"/>
  <c r="DF39"/>
  <c r="CV39"/>
  <c r="CU39"/>
  <c r="CT39"/>
  <c r="CS39"/>
  <c r="CR39"/>
  <c r="CQ39"/>
  <c r="CG39"/>
  <c r="CF39"/>
  <c r="CE39"/>
  <c r="CD39"/>
  <c r="CC39"/>
  <c r="CB39"/>
  <c r="BR39"/>
  <c r="BQ39"/>
  <c r="BP39"/>
  <c r="BO39"/>
  <c r="BN39"/>
  <c r="BM39"/>
  <c r="BC39"/>
  <c r="BB39"/>
  <c r="BA39"/>
  <c r="AZ39"/>
  <c r="AY39"/>
  <c r="AX39"/>
  <c r="Y39"/>
  <c r="X39"/>
  <c r="W39"/>
  <c r="V39"/>
  <c r="U39"/>
  <c r="T39"/>
  <c r="J39"/>
  <c r="I39"/>
  <c r="H39"/>
  <c r="G39"/>
  <c r="F39"/>
  <c r="E39"/>
  <c r="D39"/>
  <c r="FS38"/>
  <c r="FR38"/>
  <c r="FQ38"/>
  <c r="FP38"/>
  <c r="FO38"/>
  <c r="FN38"/>
  <c r="FD38"/>
  <c r="FC38"/>
  <c r="FB38"/>
  <c r="FA38"/>
  <c r="EZ38"/>
  <c r="EY38"/>
  <c r="EO38"/>
  <c r="EN38"/>
  <c r="EM38"/>
  <c r="EL38"/>
  <c r="EK38"/>
  <c r="EJ38"/>
  <c r="DZ38"/>
  <c r="DY38"/>
  <c r="DX38"/>
  <c r="DW38"/>
  <c r="DV38"/>
  <c r="DU38"/>
  <c r="DK38"/>
  <c r="DJ38"/>
  <c r="DI38"/>
  <c r="DH38"/>
  <c r="DG38"/>
  <c r="DF38"/>
  <c r="CV38"/>
  <c r="CU38"/>
  <c r="CT38"/>
  <c r="CS38"/>
  <c r="CR38"/>
  <c r="CQ38"/>
  <c r="CG38"/>
  <c r="CF38"/>
  <c r="CE38"/>
  <c r="CD38"/>
  <c r="CC38"/>
  <c r="CB38"/>
  <c r="BR38"/>
  <c r="BQ38"/>
  <c r="BP38"/>
  <c r="BO38"/>
  <c r="BN38"/>
  <c r="BM38"/>
  <c r="BC38"/>
  <c r="BB38"/>
  <c r="BA38"/>
  <c r="AZ38"/>
  <c r="AY38"/>
  <c r="AX38"/>
  <c r="Y38"/>
  <c r="X38"/>
  <c r="W38"/>
  <c r="V38"/>
  <c r="U38"/>
  <c r="T38"/>
  <c r="J38"/>
  <c r="I38"/>
  <c r="H38"/>
  <c r="G38"/>
  <c r="F38"/>
  <c r="E38"/>
  <c r="D38"/>
  <c r="FS37"/>
  <c r="FR37"/>
  <c r="FQ37"/>
  <c r="FP37"/>
  <c r="FO37"/>
  <c r="FN37"/>
  <c r="FD37"/>
  <c r="FC37"/>
  <c r="FB37"/>
  <c r="FA37"/>
  <c r="EZ37"/>
  <c r="EY37"/>
  <c r="EO37"/>
  <c r="EN37"/>
  <c r="EM37"/>
  <c r="EL37"/>
  <c r="EK37"/>
  <c r="EJ37"/>
  <c r="DZ37"/>
  <c r="DY37"/>
  <c r="DX37"/>
  <c r="DW37"/>
  <c r="DV37"/>
  <c r="DU37"/>
  <c r="DK37"/>
  <c r="DJ37"/>
  <c r="DI37"/>
  <c r="DH37"/>
  <c r="DG37"/>
  <c r="DF37"/>
  <c r="CV37"/>
  <c r="CU37"/>
  <c r="CT37"/>
  <c r="CS37"/>
  <c r="CR37"/>
  <c r="CQ37"/>
  <c r="CG37"/>
  <c r="CF37"/>
  <c r="CE37"/>
  <c r="CD37"/>
  <c r="CC37"/>
  <c r="CB37"/>
  <c r="BR37"/>
  <c r="BQ37"/>
  <c r="BP37"/>
  <c r="BO37"/>
  <c r="BN37"/>
  <c r="BM37"/>
  <c r="BC37"/>
  <c r="BB37"/>
  <c r="BA37"/>
  <c r="AZ37"/>
  <c r="AY37"/>
  <c r="AX37"/>
  <c r="Y37"/>
  <c r="X37"/>
  <c r="W37"/>
  <c r="V37"/>
  <c r="U37"/>
  <c r="T37"/>
  <c r="J37"/>
  <c r="I37"/>
  <c r="H37"/>
  <c r="G37"/>
  <c r="F37"/>
  <c r="E37"/>
  <c r="D37"/>
  <c r="FS36"/>
  <c r="FR36"/>
  <c r="FQ36"/>
  <c r="FP36"/>
  <c r="FO36"/>
  <c r="FN36"/>
  <c r="FD36"/>
  <c r="FC36"/>
  <c r="FB36"/>
  <c r="FA36"/>
  <c r="EZ36"/>
  <c r="EY36"/>
  <c r="EO36"/>
  <c r="EN36"/>
  <c r="EM36"/>
  <c r="EL36"/>
  <c r="EK36"/>
  <c r="EJ36"/>
  <c r="DZ36"/>
  <c r="DY36"/>
  <c r="DX36"/>
  <c r="DW36"/>
  <c r="DV36"/>
  <c r="DU36"/>
  <c r="DK36"/>
  <c r="DJ36"/>
  <c r="DI36"/>
  <c r="DH36"/>
  <c r="DG36"/>
  <c r="DF36"/>
  <c r="CV36"/>
  <c r="CU36"/>
  <c r="CT36"/>
  <c r="CS36"/>
  <c r="CR36"/>
  <c r="CQ36"/>
  <c r="CG36"/>
  <c r="CF36"/>
  <c r="CE36"/>
  <c r="CD36"/>
  <c r="CC36"/>
  <c r="CB36"/>
  <c r="BR36"/>
  <c r="BQ36"/>
  <c r="BP36"/>
  <c r="BO36"/>
  <c r="BN36"/>
  <c r="BM36"/>
  <c r="BC36"/>
  <c r="BB36"/>
  <c r="BA36"/>
  <c r="AZ36"/>
  <c r="AY36"/>
  <c r="AX36"/>
  <c r="Y36"/>
  <c r="X36"/>
  <c r="W36"/>
  <c r="V36"/>
  <c r="U36"/>
  <c r="T36"/>
  <c r="J36"/>
  <c r="I36"/>
  <c r="H36"/>
  <c r="G36"/>
  <c r="F36"/>
  <c r="E36"/>
  <c r="D36"/>
  <c r="FS35"/>
  <c r="FR35"/>
  <c r="FQ35"/>
  <c r="FP35"/>
  <c r="FO35"/>
  <c r="FN35"/>
  <c r="FD35"/>
  <c r="FC35"/>
  <c r="FB35"/>
  <c r="FA35"/>
  <c r="EZ35"/>
  <c r="EY35"/>
  <c r="EO35"/>
  <c r="EN35"/>
  <c r="EM35"/>
  <c r="EL35"/>
  <c r="EK35"/>
  <c r="EJ35"/>
  <c r="DZ35"/>
  <c r="DY35"/>
  <c r="DX35"/>
  <c r="DW35"/>
  <c r="DV35"/>
  <c r="DU35"/>
  <c r="DK35"/>
  <c r="DJ35"/>
  <c r="DI35"/>
  <c r="DH35"/>
  <c r="DG35"/>
  <c r="DF35"/>
  <c r="CV35"/>
  <c r="CU35"/>
  <c r="CT35"/>
  <c r="CS35"/>
  <c r="CR35"/>
  <c r="CQ35"/>
  <c r="CG35"/>
  <c r="CF35"/>
  <c r="CE35"/>
  <c r="CD35"/>
  <c r="CC35"/>
  <c r="CB35"/>
  <c r="BR35"/>
  <c r="BQ35"/>
  <c r="BP35"/>
  <c r="BO35"/>
  <c r="BN35"/>
  <c r="BM35"/>
  <c r="BC35"/>
  <c r="BB35"/>
  <c r="BA35"/>
  <c r="AZ35"/>
  <c r="AY35"/>
  <c r="AX35"/>
  <c r="Y35"/>
  <c r="X35"/>
  <c r="W35"/>
  <c r="V35"/>
  <c r="U35"/>
  <c r="T35"/>
  <c r="J35"/>
  <c r="I35"/>
  <c r="H35"/>
  <c r="G35"/>
  <c r="F35"/>
  <c r="E35"/>
  <c r="D35"/>
  <c r="FS34"/>
  <c r="FR34"/>
  <c r="FQ34"/>
  <c r="FP34"/>
  <c r="FO34"/>
  <c r="FN34"/>
  <c r="FD34"/>
  <c r="FC34"/>
  <c r="FB34"/>
  <c r="FA34"/>
  <c r="EZ34"/>
  <c r="EY34"/>
  <c r="EO34"/>
  <c r="EN34"/>
  <c r="EM34"/>
  <c r="EL34"/>
  <c r="EK34"/>
  <c r="EJ34"/>
  <c r="DZ34"/>
  <c r="DY34"/>
  <c r="DX34"/>
  <c r="DW34"/>
  <c r="DV34"/>
  <c r="DU34"/>
  <c r="DK34"/>
  <c r="DJ34"/>
  <c r="DI34"/>
  <c r="DH34"/>
  <c r="DG34"/>
  <c r="DF34"/>
  <c r="CV34"/>
  <c r="CU34"/>
  <c r="CT34"/>
  <c r="CS34"/>
  <c r="CR34"/>
  <c r="CQ34"/>
  <c r="CG34"/>
  <c r="CF34"/>
  <c r="CE34"/>
  <c r="CD34"/>
  <c r="CC34"/>
  <c r="CB34"/>
  <c r="BR34"/>
  <c r="BQ34"/>
  <c r="BP34"/>
  <c r="BO34"/>
  <c r="BN34"/>
  <c r="BM34"/>
  <c r="BC34"/>
  <c r="BB34"/>
  <c r="BA34"/>
  <c r="AZ34"/>
  <c r="AY34"/>
  <c r="AX34"/>
  <c r="Y34"/>
  <c r="X34"/>
  <c r="W34"/>
  <c r="V34"/>
  <c r="U34"/>
  <c r="T34"/>
  <c r="J34"/>
  <c r="I34"/>
  <c r="H34"/>
  <c r="G34"/>
  <c r="F34"/>
  <c r="E34"/>
  <c r="D34"/>
  <c r="FS33"/>
  <c r="FR33"/>
  <c r="FQ33"/>
  <c r="FP33"/>
  <c r="FO33"/>
  <c r="FN33"/>
  <c r="FD33"/>
  <c r="FC33"/>
  <c r="FB33"/>
  <c r="FA33"/>
  <c r="EZ33"/>
  <c r="EY33"/>
  <c r="EO33"/>
  <c r="EN33"/>
  <c r="EM33"/>
  <c r="EL33"/>
  <c r="EK33"/>
  <c r="EJ33"/>
  <c r="DZ33"/>
  <c r="DY33"/>
  <c r="DX33"/>
  <c r="DW33"/>
  <c r="DV33"/>
  <c r="DU33"/>
  <c r="DK33"/>
  <c r="DJ33"/>
  <c r="DI33"/>
  <c r="DH33"/>
  <c r="DG33"/>
  <c r="DF33"/>
  <c r="CV33"/>
  <c r="CU33"/>
  <c r="CT33"/>
  <c r="CS33"/>
  <c r="CR33"/>
  <c r="CQ33"/>
  <c r="CG33"/>
  <c r="CF33"/>
  <c r="CE33"/>
  <c r="CD33"/>
  <c r="CC33"/>
  <c r="CB33"/>
  <c r="BR33"/>
  <c r="BQ33"/>
  <c r="BP33"/>
  <c r="BO33"/>
  <c r="BN33"/>
  <c r="BM33"/>
  <c r="BC33"/>
  <c r="BB33"/>
  <c r="BA33"/>
  <c r="AZ33"/>
  <c r="AY33"/>
  <c r="AX33"/>
  <c r="Y33"/>
  <c r="X33"/>
  <c r="W33"/>
  <c r="V33"/>
  <c r="U33"/>
  <c r="T33"/>
  <c r="J33"/>
  <c r="I33"/>
  <c r="H33"/>
  <c r="G33"/>
  <c r="F33"/>
  <c r="E33"/>
  <c r="D33"/>
  <c r="FS32"/>
  <c r="FR32"/>
  <c r="FQ32"/>
  <c r="FP32"/>
  <c r="FO32"/>
  <c r="FN32"/>
  <c r="FD32"/>
  <c r="FC32"/>
  <c r="FB32"/>
  <c r="FA32"/>
  <c r="EZ32"/>
  <c r="EY32"/>
  <c r="EO32"/>
  <c r="EN32"/>
  <c r="EM32"/>
  <c r="EL32"/>
  <c r="EK32"/>
  <c r="EJ32"/>
  <c r="DZ32"/>
  <c r="DY32"/>
  <c r="DX32"/>
  <c r="DW32"/>
  <c r="DV32"/>
  <c r="DU32"/>
  <c r="DK32"/>
  <c r="DJ32"/>
  <c r="DI32"/>
  <c r="DH32"/>
  <c r="DG32"/>
  <c r="DF32"/>
  <c r="CV32"/>
  <c r="CU32"/>
  <c r="CT32"/>
  <c r="CS32"/>
  <c r="CR32"/>
  <c r="CQ32"/>
  <c r="CG32"/>
  <c r="CF32"/>
  <c r="CE32"/>
  <c r="CD32"/>
  <c r="CC32"/>
  <c r="CB32"/>
  <c r="BR32"/>
  <c r="BQ32"/>
  <c r="BP32"/>
  <c r="BO32"/>
  <c r="BN32"/>
  <c r="BM32"/>
  <c r="BC32"/>
  <c r="BB32"/>
  <c r="BA32"/>
  <c r="AZ32"/>
  <c r="AY32"/>
  <c r="AX32"/>
  <c r="Y32"/>
  <c r="X32"/>
  <c r="W32"/>
  <c r="V32"/>
  <c r="U32"/>
  <c r="T32"/>
  <c r="J32"/>
  <c r="I32"/>
  <c r="H32"/>
  <c r="G32"/>
  <c r="F32"/>
  <c r="E32"/>
  <c r="D32"/>
  <c r="FS31"/>
  <c r="FR31"/>
  <c r="FQ31"/>
  <c r="FP31"/>
  <c r="FO31"/>
  <c r="FN31"/>
  <c r="FD31"/>
  <c r="FC31"/>
  <c r="FB31"/>
  <c r="FA31"/>
  <c r="EZ31"/>
  <c r="EY31"/>
  <c r="EO31"/>
  <c r="EN31"/>
  <c r="EM31"/>
  <c r="EL31"/>
  <c r="EK31"/>
  <c r="EJ31"/>
  <c r="DZ31"/>
  <c r="DY31"/>
  <c r="DX31"/>
  <c r="DW31"/>
  <c r="DV31"/>
  <c r="DU31"/>
  <c r="DK31"/>
  <c r="DJ31"/>
  <c r="DI31"/>
  <c r="DH31"/>
  <c r="DG31"/>
  <c r="DF31"/>
  <c r="CV31"/>
  <c r="CU31"/>
  <c r="CT31"/>
  <c r="CS31"/>
  <c r="CR31"/>
  <c r="CQ31"/>
  <c r="CG31"/>
  <c r="CF31"/>
  <c r="CE31"/>
  <c r="CD31"/>
  <c r="CC31"/>
  <c r="CB31"/>
  <c r="BR31"/>
  <c r="BQ31"/>
  <c r="BP31"/>
  <c r="BO31"/>
  <c r="BN31"/>
  <c r="BM31"/>
  <c r="BC31"/>
  <c r="BB31"/>
  <c r="BA31"/>
  <c r="AZ31"/>
  <c r="AY31"/>
  <c r="AX31"/>
  <c r="Y31"/>
  <c r="X31"/>
  <c r="W31"/>
  <c r="V31"/>
  <c r="U31"/>
  <c r="T31"/>
  <c r="J31"/>
  <c r="I31"/>
  <c r="H31"/>
  <c r="G31"/>
  <c r="F31"/>
  <c r="E31"/>
  <c r="D31"/>
  <c r="FS30"/>
  <c r="FR30"/>
  <c r="FQ30"/>
  <c r="FP30"/>
  <c r="FO30"/>
  <c r="FN30"/>
  <c r="FD30"/>
  <c r="FC30"/>
  <c r="FB30"/>
  <c r="FA30"/>
  <c r="EZ30"/>
  <c r="EY30"/>
  <c r="EO30"/>
  <c r="EN30"/>
  <c r="EM30"/>
  <c r="EL30"/>
  <c r="EK30"/>
  <c r="EJ30"/>
  <c r="DZ30"/>
  <c r="DY30"/>
  <c r="DX30"/>
  <c r="DW30"/>
  <c r="DV30"/>
  <c r="DU30"/>
  <c r="DK30"/>
  <c r="DJ30"/>
  <c r="DI30"/>
  <c r="DH30"/>
  <c r="DG30"/>
  <c r="DF30"/>
  <c r="CV30"/>
  <c r="CU30"/>
  <c r="CT30"/>
  <c r="CS30"/>
  <c r="CR30"/>
  <c r="CQ30"/>
  <c r="CG30"/>
  <c r="CF30"/>
  <c r="CE30"/>
  <c r="CD30"/>
  <c r="CC30"/>
  <c r="CB30"/>
  <c r="BR30"/>
  <c r="BQ30"/>
  <c r="BP30"/>
  <c r="BO30"/>
  <c r="BN30"/>
  <c r="BM30"/>
  <c r="BC30"/>
  <c r="BB30"/>
  <c r="BA30"/>
  <c r="AZ30"/>
  <c r="AY30"/>
  <c r="AX30"/>
  <c r="Y30"/>
  <c r="X30"/>
  <c r="W30"/>
  <c r="V30"/>
  <c r="U30"/>
  <c r="T30"/>
  <c r="J30"/>
  <c r="I30"/>
  <c r="H30"/>
  <c r="G30"/>
  <c r="F30"/>
  <c r="E30"/>
  <c r="D30"/>
  <c r="FS29"/>
  <c r="FR29"/>
  <c r="FQ29"/>
  <c r="FP29"/>
  <c r="FO29"/>
  <c r="FN29"/>
  <c r="FD29"/>
  <c r="FC29"/>
  <c r="FB29"/>
  <c r="FA29"/>
  <c r="EZ29"/>
  <c r="EY29"/>
  <c r="EO29"/>
  <c r="EN29"/>
  <c r="EM29"/>
  <c r="EL29"/>
  <c r="EK29"/>
  <c r="EJ29"/>
  <c r="DZ29"/>
  <c r="DY29"/>
  <c r="DX29"/>
  <c r="DW29"/>
  <c r="DV29"/>
  <c r="DU29"/>
  <c r="DK29"/>
  <c r="DJ29"/>
  <c r="DI29"/>
  <c r="DH29"/>
  <c r="DG29"/>
  <c r="DF29"/>
  <c r="CV29"/>
  <c r="CU29"/>
  <c r="CT29"/>
  <c r="CS29"/>
  <c r="CR29"/>
  <c r="CQ29"/>
  <c r="CG29"/>
  <c r="CF29"/>
  <c r="CE29"/>
  <c r="CD29"/>
  <c r="CC29"/>
  <c r="CB29"/>
  <c r="BR29"/>
  <c r="BQ29"/>
  <c r="BP29"/>
  <c r="BO29"/>
  <c r="BN29"/>
  <c r="BM29"/>
  <c r="BC29"/>
  <c r="BB29"/>
  <c r="BA29"/>
  <c r="AZ29"/>
  <c r="AY29"/>
  <c r="AX29"/>
  <c r="Y29"/>
  <c r="X29"/>
  <c r="W29"/>
  <c r="V29"/>
  <c r="U29"/>
  <c r="T29"/>
  <c r="J29"/>
  <c r="I29"/>
  <c r="H29"/>
  <c r="G29"/>
  <c r="F29"/>
  <c r="E29"/>
  <c r="D29"/>
  <c r="FS28"/>
  <c r="FR28"/>
  <c r="FQ28"/>
  <c r="FP28"/>
  <c r="FO28"/>
  <c r="FN28"/>
  <c r="FD28"/>
  <c r="FC28"/>
  <c r="FB28"/>
  <c r="FA28"/>
  <c r="EZ28"/>
  <c r="EY28"/>
  <c r="EO28"/>
  <c r="EN28"/>
  <c r="EM28"/>
  <c r="EL28"/>
  <c r="EK28"/>
  <c r="EJ28"/>
  <c r="DZ28"/>
  <c r="DY28"/>
  <c r="DX28"/>
  <c r="DW28"/>
  <c r="DV28"/>
  <c r="DU28"/>
  <c r="DK28"/>
  <c r="DJ28"/>
  <c r="DI28"/>
  <c r="DH28"/>
  <c r="DG28"/>
  <c r="DF28"/>
  <c r="CV28"/>
  <c r="CU28"/>
  <c r="CT28"/>
  <c r="CS28"/>
  <c r="CR28"/>
  <c r="CQ28"/>
  <c r="CG28"/>
  <c r="CF28"/>
  <c r="CE28"/>
  <c r="CD28"/>
  <c r="CC28"/>
  <c r="CB28"/>
  <c r="BR28"/>
  <c r="BQ28"/>
  <c r="BP28"/>
  <c r="BO28"/>
  <c r="BN28"/>
  <c r="BM28"/>
  <c r="BC28"/>
  <c r="BB28"/>
  <c r="BA28"/>
  <c r="AZ28"/>
  <c r="AY28"/>
  <c r="AX28"/>
  <c r="Y28"/>
  <c r="X28"/>
  <c r="W28"/>
  <c r="V28"/>
  <c r="U28"/>
  <c r="T28"/>
  <c r="J28"/>
  <c r="I28"/>
  <c r="H28"/>
  <c r="G28"/>
  <c r="F28"/>
  <c r="E28"/>
  <c r="D28"/>
  <c r="FS27"/>
  <c r="FR27"/>
  <c r="FQ27"/>
  <c r="FP27"/>
  <c r="FO27"/>
  <c r="FN27"/>
  <c r="FD27"/>
  <c r="FC27"/>
  <c r="FB27"/>
  <c r="FA27"/>
  <c r="EZ27"/>
  <c r="EY27"/>
  <c r="EO27"/>
  <c r="EN27"/>
  <c r="EM27"/>
  <c r="EL27"/>
  <c r="EK27"/>
  <c r="EJ27"/>
  <c r="DZ27"/>
  <c r="DY27"/>
  <c r="DX27"/>
  <c r="DW27"/>
  <c r="DV27"/>
  <c r="DU27"/>
  <c r="DK27"/>
  <c r="DJ27"/>
  <c r="DI27"/>
  <c r="DH27"/>
  <c r="DG27"/>
  <c r="DF27"/>
  <c r="CV27"/>
  <c r="CU27"/>
  <c r="CT27"/>
  <c r="CS27"/>
  <c r="CR27"/>
  <c r="CQ27"/>
  <c r="CG27"/>
  <c r="CF27"/>
  <c r="CE27"/>
  <c r="CD27"/>
  <c r="CC27"/>
  <c r="CB27"/>
  <c r="BR27"/>
  <c r="BQ27"/>
  <c r="BP27"/>
  <c r="BO27"/>
  <c r="BN27"/>
  <c r="BM27"/>
  <c r="BC27"/>
  <c r="BB27"/>
  <c r="BA27"/>
  <c r="AZ27"/>
  <c r="AY27"/>
  <c r="AX27"/>
  <c r="Y27"/>
  <c r="X27"/>
  <c r="W27"/>
  <c r="V27"/>
  <c r="U27"/>
  <c r="T27"/>
  <c r="J27"/>
  <c r="I27"/>
  <c r="H27"/>
  <c r="G27"/>
  <c r="F27"/>
  <c r="E27"/>
  <c r="D27"/>
  <c r="FS26"/>
  <c r="FR26"/>
  <c r="FQ26"/>
  <c r="FP26"/>
  <c r="FO26"/>
  <c r="FN26"/>
  <c r="FD26"/>
  <c r="FC26"/>
  <c r="FB26"/>
  <c r="FA26"/>
  <c r="EZ26"/>
  <c r="EY26"/>
  <c r="EO26"/>
  <c r="EN26"/>
  <c r="EM26"/>
  <c r="EL26"/>
  <c r="EK26"/>
  <c r="EJ26"/>
  <c r="DZ26"/>
  <c r="DY26"/>
  <c r="DX26"/>
  <c r="DW26"/>
  <c r="DV26"/>
  <c r="DU26"/>
  <c r="DK26"/>
  <c r="DJ26"/>
  <c r="DI26"/>
  <c r="DH26"/>
  <c r="DG26"/>
  <c r="DF26"/>
  <c r="CV26"/>
  <c r="CU26"/>
  <c r="CT26"/>
  <c r="CS26"/>
  <c r="CR26"/>
  <c r="CQ26"/>
  <c r="CG26"/>
  <c r="CF26"/>
  <c r="CE26"/>
  <c r="CD26"/>
  <c r="CC26"/>
  <c r="CB26"/>
  <c r="BR26"/>
  <c r="BQ26"/>
  <c r="BP26"/>
  <c r="BO26"/>
  <c r="BN26"/>
  <c r="BM26"/>
  <c r="BC26"/>
  <c r="BB26"/>
  <c r="BA26"/>
  <c r="AZ26"/>
  <c r="AY26"/>
  <c r="AX26"/>
  <c r="Y26"/>
  <c r="X26"/>
  <c r="W26"/>
  <c r="V26"/>
  <c r="U26"/>
  <c r="T26"/>
  <c r="J26"/>
  <c r="I26"/>
  <c r="H26"/>
  <c r="G26"/>
  <c r="F26"/>
  <c r="E26"/>
  <c r="D26"/>
  <c r="FS25"/>
  <c r="FR25"/>
  <c r="FQ25"/>
  <c r="FP25"/>
  <c r="FO25"/>
  <c r="FN25"/>
  <c r="FD25"/>
  <c r="FC25"/>
  <c r="FB25"/>
  <c r="FA25"/>
  <c r="EZ25"/>
  <c r="EY25"/>
  <c r="EO25"/>
  <c r="EN25"/>
  <c r="EM25"/>
  <c r="EL25"/>
  <c r="EK25"/>
  <c r="EJ25"/>
  <c r="DZ25"/>
  <c r="DY25"/>
  <c r="DX25"/>
  <c r="DW25"/>
  <c r="DV25"/>
  <c r="DU25"/>
  <c r="DK25"/>
  <c r="DJ25"/>
  <c r="DI25"/>
  <c r="DH25"/>
  <c r="DG25"/>
  <c r="DF25"/>
  <c r="CV25"/>
  <c r="CU25"/>
  <c r="CT25"/>
  <c r="CS25"/>
  <c r="CR25"/>
  <c r="CQ25"/>
  <c r="CG25"/>
  <c r="CF25"/>
  <c r="CE25"/>
  <c r="CD25"/>
  <c r="CC25"/>
  <c r="CB25"/>
  <c r="BR25"/>
  <c r="BQ25"/>
  <c r="BP25"/>
  <c r="BO25"/>
  <c r="BN25"/>
  <c r="BM25"/>
  <c r="BC25"/>
  <c r="BB25"/>
  <c r="BA25"/>
  <c r="AZ25"/>
  <c r="AY25"/>
  <c r="AX25"/>
  <c r="Y25"/>
  <c r="X25"/>
  <c r="W25"/>
  <c r="V25"/>
  <c r="U25"/>
  <c r="T25"/>
  <c r="J25"/>
  <c r="I25"/>
  <c r="H25"/>
  <c r="G25"/>
  <c r="F25"/>
  <c r="E25"/>
  <c r="D25"/>
  <c r="FS24"/>
  <c r="FR24"/>
  <c r="FQ24"/>
  <c r="FP24"/>
  <c r="FO24"/>
  <c r="FN24"/>
  <c r="FD24"/>
  <c r="FC24"/>
  <c r="FB24"/>
  <c r="FA24"/>
  <c r="EZ24"/>
  <c r="EY24"/>
  <c r="EO24"/>
  <c r="EN24"/>
  <c r="EM24"/>
  <c r="EL24"/>
  <c r="EK24"/>
  <c r="EJ24"/>
  <c r="DZ24"/>
  <c r="DY24"/>
  <c r="DX24"/>
  <c r="DW24"/>
  <c r="DV24"/>
  <c r="DU24"/>
  <c r="DK24"/>
  <c r="DJ24"/>
  <c r="DI24"/>
  <c r="DH24"/>
  <c r="DG24"/>
  <c r="DF24"/>
  <c r="CV24"/>
  <c r="CU24"/>
  <c r="CT24"/>
  <c r="CS24"/>
  <c r="CR24"/>
  <c r="CQ24"/>
  <c r="CG24"/>
  <c r="CF24"/>
  <c r="CE24"/>
  <c r="CD24"/>
  <c r="CC24"/>
  <c r="CB24"/>
  <c r="BR24"/>
  <c r="BQ24"/>
  <c r="BP24"/>
  <c r="BO24"/>
  <c r="BN24"/>
  <c r="BM24"/>
  <c r="BC24"/>
  <c r="BB24"/>
  <c r="BA24"/>
  <c r="AZ24"/>
  <c r="AY24"/>
  <c r="AX24"/>
  <c r="Y24"/>
  <c r="X24"/>
  <c r="W24"/>
  <c r="V24"/>
  <c r="U24"/>
  <c r="T24"/>
  <c r="J24"/>
  <c r="I24"/>
  <c r="H24"/>
  <c r="G24"/>
  <c r="F24"/>
  <c r="E24"/>
  <c r="D24"/>
  <c r="FS23"/>
  <c r="FR23"/>
  <c r="FQ23"/>
  <c r="FP23"/>
  <c r="FO23"/>
  <c r="FN23"/>
  <c r="FD23"/>
  <c r="FC23"/>
  <c r="FB23"/>
  <c r="FA23"/>
  <c r="EZ23"/>
  <c r="EY23"/>
  <c r="EO23"/>
  <c r="EN23"/>
  <c r="EM23"/>
  <c r="EL23"/>
  <c r="EK23"/>
  <c r="EJ23"/>
  <c r="DZ23"/>
  <c r="DY23"/>
  <c r="DX23"/>
  <c r="DW23"/>
  <c r="DV23"/>
  <c r="DU23"/>
  <c r="DK23"/>
  <c r="DJ23"/>
  <c r="DI23"/>
  <c r="DH23"/>
  <c r="DG23"/>
  <c r="DF23"/>
  <c r="CV23"/>
  <c r="CU23"/>
  <c r="CT23"/>
  <c r="CS23"/>
  <c r="CR23"/>
  <c r="CQ23"/>
  <c r="CG23"/>
  <c r="CF23"/>
  <c r="CE23"/>
  <c r="CD23"/>
  <c r="CC23"/>
  <c r="CB23"/>
  <c r="BR23"/>
  <c r="BQ23"/>
  <c r="BP23"/>
  <c r="BO23"/>
  <c r="BN23"/>
  <c r="BM23"/>
  <c r="BC23"/>
  <c r="BB23"/>
  <c r="BA23"/>
  <c r="AZ23"/>
  <c r="AY23"/>
  <c r="AX23"/>
  <c r="Y23"/>
  <c r="X23"/>
  <c r="W23"/>
  <c r="V23"/>
  <c r="U23"/>
  <c r="T23"/>
  <c r="J23"/>
  <c r="I23"/>
  <c r="H23"/>
  <c r="G23"/>
  <c r="F23"/>
  <c r="E23"/>
  <c r="D23"/>
  <c r="FS22"/>
  <c r="FR22"/>
  <c r="FQ22"/>
  <c r="FP22"/>
  <c r="FO22"/>
  <c r="FN22"/>
  <c r="FD22"/>
  <c r="FC22"/>
  <c r="FB22"/>
  <c r="FA22"/>
  <c r="EZ22"/>
  <c r="EY22"/>
  <c r="EO22"/>
  <c r="EN22"/>
  <c r="EM22"/>
  <c r="EL22"/>
  <c r="EK22"/>
  <c r="EJ22"/>
  <c r="DZ22"/>
  <c r="DY22"/>
  <c r="DX22"/>
  <c r="DW22"/>
  <c r="DV22"/>
  <c r="DU22"/>
  <c r="DK22"/>
  <c r="DJ22"/>
  <c r="DI22"/>
  <c r="DH22"/>
  <c r="DG22"/>
  <c r="DF22"/>
  <c r="CV22"/>
  <c r="CU22"/>
  <c r="CT22"/>
  <c r="CS22"/>
  <c r="CR22"/>
  <c r="CQ22"/>
  <c r="CG22"/>
  <c r="CF22"/>
  <c r="CE22"/>
  <c r="CD22"/>
  <c r="CC22"/>
  <c r="CB22"/>
  <c r="BR22"/>
  <c r="BQ22"/>
  <c r="BP22"/>
  <c r="BO22"/>
  <c r="BN22"/>
  <c r="BM22"/>
  <c r="BC22"/>
  <c r="BB22"/>
  <c r="BA22"/>
  <c r="AZ22"/>
  <c r="AY22"/>
  <c r="AX22"/>
  <c r="Y22"/>
  <c r="X22"/>
  <c r="W22"/>
  <c r="V22"/>
  <c r="U22"/>
  <c r="T22"/>
  <c r="J22"/>
  <c r="I22"/>
  <c r="H22"/>
  <c r="G22"/>
  <c r="F22"/>
  <c r="E22"/>
  <c r="D22"/>
  <c r="FS21"/>
  <c r="FR21"/>
  <c r="FQ21"/>
  <c r="FP21"/>
  <c r="FO21"/>
  <c r="FN21"/>
  <c r="FD21"/>
  <c r="FC21"/>
  <c r="FB21"/>
  <c r="FA21"/>
  <c r="EZ21"/>
  <c r="EY21"/>
  <c r="EO21"/>
  <c r="EN21"/>
  <c r="EM21"/>
  <c r="EL21"/>
  <c r="EK21"/>
  <c r="EJ21"/>
  <c r="DZ21"/>
  <c r="DY21"/>
  <c r="DX21"/>
  <c r="DW21"/>
  <c r="DV21"/>
  <c r="DU21"/>
  <c r="DK21"/>
  <c r="DJ21"/>
  <c r="DI21"/>
  <c r="DH21"/>
  <c r="DG21"/>
  <c r="DF21"/>
  <c r="CV21"/>
  <c r="CU21"/>
  <c r="CT21"/>
  <c r="CS21"/>
  <c r="CR21"/>
  <c r="CQ21"/>
  <c r="CG21"/>
  <c r="CF21"/>
  <c r="CE21"/>
  <c r="CD21"/>
  <c r="CC21"/>
  <c r="CB21"/>
  <c r="BR21"/>
  <c r="BQ21"/>
  <c r="BP21"/>
  <c r="BO21"/>
  <c r="BN21"/>
  <c r="BM21"/>
  <c r="BC21"/>
  <c r="BB21"/>
  <c r="BA21"/>
  <c r="AZ21"/>
  <c r="AY21"/>
  <c r="AX21"/>
  <c r="Y21"/>
  <c r="X21"/>
  <c r="W21"/>
  <c r="V21"/>
  <c r="U21"/>
  <c r="T21"/>
  <c r="J21"/>
  <c r="I21"/>
  <c r="H21"/>
  <c r="G21"/>
  <c r="F21"/>
  <c r="E21"/>
  <c r="D21"/>
  <c r="FS20"/>
  <c r="FR20"/>
  <c r="FQ20"/>
  <c r="FP20"/>
  <c r="FO20"/>
  <c r="FN20"/>
  <c r="FD20"/>
  <c r="FC20"/>
  <c r="FB20"/>
  <c r="FA20"/>
  <c r="EZ20"/>
  <c r="EY20"/>
  <c r="EO20"/>
  <c r="EN20"/>
  <c r="EM20"/>
  <c r="EL20"/>
  <c r="EK20"/>
  <c r="EJ20"/>
  <c r="DZ20"/>
  <c r="DY20"/>
  <c r="DX20"/>
  <c r="DW20"/>
  <c r="DV20"/>
  <c r="DU20"/>
  <c r="DK20"/>
  <c r="DJ20"/>
  <c r="DI20"/>
  <c r="DH20"/>
  <c r="DG20"/>
  <c r="DF20"/>
  <c r="CV20"/>
  <c r="CU20"/>
  <c r="CT20"/>
  <c r="CS20"/>
  <c r="CR20"/>
  <c r="CQ20"/>
  <c r="CG20"/>
  <c r="CF20"/>
  <c r="CE20"/>
  <c r="CD20"/>
  <c r="CC20"/>
  <c r="CB20"/>
  <c r="BR20"/>
  <c r="BQ20"/>
  <c r="BP20"/>
  <c r="BO20"/>
  <c r="BN20"/>
  <c r="BM20"/>
  <c r="BC20"/>
  <c r="BB20"/>
  <c r="BA20"/>
  <c r="AZ20"/>
  <c r="AY20"/>
  <c r="AX20"/>
  <c r="Y20"/>
  <c r="X20"/>
  <c r="W20"/>
  <c r="V20"/>
  <c r="U20"/>
  <c r="T20"/>
  <c r="J20"/>
  <c r="I20"/>
  <c r="H20"/>
  <c r="G20"/>
  <c r="F20"/>
  <c r="E20"/>
  <c r="D20"/>
  <c r="FS19"/>
  <c r="FR19"/>
  <c r="FQ19"/>
  <c r="FP19"/>
  <c r="FO19"/>
  <c r="FN19"/>
  <c r="FD19"/>
  <c r="FC19"/>
  <c r="FB19"/>
  <c r="FA19"/>
  <c r="EZ19"/>
  <c r="EY19"/>
  <c r="EO19"/>
  <c r="EN19"/>
  <c r="EM19"/>
  <c r="EL19"/>
  <c r="EK19"/>
  <c r="EJ19"/>
  <c r="DZ19"/>
  <c r="DY19"/>
  <c r="DX19"/>
  <c r="DW19"/>
  <c r="DV19"/>
  <c r="DU19"/>
  <c r="DK19"/>
  <c r="DJ19"/>
  <c r="DI19"/>
  <c r="DH19"/>
  <c r="DG19"/>
  <c r="DF19"/>
  <c r="CV19"/>
  <c r="CU19"/>
  <c r="CT19"/>
  <c r="CS19"/>
  <c r="CR19"/>
  <c r="CQ19"/>
  <c r="CG19"/>
  <c r="CF19"/>
  <c r="CE19"/>
  <c r="CD19"/>
  <c r="CC19"/>
  <c r="CB19"/>
  <c r="BR19"/>
  <c r="BQ19"/>
  <c r="BP19"/>
  <c r="BO19"/>
  <c r="BN19"/>
  <c r="BM19"/>
  <c r="BC19"/>
  <c r="BB19"/>
  <c r="BA19"/>
  <c r="AZ19"/>
  <c r="AY19"/>
  <c r="AX19"/>
  <c r="Y19"/>
  <c r="X19"/>
  <c r="W19"/>
  <c r="V19"/>
  <c r="U19"/>
  <c r="T19"/>
  <c r="J19"/>
  <c r="I19"/>
  <c r="H19"/>
  <c r="G19"/>
  <c r="F19"/>
  <c r="E19"/>
  <c r="D19"/>
  <c r="FS18"/>
  <c r="FR18"/>
  <c r="FQ18"/>
  <c r="FP18"/>
  <c r="FO18"/>
  <c r="FN18"/>
  <c r="FD18"/>
  <c r="FC18"/>
  <c r="FB18"/>
  <c r="FA18"/>
  <c r="EZ18"/>
  <c r="EY18"/>
  <c r="EO18"/>
  <c r="EN18"/>
  <c r="EM18"/>
  <c r="EL18"/>
  <c r="EK18"/>
  <c r="EJ18"/>
  <c r="DZ18"/>
  <c r="DY18"/>
  <c r="DX18"/>
  <c r="DW18"/>
  <c r="DV18"/>
  <c r="DU18"/>
  <c r="DK18"/>
  <c r="DJ18"/>
  <c r="DI18"/>
  <c r="DH18"/>
  <c r="DG18"/>
  <c r="DF18"/>
  <c r="CV18"/>
  <c r="CU18"/>
  <c r="CT18"/>
  <c r="CS18"/>
  <c r="CR18"/>
  <c r="CQ18"/>
  <c r="CG18"/>
  <c r="CF18"/>
  <c r="CE18"/>
  <c r="CD18"/>
  <c r="CC18"/>
  <c r="CB18"/>
  <c r="BR18"/>
  <c r="BQ18"/>
  <c r="BP18"/>
  <c r="BO18"/>
  <c r="BN18"/>
  <c r="BM18"/>
  <c r="BC18"/>
  <c r="BB18"/>
  <c r="BA18"/>
  <c r="AZ18"/>
  <c r="AY18"/>
  <c r="AX18"/>
  <c r="Y18"/>
  <c r="X18"/>
  <c r="W18"/>
  <c r="V18"/>
  <c r="U18"/>
  <c r="T18"/>
  <c r="J18"/>
  <c r="I18"/>
  <c r="H18"/>
  <c r="G18"/>
  <c r="F18"/>
  <c r="E18"/>
  <c r="D18"/>
  <c r="FS17"/>
  <c r="FR17"/>
  <c r="FQ17"/>
  <c r="FP17"/>
  <c r="FO17"/>
  <c r="FN17"/>
  <c r="FD17"/>
  <c r="FC17"/>
  <c r="FB17"/>
  <c r="FA17"/>
  <c r="EZ17"/>
  <c r="EY17"/>
  <c r="EO17"/>
  <c r="EN17"/>
  <c r="EM17"/>
  <c r="EL17"/>
  <c r="EK17"/>
  <c r="EJ17"/>
  <c r="DZ17"/>
  <c r="DY17"/>
  <c r="DX17"/>
  <c r="DW17"/>
  <c r="DV17"/>
  <c r="DU17"/>
  <c r="DK17"/>
  <c r="DJ17"/>
  <c r="DI17"/>
  <c r="DH17"/>
  <c r="DG17"/>
  <c r="DF17"/>
  <c r="CV17"/>
  <c r="CU17"/>
  <c r="CT17"/>
  <c r="CS17"/>
  <c r="CR17"/>
  <c r="CQ17"/>
  <c r="CG17"/>
  <c r="CF17"/>
  <c r="CE17"/>
  <c r="CD17"/>
  <c r="CC17"/>
  <c r="CB17"/>
  <c r="BR17"/>
  <c r="BQ17"/>
  <c r="BP17"/>
  <c r="BO17"/>
  <c r="BN17"/>
  <c r="BM17"/>
  <c r="BC17"/>
  <c r="BB17"/>
  <c r="BA17"/>
  <c r="AZ17"/>
  <c r="AY17"/>
  <c r="AX17"/>
  <c r="Y17"/>
  <c r="X17"/>
  <c r="W17"/>
  <c r="V17"/>
  <c r="U17"/>
  <c r="T17"/>
  <c r="J17"/>
  <c r="I17"/>
  <c r="H17"/>
  <c r="G17"/>
  <c r="F17"/>
  <c r="E17"/>
  <c r="D17"/>
  <c r="FS16"/>
  <c r="FR16"/>
  <c r="FQ16"/>
  <c r="FP16"/>
  <c r="FO16"/>
  <c r="FN16"/>
  <c r="FD16"/>
  <c r="FC16"/>
  <c r="FB16"/>
  <c r="FA16"/>
  <c r="EZ16"/>
  <c r="EY16"/>
  <c r="EO16"/>
  <c r="EN16"/>
  <c r="EM16"/>
  <c r="EL16"/>
  <c r="EK16"/>
  <c r="EJ16"/>
  <c r="DZ16"/>
  <c r="DY16"/>
  <c r="DX16"/>
  <c r="DW16"/>
  <c r="DV16"/>
  <c r="DU16"/>
  <c r="DK16"/>
  <c r="DJ16"/>
  <c r="DI16"/>
  <c r="DH16"/>
  <c r="DG16"/>
  <c r="DF16"/>
  <c r="CV16"/>
  <c r="CU16"/>
  <c r="CT16"/>
  <c r="CS16"/>
  <c r="CR16"/>
  <c r="CQ16"/>
  <c r="CG16"/>
  <c r="CF16"/>
  <c r="CE16"/>
  <c r="CD16"/>
  <c r="CC16"/>
  <c r="CB16"/>
  <c r="BR16"/>
  <c r="BQ16"/>
  <c r="BP16"/>
  <c r="BO16"/>
  <c r="BN16"/>
  <c r="BM16"/>
  <c r="BC16"/>
  <c r="BB16"/>
  <c r="BA16"/>
  <c r="AZ16"/>
  <c r="AY16"/>
  <c r="AX16"/>
  <c r="Y16"/>
  <c r="X16"/>
  <c r="W16"/>
  <c r="V16"/>
  <c r="U16"/>
  <c r="T16"/>
  <c r="J16"/>
  <c r="I16"/>
  <c r="H16"/>
  <c r="G16"/>
  <c r="F16"/>
  <c r="E16"/>
  <c r="D16"/>
  <c r="FS15"/>
  <c r="FR15"/>
  <c r="FQ15"/>
  <c r="FP15"/>
  <c r="FO15"/>
  <c r="FN15"/>
  <c r="FD15"/>
  <c r="FC15"/>
  <c r="FB15"/>
  <c r="FA15"/>
  <c r="EZ15"/>
  <c r="EY15"/>
  <c r="EO15"/>
  <c r="EN15"/>
  <c r="EM15"/>
  <c r="EM115" s="1"/>
  <c r="EL15"/>
  <c r="EK15"/>
  <c r="EJ15"/>
  <c r="DZ15"/>
  <c r="DY15"/>
  <c r="DX15"/>
  <c r="DW15"/>
  <c r="DV15"/>
  <c r="DU15"/>
  <c r="DK15"/>
  <c r="DJ15"/>
  <c r="DI15"/>
  <c r="DH15"/>
  <c r="DG15"/>
  <c r="DF15"/>
  <c r="CV15"/>
  <c r="CU15"/>
  <c r="CT15"/>
  <c r="CS15"/>
  <c r="CR15"/>
  <c r="CQ15"/>
  <c r="CG15"/>
  <c r="CF15"/>
  <c r="CE15"/>
  <c r="CE115" s="1"/>
  <c r="CD15"/>
  <c r="CC15"/>
  <c r="CB15"/>
  <c r="BR15"/>
  <c r="BQ15"/>
  <c r="BP15"/>
  <c r="BO15"/>
  <c r="BN15"/>
  <c r="BM15"/>
  <c r="BC15"/>
  <c r="BB15"/>
  <c r="BA15"/>
  <c r="AZ15"/>
  <c r="AY15"/>
  <c r="AX15"/>
  <c r="AN15"/>
  <c r="AN115" s="1"/>
  <c r="AM15"/>
  <c r="AM115" s="1"/>
  <c r="AL15"/>
  <c r="AL115" s="1"/>
  <c r="AK15"/>
  <c r="AK115" s="1"/>
  <c r="AJ15"/>
  <c r="AJ115" s="1"/>
  <c r="AI15"/>
  <c r="AI115" s="1"/>
  <c r="Y15"/>
  <c r="X15"/>
  <c r="W15"/>
  <c r="W115" s="1"/>
  <c r="V15"/>
  <c r="U15"/>
  <c r="T15"/>
  <c r="J15"/>
  <c r="I15"/>
  <c r="H15"/>
  <c r="G15"/>
  <c r="F15"/>
  <c r="E15"/>
  <c r="D15"/>
  <c r="FY11"/>
  <c r="FU11"/>
  <c r="FT11"/>
  <c r="FS11"/>
  <c r="FJ11"/>
  <c r="FF11"/>
  <c r="FE11"/>
  <c r="FD11"/>
  <c r="EU11"/>
  <c r="EQ11"/>
  <c r="EP11"/>
  <c r="EO11"/>
  <c r="EF11"/>
  <c r="EB11"/>
  <c r="EA11"/>
  <c r="DZ11"/>
  <c r="DQ11"/>
  <c r="DM11"/>
  <c r="DL11"/>
  <c r="DK11"/>
  <c r="DB11"/>
  <c r="CX11"/>
  <c r="CW11"/>
  <c r="CV11"/>
  <c r="CM11"/>
  <c r="CI11"/>
  <c r="CH11"/>
  <c r="CG11"/>
  <c r="BX11"/>
  <c r="BT11"/>
  <c r="BS11"/>
  <c r="BR11"/>
  <c r="BI11"/>
  <c r="BE11"/>
  <c r="BD11"/>
  <c r="BC11"/>
  <c r="AT11"/>
  <c r="AP11"/>
  <c r="AO11"/>
  <c r="AN11"/>
  <c r="AE11"/>
  <c r="AA11"/>
  <c r="Z11"/>
  <c r="Y11"/>
  <c r="P11"/>
  <c r="FZ11" s="1"/>
  <c r="L11"/>
  <c r="K11"/>
  <c r="J11"/>
  <c r="P53" l="1"/>
  <c r="Q53" s="1"/>
  <c r="N41"/>
  <c r="L35"/>
  <c r="N34"/>
  <c r="L32"/>
  <c r="N30"/>
  <c r="L28"/>
  <c r="N26"/>
  <c r="M52"/>
  <c r="M31"/>
  <c r="M27"/>
  <c r="P24"/>
  <c r="Q24" s="1"/>
  <c r="M23"/>
  <c r="P20"/>
  <c r="Q20" s="1"/>
  <c r="M19"/>
  <c r="P16"/>
  <c r="Q16" s="1"/>
  <c r="L43"/>
  <c r="P32"/>
  <c r="Q32" s="1"/>
  <c r="P28"/>
  <c r="Q28" s="1"/>
  <c r="AC60"/>
  <c r="AA54"/>
  <c r="AB43"/>
  <c r="AE40"/>
  <c r="AF40" s="1"/>
  <c r="AE33"/>
  <c r="AF33" s="1"/>
  <c r="AB32"/>
  <c r="AC31"/>
  <c r="AE29"/>
  <c r="AF29" s="1"/>
  <c r="AB28"/>
  <c r="AC27"/>
  <c r="AE25"/>
  <c r="AF25" s="1"/>
  <c r="AB35"/>
  <c r="AA21"/>
  <c r="AA17"/>
  <c r="AA15"/>
  <c r="AA115" s="1"/>
  <c r="AA33"/>
  <c r="AA29"/>
  <c r="AA25"/>
  <c r="AT49"/>
  <c r="AU49" s="1"/>
  <c r="AT32"/>
  <c r="AU32" s="1"/>
  <c r="AT28"/>
  <c r="AU28" s="1"/>
  <c r="AQ56"/>
  <c r="AR34"/>
  <c r="AR30"/>
  <c r="AR26"/>
  <c r="AQ23"/>
  <c r="AR22"/>
  <c r="AQ19"/>
  <c r="AR18"/>
  <c r="AQ15"/>
  <c r="AQ31"/>
  <c r="AQ27"/>
  <c r="AP39"/>
  <c r="AP47"/>
  <c r="AP32"/>
  <c r="AP28"/>
  <c r="AP24"/>
  <c r="AP20"/>
  <c r="AP16"/>
  <c r="BD55"/>
  <c r="BF47"/>
  <c r="BE36"/>
  <c r="BI33"/>
  <c r="BJ33" s="1"/>
  <c r="BG31"/>
  <c r="BI29"/>
  <c r="BJ29" s="1"/>
  <c r="BG27"/>
  <c r="BI25"/>
  <c r="BJ25" s="1"/>
  <c r="BE33"/>
  <c r="BE29"/>
  <c r="BE25"/>
  <c r="BF24"/>
  <c r="BE21"/>
  <c r="BF20"/>
  <c r="BE17"/>
  <c r="BF16"/>
  <c r="BI54"/>
  <c r="BJ54" s="1"/>
  <c r="BE44"/>
  <c r="BF39"/>
  <c r="BF32"/>
  <c r="BF28"/>
  <c r="BS46"/>
  <c r="BV72"/>
  <c r="BV64"/>
  <c r="BU44"/>
  <c r="BV39"/>
  <c r="BT34"/>
  <c r="BV32"/>
  <c r="BT30"/>
  <c r="BV28"/>
  <c r="BT26"/>
  <c r="BX59"/>
  <c r="BY59" s="1"/>
  <c r="BX22"/>
  <c r="BY22" s="1"/>
  <c r="BU21"/>
  <c r="BX18"/>
  <c r="BY18" s="1"/>
  <c r="BU17"/>
  <c r="BV47"/>
  <c r="BT41"/>
  <c r="BU36"/>
  <c r="BX34"/>
  <c r="BY34" s="1"/>
  <c r="BU33"/>
  <c r="BX30"/>
  <c r="BY30" s="1"/>
  <c r="BU29"/>
  <c r="BX26"/>
  <c r="BY26" s="1"/>
  <c r="BU25"/>
  <c r="CK69"/>
  <c r="CJ41"/>
  <c r="CK36"/>
  <c r="CJ34"/>
  <c r="CK33"/>
  <c r="CM31"/>
  <c r="CN31" s="1"/>
  <c r="CJ30"/>
  <c r="CK29"/>
  <c r="CM27"/>
  <c r="CN27" s="1"/>
  <c r="CJ26"/>
  <c r="CK25"/>
  <c r="CK44"/>
  <c r="CI42"/>
  <c r="CI31"/>
  <c r="CI27"/>
  <c r="CI23"/>
  <c r="CI19"/>
  <c r="CI15"/>
  <c r="CX49"/>
  <c r="CY42"/>
  <c r="CZ41"/>
  <c r="CZ34"/>
  <c r="CX32"/>
  <c r="CZ30"/>
  <c r="CX28"/>
  <c r="CZ26"/>
  <c r="CX24"/>
  <c r="CY23"/>
  <c r="CZ22"/>
  <c r="CX20"/>
  <c r="CY19"/>
  <c r="CZ18"/>
  <c r="CX16"/>
  <c r="CY15"/>
  <c r="CY31"/>
  <c r="CY27"/>
  <c r="DB24"/>
  <c r="DC24" s="1"/>
  <c r="DO47"/>
  <c r="DM54"/>
  <c r="DN49"/>
  <c r="DQ33"/>
  <c r="DR33" s="1"/>
  <c r="DO31"/>
  <c r="DQ29"/>
  <c r="DR29" s="1"/>
  <c r="DO27"/>
  <c r="DQ25"/>
  <c r="DR25" s="1"/>
  <c r="DM33"/>
  <c r="DM29"/>
  <c r="DM25"/>
  <c r="DN24"/>
  <c r="DM21"/>
  <c r="DN20"/>
  <c r="DM17"/>
  <c r="DN16"/>
  <c r="DO42"/>
  <c r="DQ40"/>
  <c r="DR40" s="1"/>
  <c r="DN32"/>
  <c r="DN28"/>
  <c r="ED57"/>
  <c r="EB59"/>
  <c r="EF37"/>
  <c r="EG37" s="1"/>
  <c r="EB34"/>
  <c r="ED32"/>
  <c r="EB30"/>
  <c r="ED28"/>
  <c r="EB26"/>
  <c r="EF45"/>
  <c r="EG45" s="1"/>
  <c r="EF22"/>
  <c r="EG22" s="1"/>
  <c r="EC21"/>
  <c r="EF18"/>
  <c r="EG18" s="1"/>
  <c r="EC17"/>
  <c r="EF34"/>
  <c r="EG34" s="1"/>
  <c r="EC33"/>
  <c r="EF30"/>
  <c r="EG30" s="1"/>
  <c r="EC29"/>
  <c r="EF26"/>
  <c r="EG26" s="1"/>
  <c r="EC25"/>
  <c r="ED24"/>
  <c r="EU74"/>
  <c r="EV74" s="1"/>
  <c r="EU38"/>
  <c r="EV38" s="1"/>
  <c r="ES34"/>
  <c r="ES33"/>
  <c r="EU31"/>
  <c r="EV31" s="1"/>
  <c r="ER30"/>
  <c r="ES29"/>
  <c r="EU27"/>
  <c r="EV27" s="1"/>
  <c r="ER26"/>
  <c r="ES25"/>
  <c r="EU46"/>
  <c r="EV46" s="1"/>
  <c r="EQ31"/>
  <c r="EQ27"/>
  <c r="EQ23"/>
  <c r="EQ19"/>
  <c r="EQ15"/>
  <c r="FF68"/>
  <c r="FF43"/>
  <c r="FJ32"/>
  <c r="FK32" s="1"/>
  <c r="FJ28"/>
  <c r="FK28" s="1"/>
  <c r="FJ24"/>
  <c r="FK24" s="1"/>
  <c r="FH51"/>
  <c r="FF34"/>
  <c r="FF32"/>
  <c r="FH30"/>
  <c r="FF28"/>
  <c r="FH26"/>
  <c r="FF24"/>
  <c r="FG23"/>
  <c r="FH22"/>
  <c r="FF20"/>
  <c r="FG19"/>
  <c r="FH18"/>
  <c r="FF16"/>
  <c r="FG15"/>
  <c r="FF35"/>
  <c r="FG31"/>
  <c r="FG27"/>
  <c r="FT59"/>
  <c r="FU40"/>
  <c r="FV35"/>
  <c r="FV34"/>
  <c r="FY33"/>
  <c r="FZ33" s="1"/>
  <c r="FW31"/>
  <c r="FY29"/>
  <c r="FZ29" s="1"/>
  <c r="FW27"/>
  <c r="FY25"/>
  <c r="FZ25" s="1"/>
  <c r="FU33"/>
  <c r="FU29"/>
  <c r="FU25"/>
  <c r="FU21"/>
  <c r="FV20"/>
  <c r="FU17"/>
  <c r="FV16"/>
  <c r="FV43"/>
  <c r="FV32"/>
  <c r="FV28"/>
  <c r="FV24"/>
  <c r="BG15"/>
  <c r="DO15"/>
  <c r="FW15"/>
  <c r="L16"/>
  <c r="AT16"/>
  <c r="AU16" s="1"/>
  <c r="DB16"/>
  <c r="DC16" s="1"/>
  <c r="FJ16"/>
  <c r="FK16" s="1"/>
  <c r="AE17"/>
  <c r="AF17" s="1"/>
  <c r="CK17"/>
  <c r="ES17"/>
  <c r="BT18"/>
  <c r="EB18"/>
  <c r="BG19"/>
  <c r="DO19"/>
  <c r="FW19"/>
  <c r="L20"/>
  <c r="AT20"/>
  <c r="AU20" s="1"/>
  <c r="DB20"/>
  <c r="DC20" s="1"/>
  <c r="FJ20"/>
  <c r="FK20" s="1"/>
  <c r="AE21"/>
  <c r="AF21" s="1"/>
  <c r="CK21"/>
  <c r="ES21"/>
  <c r="BT22"/>
  <c r="EB22"/>
  <c r="BG23"/>
  <c r="DO23"/>
  <c r="FW23"/>
  <c r="L24"/>
  <c r="AT24"/>
  <c r="AU24" s="1"/>
  <c r="AE15"/>
  <c r="AF15" s="1"/>
  <c r="CM15"/>
  <c r="CN15" s="1"/>
  <c r="EU15"/>
  <c r="EV15" s="1"/>
  <c r="AB16"/>
  <c r="BV16"/>
  <c r="ED16"/>
  <c r="BI17"/>
  <c r="BJ17" s="1"/>
  <c r="DQ17"/>
  <c r="DR17" s="1"/>
  <c r="FY17"/>
  <c r="FZ17" s="1"/>
  <c r="N18"/>
  <c r="CJ18"/>
  <c r="ER18"/>
  <c r="AC19"/>
  <c r="CM19"/>
  <c r="CN19" s="1"/>
  <c r="EU19"/>
  <c r="EV19" s="1"/>
  <c r="AB20"/>
  <c r="BV20"/>
  <c r="ED20"/>
  <c r="BI21"/>
  <c r="BJ21" s="1"/>
  <c r="DQ21"/>
  <c r="DR21" s="1"/>
  <c r="FY21"/>
  <c r="FZ21" s="1"/>
  <c r="N22"/>
  <c r="CJ22"/>
  <c r="ER22"/>
  <c r="AC23"/>
  <c r="CM23"/>
  <c r="CN23" s="1"/>
  <c r="EU23"/>
  <c r="EV23" s="1"/>
  <c r="AB24"/>
  <c r="BV24"/>
  <c r="K36"/>
  <c r="Z34"/>
  <c r="BD26"/>
  <c r="BS48"/>
  <c r="CH47"/>
  <c r="CW36"/>
  <c r="DB31"/>
  <c r="DC31" s="1"/>
  <c r="DB35"/>
  <c r="DC35" s="1"/>
  <c r="DB32"/>
  <c r="DC32" s="1"/>
  <c r="DB28"/>
  <c r="DC28" s="1"/>
  <c r="DL26"/>
  <c r="EA19"/>
  <c r="EP57"/>
  <c r="FE33"/>
  <c r="FT30"/>
  <c r="G115"/>
  <c r="AY115"/>
  <c r="BC115"/>
  <c r="BO115"/>
  <c r="CQ115"/>
  <c r="CU115"/>
  <c r="DG115"/>
  <c r="DK115"/>
  <c r="DW115"/>
  <c r="EY115"/>
  <c r="FC115"/>
  <c r="FO115"/>
  <c r="FS115"/>
  <c r="DB43"/>
  <c r="DC43" s="1"/>
  <c r="DB68"/>
  <c r="DC68" s="1"/>
  <c r="AO114"/>
  <c r="AO108"/>
  <c r="AO109"/>
  <c r="AO112"/>
  <c r="AO110"/>
  <c r="AO105"/>
  <c r="AO106"/>
  <c r="AO113"/>
  <c r="AO104"/>
  <c r="AO103"/>
  <c r="AO101"/>
  <c r="AO97"/>
  <c r="AO102"/>
  <c r="AO98"/>
  <c r="AO107"/>
  <c r="AO99"/>
  <c r="AO96"/>
  <c r="AO91"/>
  <c r="AO92"/>
  <c r="AO94"/>
  <c r="AO90"/>
  <c r="AO111"/>
  <c r="AO100"/>
  <c r="AO85"/>
  <c r="AO81"/>
  <c r="AO77"/>
  <c r="AO86"/>
  <c r="AO82"/>
  <c r="AO78"/>
  <c r="AO74"/>
  <c r="AO93"/>
  <c r="AO87"/>
  <c r="AO83"/>
  <c r="AO79"/>
  <c r="AO75"/>
  <c r="AO84"/>
  <c r="AO76"/>
  <c r="AO70"/>
  <c r="AO66"/>
  <c r="AO62"/>
  <c r="AO71"/>
  <c r="AO67"/>
  <c r="AO63"/>
  <c r="AO95"/>
  <c r="AO88"/>
  <c r="AO80"/>
  <c r="AO72"/>
  <c r="AO68"/>
  <c r="AO64"/>
  <c r="AO89"/>
  <c r="AO60"/>
  <c r="AO56"/>
  <c r="AO52"/>
  <c r="AO48"/>
  <c r="AO69"/>
  <c r="AO61"/>
  <c r="AO57"/>
  <c r="AO53"/>
  <c r="AO49"/>
  <c r="AO73"/>
  <c r="AO65"/>
  <c r="AO59"/>
  <c r="AO55"/>
  <c r="AO51"/>
  <c r="AO45"/>
  <c r="AO41"/>
  <c r="AO37"/>
  <c r="AO54"/>
  <c r="AO46"/>
  <c r="AO42"/>
  <c r="AO38"/>
  <c r="AO47"/>
  <c r="AO43"/>
  <c r="AO39"/>
  <c r="AO35"/>
  <c r="AP113"/>
  <c r="AP111"/>
  <c r="AP114"/>
  <c r="AP108"/>
  <c r="AP109"/>
  <c r="AP104"/>
  <c r="AP110"/>
  <c r="AP105"/>
  <c r="AP107"/>
  <c r="AP103"/>
  <c r="AP100"/>
  <c r="AP96"/>
  <c r="AP112"/>
  <c r="AP106"/>
  <c r="AP101"/>
  <c r="AP97"/>
  <c r="AP102"/>
  <c r="AP98"/>
  <c r="AP94"/>
  <c r="AP90"/>
  <c r="AP99"/>
  <c r="AP91"/>
  <c r="AP95"/>
  <c r="AP93"/>
  <c r="AP89"/>
  <c r="AP88"/>
  <c r="AP84"/>
  <c r="AP80"/>
  <c r="AP76"/>
  <c r="AP92"/>
  <c r="AP85"/>
  <c r="AP81"/>
  <c r="AP77"/>
  <c r="AP86"/>
  <c r="AP82"/>
  <c r="AP78"/>
  <c r="AP74"/>
  <c r="AP73"/>
  <c r="AP69"/>
  <c r="AP65"/>
  <c r="AP61"/>
  <c r="AP87"/>
  <c r="AP79"/>
  <c r="AP70"/>
  <c r="AP66"/>
  <c r="AP62"/>
  <c r="AP71"/>
  <c r="AP67"/>
  <c r="AP63"/>
  <c r="AP68"/>
  <c r="AP59"/>
  <c r="AP55"/>
  <c r="AP51"/>
  <c r="AP60"/>
  <c r="AP56"/>
  <c r="AP52"/>
  <c r="AP48"/>
  <c r="AP58"/>
  <c r="AP54"/>
  <c r="AP50"/>
  <c r="AP53"/>
  <c r="AP44"/>
  <c r="AP40"/>
  <c r="AP36"/>
  <c r="AP83"/>
  <c r="AP75"/>
  <c r="AP72"/>
  <c r="AP64"/>
  <c r="AP45"/>
  <c r="AP41"/>
  <c r="AP37"/>
  <c r="AP57"/>
  <c r="AP49"/>
  <c r="AP46"/>
  <c r="AP42"/>
  <c r="AP38"/>
  <c r="GA11"/>
  <c r="CW17"/>
  <c r="DL18"/>
  <c r="AO21"/>
  <c r="CW21"/>
  <c r="Z22"/>
  <c r="EA23"/>
  <c r="CH24"/>
  <c r="FE25"/>
  <c r="Z26"/>
  <c r="BS27"/>
  <c r="CH28"/>
  <c r="EP28"/>
  <c r="K29"/>
  <c r="BD30"/>
  <c r="EA31"/>
  <c r="CH32"/>
  <c r="AO33"/>
  <c r="Z41"/>
  <c r="DL41"/>
  <c r="CW44"/>
  <c r="K61"/>
  <c r="EA67"/>
  <c r="H115"/>
  <c r="L15"/>
  <c r="P15"/>
  <c r="T115"/>
  <c r="X115"/>
  <c r="AB15"/>
  <c r="AR15"/>
  <c r="AZ115"/>
  <c r="BD15"/>
  <c r="BP115"/>
  <c r="BT15"/>
  <c r="BX15"/>
  <c r="CB115"/>
  <c r="CF115"/>
  <c r="CJ15"/>
  <c r="CR115"/>
  <c r="CV115"/>
  <c r="CZ15"/>
  <c r="DH115"/>
  <c r="DL15"/>
  <c r="DX115"/>
  <c r="EB15"/>
  <c r="EF15"/>
  <c r="EJ115"/>
  <c r="EN115"/>
  <c r="ER15"/>
  <c r="EZ115"/>
  <c r="FD115"/>
  <c r="FH15"/>
  <c r="FP115"/>
  <c r="FT15"/>
  <c r="M16"/>
  <c r="AC16"/>
  <c r="AQ16"/>
  <c r="BG16"/>
  <c r="BS16"/>
  <c r="CI16"/>
  <c r="CM16"/>
  <c r="CN16" s="1"/>
  <c r="CY16"/>
  <c r="DO16"/>
  <c r="EA16"/>
  <c r="EQ16"/>
  <c r="EU16"/>
  <c r="EV16" s="1"/>
  <c r="FG16"/>
  <c r="FW16"/>
  <c r="FW115" s="1"/>
  <c r="L17"/>
  <c r="P17"/>
  <c r="Q17" s="1"/>
  <c r="AB17"/>
  <c r="AP17"/>
  <c r="AT17"/>
  <c r="AU17" s="1"/>
  <c r="BF17"/>
  <c r="BV17"/>
  <c r="CH17"/>
  <c r="CX17"/>
  <c r="DB17"/>
  <c r="DC17" s="1"/>
  <c r="DN17"/>
  <c r="ED17"/>
  <c r="EP17"/>
  <c r="FF17"/>
  <c r="FJ17"/>
  <c r="FK17" s="1"/>
  <c r="FV17"/>
  <c r="K18"/>
  <c r="AA18"/>
  <c r="AE18"/>
  <c r="AF18" s="1"/>
  <c r="AO18"/>
  <c r="BE18"/>
  <c r="BI18"/>
  <c r="BJ18" s="1"/>
  <c r="BU18"/>
  <c r="CK18"/>
  <c r="CW18"/>
  <c r="DM18"/>
  <c r="DQ18"/>
  <c r="DR18" s="1"/>
  <c r="EC18"/>
  <c r="ES18"/>
  <c r="FE18"/>
  <c r="FU18"/>
  <c r="FY18"/>
  <c r="FZ18" s="1"/>
  <c r="N19"/>
  <c r="Z19"/>
  <c r="AR19"/>
  <c r="BD19"/>
  <c r="BT19"/>
  <c r="BX19"/>
  <c r="BY19" s="1"/>
  <c r="CJ19"/>
  <c r="CZ19"/>
  <c r="DL19"/>
  <c r="EB19"/>
  <c r="EF19"/>
  <c r="EG19" s="1"/>
  <c r="ER19"/>
  <c r="FH19"/>
  <c r="FT19"/>
  <c r="M20"/>
  <c r="AC20"/>
  <c r="AQ20"/>
  <c r="BG20"/>
  <c r="BS20"/>
  <c r="CI20"/>
  <c r="CM20"/>
  <c r="CN20" s="1"/>
  <c r="CY20"/>
  <c r="DO20"/>
  <c r="EA20"/>
  <c r="EQ20"/>
  <c r="EU20"/>
  <c r="EV20" s="1"/>
  <c r="FG20"/>
  <c r="FW20"/>
  <c r="L21"/>
  <c r="P21"/>
  <c r="Q21" s="1"/>
  <c r="AB21"/>
  <c r="AP21"/>
  <c r="AT21"/>
  <c r="AU21" s="1"/>
  <c r="BF21"/>
  <c r="BV21"/>
  <c r="CH21"/>
  <c r="CX21"/>
  <c r="DB21"/>
  <c r="DC21" s="1"/>
  <c r="DN21"/>
  <c r="ED21"/>
  <c r="EP21"/>
  <c r="FF21"/>
  <c r="FJ21"/>
  <c r="FK21" s="1"/>
  <c r="FV21"/>
  <c r="K22"/>
  <c r="AA22"/>
  <c r="AE22"/>
  <c r="AF22" s="1"/>
  <c r="AO22"/>
  <c r="BE22"/>
  <c r="BI22"/>
  <c r="BJ22" s="1"/>
  <c r="BU22"/>
  <c r="CK22"/>
  <c r="CW22"/>
  <c r="DM22"/>
  <c r="DQ22"/>
  <c r="DR22" s="1"/>
  <c r="EC22"/>
  <c r="ES22"/>
  <c r="FE22"/>
  <c r="FU22"/>
  <c r="FY22"/>
  <c r="FZ22" s="1"/>
  <c r="N23"/>
  <c r="Z23"/>
  <c r="AR23"/>
  <c r="BD23"/>
  <c r="BT23"/>
  <c r="BX23"/>
  <c r="BY23" s="1"/>
  <c r="CJ23"/>
  <c r="CZ23"/>
  <c r="DL23"/>
  <c r="EB23"/>
  <c r="EF23"/>
  <c r="EG23" s="1"/>
  <c r="ER23"/>
  <c r="FH23"/>
  <c r="FT23"/>
  <c r="M24"/>
  <c r="AC24"/>
  <c r="AQ24"/>
  <c r="BG24"/>
  <c r="BS24"/>
  <c r="CI24"/>
  <c r="CM24"/>
  <c r="CN24" s="1"/>
  <c r="CY24"/>
  <c r="DO24"/>
  <c r="EA24"/>
  <c r="EQ24"/>
  <c r="EU24"/>
  <c r="EV24" s="1"/>
  <c r="FG24"/>
  <c r="FW24"/>
  <c r="L25"/>
  <c r="P25"/>
  <c r="Q25" s="1"/>
  <c r="AB25"/>
  <c r="AP25"/>
  <c r="AT25"/>
  <c r="AU25" s="1"/>
  <c r="BF25"/>
  <c r="BV25"/>
  <c r="CH25"/>
  <c r="CX25"/>
  <c r="DB25"/>
  <c r="DC25" s="1"/>
  <c r="DN25"/>
  <c r="ED25"/>
  <c r="EP25"/>
  <c r="FF25"/>
  <c r="FJ25"/>
  <c r="FK25" s="1"/>
  <c r="FV25"/>
  <c r="K26"/>
  <c r="AA26"/>
  <c r="AE26"/>
  <c r="AF26" s="1"/>
  <c r="AO26"/>
  <c r="BE26"/>
  <c r="BI26"/>
  <c r="BJ26" s="1"/>
  <c r="BU26"/>
  <c r="CK26"/>
  <c r="CW26"/>
  <c r="DM26"/>
  <c r="DQ26"/>
  <c r="DR26" s="1"/>
  <c r="EC26"/>
  <c r="ES26"/>
  <c r="FE26"/>
  <c r="FU26"/>
  <c r="FY26"/>
  <c r="FZ26" s="1"/>
  <c r="N27"/>
  <c r="Z27"/>
  <c r="AR27"/>
  <c r="BD27"/>
  <c r="BT27"/>
  <c r="BX27"/>
  <c r="BY27" s="1"/>
  <c r="CJ27"/>
  <c r="CZ27"/>
  <c r="DL27"/>
  <c r="EB27"/>
  <c r="EF27"/>
  <c r="EG27" s="1"/>
  <c r="ER27"/>
  <c r="FH27"/>
  <c r="FT27"/>
  <c r="M28"/>
  <c r="AC28"/>
  <c r="AQ28"/>
  <c r="BG28"/>
  <c r="BS28"/>
  <c r="CI28"/>
  <c r="CM28"/>
  <c r="CN28" s="1"/>
  <c r="CY28"/>
  <c r="DO28"/>
  <c r="EA28"/>
  <c r="EQ28"/>
  <c r="EU28"/>
  <c r="EV28" s="1"/>
  <c r="FG28"/>
  <c r="FW28"/>
  <c r="L29"/>
  <c r="P29"/>
  <c r="Q29" s="1"/>
  <c r="AB29"/>
  <c r="AP29"/>
  <c r="AT29"/>
  <c r="AU29" s="1"/>
  <c r="BF29"/>
  <c r="BV29"/>
  <c r="CH29"/>
  <c r="CX29"/>
  <c r="DB29"/>
  <c r="DC29" s="1"/>
  <c r="DN29"/>
  <c r="ED29"/>
  <c r="EP29"/>
  <c r="FF29"/>
  <c r="FJ29"/>
  <c r="FK29" s="1"/>
  <c r="FV29"/>
  <c r="K30"/>
  <c r="AA30"/>
  <c r="AE30"/>
  <c r="AF30" s="1"/>
  <c r="AO30"/>
  <c r="BE30"/>
  <c r="BI30"/>
  <c r="BJ30" s="1"/>
  <c r="BU30"/>
  <c r="CK30"/>
  <c r="CW30"/>
  <c r="DM30"/>
  <c r="DQ30"/>
  <c r="DR30" s="1"/>
  <c r="EC30"/>
  <c r="ES30"/>
  <c r="FE30"/>
  <c r="FU30"/>
  <c r="FY30"/>
  <c r="FZ30" s="1"/>
  <c r="N31"/>
  <c r="Z31"/>
  <c r="AR31"/>
  <c r="BD31"/>
  <c r="BT31"/>
  <c r="BX31"/>
  <c r="BY31" s="1"/>
  <c r="CJ31"/>
  <c r="CZ31"/>
  <c r="DL31"/>
  <c r="EB31"/>
  <c r="EF31"/>
  <c r="EG31" s="1"/>
  <c r="ER31"/>
  <c r="FH31"/>
  <c r="FT31"/>
  <c r="M32"/>
  <c r="AC32"/>
  <c r="AQ32"/>
  <c r="BG32"/>
  <c r="BS32"/>
  <c r="CI32"/>
  <c r="CM32"/>
  <c r="CN32" s="1"/>
  <c r="CY32"/>
  <c r="DO32"/>
  <c r="EA32"/>
  <c r="EQ32"/>
  <c r="EU32"/>
  <c r="EV32" s="1"/>
  <c r="FG32"/>
  <c r="FW32"/>
  <c r="L33"/>
  <c r="P33"/>
  <c r="Q33" s="1"/>
  <c r="AB33"/>
  <c r="AP33"/>
  <c r="AT33"/>
  <c r="AU33" s="1"/>
  <c r="BF33"/>
  <c r="BV33"/>
  <c r="CH33"/>
  <c r="CX33"/>
  <c r="DB33"/>
  <c r="DC33" s="1"/>
  <c r="DN33"/>
  <c r="ED33"/>
  <c r="EP33"/>
  <c r="FF33"/>
  <c r="FJ33"/>
  <c r="FK33" s="1"/>
  <c r="FV33"/>
  <c r="K34"/>
  <c r="AA34"/>
  <c r="AE34"/>
  <c r="AF34" s="1"/>
  <c r="AO34"/>
  <c r="BE34"/>
  <c r="BI34"/>
  <c r="BJ34" s="1"/>
  <c r="BU34"/>
  <c r="CK34"/>
  <c r="CW34"/>
  <c r="DM34"/>
  <c r="DQ34"/>
  <c r="DR34" s="1"/>
  <c r="EC34"/>
  <c r="FG34"/>
  <c r="FW34"/>
  <c r="P35"/>
  <c r="Q35" s="1"/>
  <c r="FJ35"/>
  <c r="FK35" s="1"/>
  <c r="AA36"/>
  <c r="BI36"/>
  <c r="BJ36" s="1"/>
  <c r="DM36"/>
  <c r="EC36"/>
  <c r="ES36"/>
  <c r="FE36"/>
  <c r="AR37"/>
  <c r="BD37"/>
  <c r="AQ38"/>
  <c r="BG38"/>
  <c r="BS38"/>
  <c r="AT39"/>
  <c r="AU39" s="1"/>
  <c r="CX39"/>
  <c r="DN39"/>
  <c r="ED39"/>
  <c r="EP39"/>
  <c r="AO40"/>
  <c r="FY40"/>
  <c r="FZ40" s="1"/>
  <c r="BX41"/>
  <c r="BY41" s="1"/>
  <c r="EB41"/>
  <c r="ER41"/>
  <c r="FH41"/>
  <c r="FT41"/>
  <c r="M42"/>
  <c r="AC42"/>
  <c r="CM42"/>
  <c r="CN42" s="1"/>
  <c r="EQ42"/>
  <c r="FG42"/>
  <c r="FW42"/>
  <c r="P43"/>
  <c r="Q43" s="1"/>
  <c r="FJ43"/>
  <c r="FK43" s="1"/>
  <c r="AA44"/>
  <c r="BI44"/>
  <c r="BJ44" s="1"/>
  <c r="DM44"/>
  <c r="EC44"/>
  <c r="ES44"/>
  <c r="FE44"/>
  <c r="AR45"/>
  <c r="BD45"/>
  <c r="AQ46"/>
  <c r="BG46"/>
  <c r="AT47"/>
  <c r="AU47" s="1"/>
  <c r="CX47"/>
  <c r="EB47"/>
  <c r="EQ47"/>
  <c r="FE47"/>
  <c r="BG48"/>
  <c r="AO50"/>
  <c r="FY50"/>
  <c r="FZ50" s="1"/>
  <c r="ER51"/>
  <c r="FW52"/>
  <c r="FE54"/>
  <c r="CM60"/>
  <c r="CN60" s="1"/>
  <c r="FF60"/>
  <c r="CK61"/>
  <c r="K114"/>
  <c r="P113"/>
  <c r="Q113" s="1"/>
  <c r="L113"/>
  <c r="M112"/>
  <c r="P111"/>
  <c r="Q111" s="1"/>
  <c r="L111"/>
  <c r="M110"/>
  <c r="N109"/>
  <c r="K108"/>
  <c r="P114"/>
  <c r="Q114" s="1"/>
  <c r="L114"/>
  <c r="M113"/>
  <c r="N112"/>
  <c r="M111"/>
  <c r="N110"/>
  <c r="K109"/>
  <c r="P108"/>
  <c r="Q108" s="1"/>
  <c r="L108"/>
  <c r="M114"/>
  <c r="N113"/>
  <c r="K112"/>
  <c r="N111"/>
  <c r="K110"/>
  <c r="P109"/>
  <c r="Q109" s="1"/>
  <c r="L109"/>
  <c r="M108"/>
  <c r="K113"/>
  <c r="L112"/>
  <c r="P110"/>
  <c r="Q110" s="1"/>
  <c r="M109"/>
  <c r="M107"/>
  <c r="N106"/>
  <c r="K105"/>
  <c r="P104"/>
  <c r="Q104" s="1"/>
  <c r="L104"/>
  <c r="M103"/>
  <c r="P112"/>
  <c r="Q112" s="1"/>
  <c r="N107"/>
  <c r="K106"/>
  <c r="P105"/>
  <c r="Q105" s="1"/>
  <c r="L105"/>
  <c r="M104"/>
  <c r="N103"/>
  <c r="K111"/>
  <c r="L110"/>
  <c r="N108"/>
  <c r="P107"/>
  <c r="Q107" s="1"/>
  <c r="L107"/>
  <c r="M106"/>
  <c r="N105"/>
  <c r="K104"/>
  <c r="P103"/>
  <c r="Q103" s="1"/>
  <c r="L103"/>
  <c r="M102"/>
  <c r="P106"/>
  <c r="Q106" s="1"/>
  <c r="M105"/>
  <c r="K101"/>
  <c r="P100"/>
  <c r="Q100" s="1"/>
  <c r="L100"/>
  <c r="M99"/>
  <c r="N98"/>
  <c r="K97"/>
  <c r="P96"/>
  <c r="Q96" s="1"/>
  <c r="L96"/>
  <c r="M95"/>
  <c r="K103"/>
  <c r="P102"/>
  <c r="Q102" s="1"/>
  <c r="K102"/>
  <c r="P101"/>
  <c r="Q101" s="1"/>
  <c r="L101"/>
  <c r="M100"/>
  <c r="N99"/>
  <c r="K98"/>
  <c r="P97"/>
  <c r="Q97" s="1"/>
  <c r="L97"/>
  <c r="M96"/>
  <c r="L102"/>
  <c r="M101"/>
  <c r="N100"/>
  <c r="K99"/>
  <c r="P98"/>
  <c r="Q98" s="1"/>
  <c r="L98"/>
  <c r="M97"/>
  <c r="N96"/>
  <c r="P99"/>
  <c r="Q99" s="1"/>
  <c r="M98"/>
  <c r="N95"/>
  <c r="P94"/>
  <c r="Q94" s="1"/>
  <c r="L94"/>
  <c r="M93"/>
  <c r="N92"/>
  <c r="K91"/>
  <c r="P90"/>
  <c r="Q90" s="1"/>
  <c r="L90"/>
  <c r="M89"/>
  <c r="N114"/>
  <c r="L106"/>
  <c r="N101"/>
  <c r="K96"/>
  <c r="M94"/>
  <c r="N93"/>
  <c r="K92"/>
  <c r="P91"/>
  <c r="Q91" s="1"/>
  <c r="L91"/>
  <c r="M90"/>
  <c r="N102"/>
  <c r="K100"/>
  <c r="L99"/>
  <c r="N97"/>
  <c r="L95"/>
  <c r="K94"/>
  <c r="P93"/>
  <c r="Q93" s="1"/>
  <c r="L93"/>
  <c r="M92"/>
  <c r="N91"/>
  <c r="K90"/>
  <c r="P92"/>
  <c r="Q92" s="1"/>
  <c r="M91"/>
  <c r="P88"/>
  <c r="Q88" s="1"/>
  <c r="L88"/>
  <c r="M87"/>
  <c r="N86"/>
  <c r="K85"/>
  <c r="P84"/>
  <c r="Q84" s="1"/>
  <c r="L84"/>
  <c r="M83"/>
  <c r="N82"/>
  <c r="K81"/>
  <c r="P80"/>
  <c r="Q80" s="1"/>
  <c r="L80"/>
  <c r="M79"/>
  <c r="N78"/>
  <c r="K77"/>
  <c r="P76"/>
  <c r="Q76" s="1"/>
  <c r="L76"/>
  <c r="M75"/>
  <c r="N74"/>
  <c r="N104"/>
  <c r="N94"/>
  <c r="P89"/>
  <c r="Q89" s="1"/>
  <c r="K89"/>
  <c r="M88"/>
  <c r="N87"/>
  <c r="K86"/>
  <c r="P85"/>
  <c r="Q85" s="1"/>
  <c r="L85"/>
  <c r="M84"/>
  <c r="N83"/>
  <c r="K82"/>
  <c r="P81"/>
  <c r="Q81" s="1"/>
  <c r="L81"/>
  <c r="M80"/>
  <c r="N79"/>
  <c r="K78"/>
  <c r="P77"/>
  <c r="Q77" s="1"/>
  <c r="L77"/>
  <c r="M76"/>
  <c r="N75"/>
  <c r="K74"/>
  <c r="K95"/>
  <c r="L89"/>
  <c r="N88"/>
  <c r="K87"/>
  <c r="P86"/>
  <c r="Q86" s="1"/>
  <c r="L86"/>
  <c r="M85"/>
  <c r="N84"/>
  <c r="K83"/>
  <c r="P82"/>
  <c r="Q82" s="1"/>
  <c r="L82"/>
  <c r="M81"/>
  <c r="N80"/>
  <c r="K79"/>
  <c r="P78"/>
  <c r="Q78" s="1"/>
  <c r="L78"/>
  <c r="M77"/>
  <c r="N76"/>
  <c r="K75"/>
  <c r="P74"/>
  <c r="Q74" s="1"/>
  <c r="L74"/>
  <c r="K93"/>
  <c r="N90"/>
  <c r="P87"/>
  <c r="Q87" s="1"/>
  <c r="M86"/>
  <c r="P79"/>
  <c r="Q79" s="1"/>
  <c r="M78"/>
  <c r="P73"/>
  <c r="Q73" s="1"/>
  <c r="L73"/>
  <c r="M72"/>
  <c r="N71"/>
  <c r="K70"/>
  <c r="P69"/>
  <c r="Q69" s="1"/>
  <c r="L69"/>
  <c r="M68"/>
  <c r="N67"/>
  <c r="K66"/>
  <c r="P65"/>
  <c r="Q65" s="1"/>
  <c r="L65"/>
  <c r="M64"/>
  <c r="N63"/>
  <c r="K62"/>
  <c r="P61"/>
  <c r="Q61" s="1"/>
  <c r="L61"/>
  <c r="K107"/>
  <c r="K84"/>
  <c r="L83"/>
  <c r="N81"/>
  <c r="K76"/>
  <c r="L75"/>
  <c r="M73"/>
  <c r="N72"/>
  <c r="K71"/>
  <c r="P70"/>
  <c r="Q70" s="1"/>
  <c r="L70"/>
  <c r="M69"/>
  <c r="N68"/>
  <c r="K67"/>
  <c r="P66"/>
  <c r="Q66" s="1"/>
  <c r="L66"/>
  <c r="M65"/>
  <c r="N64"/>
  <c r="K63"/>
  <c r="P62"/>
  <c r="Q62" s="1"/>
  <c r="L62"/>
  <c r="M61"/>
  <c r="N89"/>
  <c r="P83"/>
  <c r="Q83" s="1"/>
  <c r="M82"/>
  <c r="P75"/>
  <c r="Q75" s="1"/>
  <c r="M74"/>
  <c r="N73"/>
  <c r="K72"/>
  <c r="P71"/>
  <c r="Q71" s="1"/>
  <c r="L71"/>
  <c r="M70"/>
  <c r="N69"/>
  <c r="K68"/>
  <c r="P67"/>
  <c r="Q67" s="1"/>
  <c r="L67"/>
  <c r="M66"/>
  <c r="N65"/>
  <c r="K64"/>
  <c r="P63"/>
  <c r="Q63" s="1"/>
  <c r="L63"/>
  <c r="M62"/>
  <c r="N61"/>
  <c r="K88"/>
  <c r="N85"/>
  <c r="K80"/>
  <c r="N77"/>
  <c r="K73"/>
  <c r="L72"/>
  <c r="N70"/>
  <c r="K65"/>
  <c r="L64"/>
  <c r="N62"/>
  <c r="K60"/>
  <c r="P59"/>
  <c r="Q59" s="1"/>
  <c r="L59"/>
  <c r="M58"/>
  <c r="N57"/>
  <c r="K56"/>
  <c r="P55"/>
  <c r="Q55" s="1"/>
  <c r="L55"/>
  <c r="M54"/>
  <c r="N53"/>
  <c r="K52"/>
  <c r="P51"/>
  <c r="Q51" s="1"/>
  <c r="L51"/>
  <c r="M50"/>
  <c r="N49"/>
  <c r="K48"/>
  <c r="P72"/>
  <c r="Q72" s="1"/>
  <c r="M71"/>
  <c r="P64"/>
  <c r="Q64" s="1"/>
  <c r="M63"/>
  <c r="P60"/>
  <c r="Q60" s="1"/>
  <c r="L60"/>
  <c r="M59"/>
  <c r="N58"/>
  <c r="K57"/>
  <c r="P56"/>
  <c r="Q56" s="1"/>
  <c r="L56"/>
  <c r="M55"/>
  <c r="N54"/>
  <c r="K53"/>
  <c r="P52"/>
  <c r="Q52" s="1"/>
  <c r="L52"/>
  <c r="M51"/>
  <c r="N50"/>
  <c r="K49"/>
  <c r="P48"/>
  <c r="Q48" s="1"/>
  <c r="L48"/>
  <c r="P95"/>
  <c r="Q95" s="1"/>
  <c r="L92"/>
  <c r="L87"/>
  <c r="L79"/>
  <c r="P68"/>
  <c r="Q68" s="1"/>
  <c r="M67"/>
  <c r="N60"/>
  <c r="K59"/>
  <c r="P58"/>
  <c r="Q58" s="1"/>
  <c r="L58"/>
  <c r="M57"/>
  <c r="N56"/>
  <c r="K55"/>
  <c r="P54"/>
  <c r="Q54" s="1"/>
  <c r="L54"/>
  <c r="M53"/>
  <c r="N52"/>
  <c r="K51"/>
  <c r="P50"/>
  <c r="Q50" s="1"/>
  <c r="L50"/>
  <c r="M49"/>
  <c r="N48"/>
  <c r="K58"/>
  <c r="L57"/>
  <c r="N55"/>
  <c r="K50"/>
  <c r="L49"/>
  <c r="M47"/>
  <c r="N46"/>
  <c r="K45"/>
  <c r="P44"/>
  <c r="Q44" s="1"/>
  <c r="L44"/>
  <c r="M43"/>
  <c r="N42"/>
  <c r="K41"/>
  <c r="P40"/>
  <c r="Q40" s="1"/>
  <c r="L40"/>
  <c r="M39"/>
  <c r="N38"/>
  <c r="K37"/>
  <c r="P36"/>
  <c r="Q36" s="1"/>
  <c r="L36"/>
  <c r="M35"/>
  <c r="P57"/>
  <c r="Q57" s="1"/>
  <c r="M56"/>
  <c r="P49"/>
  <c r="Q49" s="1"/>
  <c r="M48"/>
  <c r="N47"/>
  <c r="K46"/>
  <c r="P45"/>
  <c r="Q45" s="1"/>
  <c r="L45"/>
  <c r="M44"/>
  <c r="N43"/>
  <c r="K42"/>
  <c r="P41"/>
  <c r="Q41" s="1"/>
  <c r="L41"/>
  <c r="M40"/>
  <c r="N39"/>
  <c r="K38"/>
  <c r="P37"/>
  <c r="Q37" s="1"/>
  <c r="L37"/>
  <c r="M36"/>
  <c r="N35"/>
  <c r="L68"/>
  <c r="N59"/>
  <c r="K54"/>
  <c r="L53"/>
  <c r="N51"/>
  <c r="K47"/>
  <c r="P46"/>
  <c r="Q46" s="1"/>
  <c r="L46"/>
  <c r="M45"/>
  <c r="N44"/>
  <c r="K43"/>
  <c r="P42"/>
  <c r="Q42" s="1"/>
  <c r="L42"/>
  <c r="M41"/>
  <c r="N40"/>
  <c r="K39"/>
  <c r="P38"/>
  <c r="Q38" s="1"/>
  <c r="L38"/>
  <c r="M37"/>
  <c r="N36"/>
  <c r="K35"/>
  <c r="AE114"/>
  <c r="AF114" s="1"/>
  <c r="AA114"/>
  <c r="AB113"/>
  <c r="AC112"/>
  <c r="AB111"/>
  <c r="AC110"/>
  <c r="Z109"/>
  <c r="AE108"/>
  <c r="AF108" s="1"/>
  <c r="AA108"/>
  <c r="AB114"/>
  <c r="AC113"/>
  <c r="Z112"/>
  <c r="AC111"/>
  <c r="Z110"/>
  <c r="AE109"/>
  <c r="AF109" s="1"/>
  <c r="AA109"/>
  <c r="AB108"/>
  <c r="AC114"/>
  <c r="Z113"/>
  <c r="AE112"/>
  <c r="AF112" s="1"/>
  <c r="AA112"/>
  <c r="Z111"/>
  <c r="AE110"/>
  <c r="AF110" s="1"/>
  <c r="AA110"/>
  <c r="AB109"/>
  <c r="AC108"/>
  <c r="AB112"/>
  <c r="AA111"/>
  <c r="AC109"/>
  <c r="AC107"/>
  <c r="Z106"/>
  <c r="AE105"/>
  <c r="AF105" s="1"/>
  <c r="AA105"/>
  <c r="AB104"/>
  <c r="AC103"/>
  <c r="AA113"/>
  <c r="AE111"/>
  <c r="AF111" s="1"/>
  <c r="Z107"/>
  <c r="AE106"/>
  <c r="AF106" s="1"/>
  <c r="AA106"/>
  <c r="AB105"/>
  <c r="AC104"/>
  <c r="Z103"/>
  <c r="AB110"/>
  <c r="Z108"/>
  <c r="AB107"/>
  <c r="AC106"/>
  <c r="Z105"/>
  <c r="AE104"/>
  <c r="AF104" s="1"/>
  <c r="AA104"/>
  <c r="AB103"/>
  <c r="AC102"/>
  <c r="AA107"/>
  <c r="AC105"/>
  <c r="AB102"/>
  <c r="AE101"/>
  <c r="AF101" s="1"/>
  <c r="AA101"/>
  <c r="AB100"/>
  <c r="AC99"/>
  <c r="Z98"/>
  <c r="AE97"/>
  <c r="AF97" s="1"/>
  <c r="AA97"/>
  <c r="AB96"/>
  <c r="AC95"/>
  <c r="AE107"/>
  <c r="AF107" s="1"/>
  <c r="AB101"/>
  <c r="AC100"/>
  <c r="Z99"/>
  <c r="AE98"/>
  <c r="AF98" s="1"/>
  <c r="AA98"/>
  <c r="AB97"/>
  <c r="AC96"/>
  <c r="Z114"/>
  <c r="AE113"/>
  <c r="AF113" s="1"/>
  <c r="AA103"/>
  <c r="AE102"/>
  <c r="AF102" s="1"/>
  <c r="Z102"/>
  <c r="AC101"/>
  <c r="Z100"/>
  <c r="AE99"/>
  <c r="AF99" s="1"/>
  <c r="AA99"/>
  <c r="AB98"/>
  <c r="AC97"/>
  <c r="Z96"/>
  <c r="AB106"/>
  <c r="AA100"/>
  <c r="AC98"/>
  <c r="AA95"/>
  <c r="AB94"/>
  <c r="AC93"/>
  <c r="Z92"/>
  <c r="AE91"/>
  <c r="AF91" s="1"/>
  <c r="AA91"/>
  <c r="AB90"/>
  <c r="AC89"/>
  <c r="Z104"/>
  <c r="AE103"/>
  <c r="AF103" s="1"/>
  <c r="Z101"/>
  <c r="AE100"/>
  <c r="AF100" s="1"/>
  <c r="AB95"/>
  <c r="AC94"/>
  <c r="Z93"/>
  <c r="AE92"/>
  <c r="AF92" s="1"/>
  <c r="AA92"/>
  <c r="AB91"/>
  <c r="AC90"/>
  <c r="AA102"/>
  <c r="AB99"/>
  <c r="Z97"/>
  <c r="AE96"/>
  <c r="AF96" s="1"/>
  <c r="AE95"/>
  <c r="AF95" s="1"/>
  <c r="Z95"/>
  <c r="AE94"/>
  <c r="AF94" s="1"/>
  <c r="AA94"/>
  <c r="AB93"/>
  <c r="AC92"/>
  <c r="Z91"/>
  <c r="AE90"/>
  <c r="AF90" s="1"/>
  <c r="AA90"/>
  <c r="AA93"/>
  <c r="AC91"/>
  <c r="AB89"/>
  <c r="AB88"/>
  <c r="AC87"/>
  <c r="Z86"/>
  <c r="AE85"/>
  <c r="AF85" s="1"/>
  <c r="AA85"/>
  <c r="AB84"/>
  <c r="AC83"/>
  <c r="Z82"/>
  <c r="AE81"/>
  <c r="AF81" s="1"/>
  <c r="AA81"/>
  <c r="AB80"/>
  <c r="AC79"/>
  <c r="Z78"/>
  <c r="AE77"/>
  <c r="AF77" s="1"/>
  <c r="AA77"/>
  <c r="AB76"/>
  <c r="AC75"/>
  <c r="Z74"/>
  <c r="AA96"/>
  <c r="Z94"/>
  <c r="AE93"/>
  <c r="AF93" s="1"/>
  <c r="AE89"/>
  <c r="AF89" s="1"/>
  <c r="AC88"/>
  <c r="Z87"/>
  <c r="AE86"/>
  <c r="AF86" s="1"/>
  <c r="AA86"/>
  <c r="AB85"/>
  <c r="AC84"/>
  <c r="Z83"/>
  <c r="AE82"/>
  <c r="AF82" s="1"/>
  <c r="AA82"/>
  <c r="AB81"/>
  <c r="AC80"/>
  <c r="Z79"/>
  <c r="AE78"/>
  <c r="AF78" s="1"/>
  <c r="AA78"/>
  <c r="AB77"/>
  <c r="AC76"/>
  <c r="Z75"/>
  <c r="AE74"/>
  <c r="AF74" s="1"/>
  <c r="AA74"/>
  <c r="Z89"/>
  <c r="Z88"/>
  <c r="AE87"/>
  <c r="AF87" s="1"/>
  <c r="AA87"/>
  <c r="AB86"/>
  <c r="AC85"/>
  <c r="Z84"/>
  <c r="AE83"/>
  <c r="AF83" s="1"/>
  <c r="AA83"/>
  <c r="AB82"/>
  <c r="AC81"/>
  <c r="Z80"/>
  <c r="AE79"/>
  <c r="AF79" s="1"/>
  <c r="AA79"/>
  <c r="AB78"/>
  <c r="AC77"/>
  <c r="Z76"/>
  <c r="AE75"/>
  <c r="AF75" s="1"/>
  <c r="AA75"/>
  <c r="AB74"/>
  <c r="AA88"/>
  <c r="AC86"/>
  <c r="AA80"/>
  <c r="AC78"/>
  <c r="AB73"/>
  <c r="AC72"/>
  <c r="Z71"/>
  <c r="AE70"/>
  <c r="AF70" s="1"/>
  <c r="AA70"/>
  <c r="AB69"/>
  <c r="AC68"/>
  <c r="Z67"/>
  <c r="AE66"/>
  <c r="AF66" s="1"/>
  <c r="AA66"/>
  <c r="AB65"/>
  <c r="AC64"/>
  <c r="Z63"/>
  <c r="AE62"/>
  <c r="AF62" s="1"/>
  <c r="AA62"/>
  <c r="AB61"/>
  <c r="AE88"/>
  <c r="AF88" s="1"/>
  <c r="AB83"/>
  <c r="Z81"/>
  <c r="AE80"/>
  <c r="AF80" s="1"/>
  <c r="AB75"/>
  <c r="AC73"/>
  <c r="Z72"/>
  <c r="AE71"/>
  <c r="AF71" s="1"/>
  <c r="AA71"/>
  <c r="AB70"/>
  <c r="AC69"/>
  <c r="Z68"/>
  <c r="AE67"/>
  <c r="AF67" s="1"/>
  <c r="AA67"/>
  <c r="AB66"/>
  <c r="AC65"/>
  <c r="Z64"/>
  <c r="AE63"/>
  <c r="AF63" s="1"/>
  <c r="AA63"/>
  <c r="AB62"/>
  <c r="AC61"/>
  <c r="AB92"/>
  <c r="AA89"/>
  <c r="AA84"/>
  <c r="AC82"/>
  <c r="AA76"/>
  <c r="AC74"/>
  <c r="Z73"/>
  <c r="AE72"/>
  <c r="AF72" s="1"/>
  <c r="AA72"/>
  <c r="AB71"/>
  <c r="AC70"/>
  <c r="Z69"/>
  <c r="AE68"/>
  <c r="AF68" s="1"/>
  <c r="AA68"/>
  <c r="AB67"/>
  <c r="AC66"/>
  <c r="Z65"/>
  <c r="AE64"/>
  <c r="AF64" s="1"/>
  <c r="AA64"/>
  <c r="AB63"/>
  <c r="AC62"/>
  <c r="Z61"/>
  <c r="AB72"/>
  <c r="Z70"/>
  <c r="AE69"/>
  <c r="AF69" s="1"/>
  <c r="AB64"/>
  <c r="Z62"/>
  <c r="AE61"/>
  <c r="AF61" s="1"/>
  <c r="AE60"/>
  <c r="AF60" s="1"/>
  <c r="AA60"/>
  <c r="AB59"/>
  <c r="AC58"/>
  <c r="Z57"/>
  <c r="AE56"/>
  <c r="AF56" s="1"/>
  <c r="AA56"/>
  <c r="AB55"/>
  <c r="AC54"/>
  <c r="Z53"/>
  <c r="AE52"/>
  <c r="AF52" s="1"/>
  <c r="AA52"/>
  <c r="AB51"/>
  <c r="AC50"/>
  <c r="Z49"/>
  <c r="AE48"/>
  <c r="AF48" s="1"/>
  <c r="AA48"/>
  <c r="AA73"/>
  <c r="AC71"/>
  <c r="AA65"/>
  <c r="AC63"/>
  <c r="AB60"/>
  <c r="AC59"/>
  <c r="Z58"/>
  <c r="AE57"/>
  <c r="AF57" s="1"/>
  <c r="AA57"/>
  <c r="AB56"/>
  <c r="AC55"/>
  <c r="Z54"/>
  <c r="AE53"/>
  <c r="AF53" s="1"/>
  <c r="AA53"/>
  <c r="AB52"/>
  <c r="AC51"/>
  <c r="Z50"/>
  <c r="AE49"/>
  <c r="AF49" s="1"/>
  <c r="AA49"/>
  <c r="AB48"/>
  <c r="Z85"/>
  <c r="AE84"/>
  <c r="AF84" s="1"/>
  <c r="Z77"/>
  <c r="AE76"/>
  <c r="AF76" s="1"/>
  <c r="AA69"/>
  <c r="AC67"/>
  <c r="AA61"/>
  <c r="Z60"/>
  <c r="AE59"/>
  <c r="AF59" s="1"/>
  <c r="AA59"/>
  <c r="AB58"/>
  <c r="AC57"/>
  <c r="Z56"/>
  <c r="AE55"/>
  <c r="AF55" s="1"/>
  <c r="AA55"/>
  <c r="AB54"/>
  <c r="AC53"/>
  <c r="Z52"/>
  <c r="AE51"/>
  <c r="AF51" s="1"/>
  <c r="AA51"/>
  <c r="AB50"/>
  <c r="AC49"/>
  <c r="Z48"/>
  <c r="AB57"/>
  <c r="Z55"/>
  <c r="AE54"/>
  <c r="AF54" s="1"/>
  <c r="AB49"/>
  <c r="AC47"/>
  <c r="Z46"/>
  <c r="AE45"/>
  <c r="AF45" s="1"/>
  <c r="AA45"/>
  <c r="AB44"/>
  <c r="AC43"/>
  <c r="Z42"/>
  <c r="AE41"/>
  <c r="AF41" s="1"/>
  <c r="AA41"/>
  <c r="AB40"/>
  <c r="AC39"/>
  <c r="Z38"/>
  <c r="AE37"/>
  <c r="AF37" s="1"/>
  <c r="AA37"/>
  <c r="AB36"/>
  <c r="AC35"/>
  <c r="AB68"/>
  <c r="AA58"/>
  <c r="AC56"/>
  <c r="AA50"/>
  <c r="AC48"/>
  <c r="Z47"/>
  <c r="AE46"/>
  <c r="AF46" s="1"/>
  <c r="AA46"/>
  <c r="AB45"/>
  <c r="AC44"/>
  <c r="Z43"/>
  <c r="AE42"/>
  <c r="AF42" s="1"/>
  <c r="AA42"/>
  <c r="AB41"/>
  <c r="AC40"/>
  <c r="Z39"/>
  <c r="AE38"/>
  <c r="AF38" s="1"/>
  <c r="AA38"/>
  <c r="AB37"/>
  <c r="AC36"/>
  <c r="Z35"/>
  <c r="Z90"/>
  <c r="AB87"/>
  <c r="AB79"/>
  <c r="AE73"/>
  <c r="AF73" s="1"/>
  <c r="Z66"/>
  <c r="AE65"/>
  <c r="AF65" s="1"/>
  <c r="Z59"/>
  <c r="AE58"/>
  <c r="AF58" s="1"/>
  <c r="AB53"/>
  <c r="Z51"/>
  <c r="AE50"/>
  <c r="AF50" s="1"/>
  <c r="AE47"/>
  <c r="AF47" s="1"/>
  <c r="AA47"/>
  <c r="AB46"/>
  <c r="AC45"/>
  <c r="Z44"/>
  <c r="AE43"/>
  <c r="AF43" s="1"/>
  <c r="AA43"/>
  <c r="AB42"/>
  <c r="AC41"/>
  <c r="Z40"/>
  <c r="AE39"/>
  <c r="AF39" s="1"/>
  <c r="AA39"/>
  <c r="AB38"/>
  <c r="AC37"/>
  <c r="Z36"/>
  <c r="AE35"/>
  <c r="AF35" s="1"/>
  <c r="AA35"/>
  <c r="AT113"/>
  <c r="AU113" s="1"/>
  <c r="AQ112"/>
  <c r="AT111"/>
  <c r="AU111" s="1"/>
  <c r="AQ110"/>
  <c r="AR109"/>
  <c r="AT114"/>
  <c r="AU114" s="1"/>
  <c r="AQ113"/>
  <c r="AR112"/>
  <c r="AQ111"/>
  <c r="AR110"/>
  <c r="AT108"/>
  <c r="AU108" s="1"/>
  <c r="AQ114"/>
  <c r="AR113"/>
  <c r="AR111"/>
  <c r="AT109"/>
  <c r="AU109" s="1"/>
  <c r="AQ108"/>
  <c r="AQ107"/>
  <c r="AR106"/>
  <c r="AT104"/>
  <c r="AU104" s="1"/>
  <c r="AQ103"/>
  <c r="AR114"/>
  <c r="AR107"/>
  <c r="AT105"/>
  <c r="AU105" s="1"/>
  <c r="AQ104"/>
  <c r="AR103"/>
  <c r="AT112"/>
  <c r="AU112" s="1"/>
  <c r="AT107"/>
  <c r="AU107" s="1"/>
  <c r="AQ106"/>
  <c r="AR105"/>
  <c r="AT103"/>
  <c r="AU103" s="1"/>
  <c r="AQ102"/>
  <c r="AQ109"/>
  <c r="AT100"/>
  <c r="AU100" s="1"/>
  <c r="AQ99"/>
  <c r="AR98"/>
  <c r="AT96"/>
  <c r="AU96" s="1"/>
  <c r="AQ95"/>
  <c r="AT102"/>
  <c r="AU102" s="1"/>
  <c r="AT101"/>
  <c r="AU101" s="1"/>
  <c r="AQ100"/>
  <c r="AR99"/>
  <c r="AT97"/>
  <c r="AU97" s="1"/>
  <c r="AQ96"/>
  <c r="AR108"/>
  <c r="AT106"/>
  <c r="AU106" s="1"/>
  <c r="AQ105"/>
  <c r="AR104"/>
  <c r="AQ101"/>
  <c r="AR100"/>
  <c r="AT98"/>
  <c r="AU98" s="1"/>
  <c r="AQ97"/>
  <c r="AR96"/>
  <c r="AR101"/>
  <c r="AR95"/>
  <c r="AT94"/>
  <c r="AU94" s="1"/>
  <c r="AQ93"/>
  <c r="AR92"/>
  <c r="AT90"/>
  <c r="AU90" s="1"/>
  <c r="AQ89"/>
  <c r="AT110"/>
  <c r="AU110" s="1"/>
  <c r="AR102"/>
  <c r="AQ94"/>
  <c r="AR93"/>
  <c r="AT91"/>
  <c r="AU91" s="1"/>
  <c r="AQ90"/>
  <c r="AR89"/>
  <c r="AT93"/>
  <c r="AU93" s="1"/>
  <c r="AQ92"/>
  <c r="AR91"/>
  <c r="AT89"/>
  <c r="AU89" s="1"/>
  <c r="AT99"/>
  <c r="AU99" s="1"/>
  <c r="AT95"/>
  <c r="AU95" s="1"/>
  <c r="AR94"/>
  <c r="AT88"/>
  <c r="AU88" s="1"/>
  <c r="AQ87"/>
  <c r="AR86"/>
  <c r="AT84"/>
  <c r="AU84" s="1"/>
  <c r="AQ83"/>
  <c r="AR82"/>
  <c r="AT80"/>
  <c r="AU80" s="1"/>
  <c r="AQ79"/>
  <c r="AR78"/>
  <c r="AT76"/>
  <c r="AU76" s="1"/>
  <c r="AQ75"/>
  <c r="AR74"/>
  <c r="AQ98"/>
  <c r="AQ88"/>
  <c r="AR87"/>
  <c r="AT85"/>
  <c r="AU85" s="1"/>
  <c r="AQ84"/>
  <c r="AR83"/>
  <c r="AT81"/>
  <c r="AU81" s="1"/>
  <c r="AQ80"/>
  <c r="AR79"/>
  <c r="AT77"/>
  <c r="AU77" s="1"/>
  <c r="AQ76"/>
  <c r="AR75"/>
  <c r="AT92"/>
  <c r="AU92" s="1"/>
  <c r="AQ91"/>
  <c r="AR90"/>
  <c r="AR88"/>
  <c r="AT86"/>
  <c r="AU86" s="1"/>
  <c r="AQ85"/>
  <c r="AR84"/>
  <c r="AT82"/>
  <c r="AU82" s="1"/>
  <c r="AQ81"/>
  <c r="AR80"/>
  <c r="AT78"/>
  <c r="AU78" s="1"/>
  <c r="AQ77"/>
  <c r="AR76"/>
  <c r="AT74"/>
  <c r="AU74" s="1"/>
  <c r="AT83"/>
  <c r="AU83" s="1"/>
  <c r="AQ82"/>
  <c r="AR81"/>
  <c r="AT75"/>
  <c r="AU75" s="1"/>
  <c r="AQ74"/>
  <c r="AT73"/>
  <c r="AU73" s="1"/>
  <c r="AQ72"/>
  <c r="AR71"/>
  <c r="AT69"/>
  <c r="AU69" s="1"/>
  <c r="AQ68"/>
  <c r="AR67"/>
  <c r="AT65"/>
  <c r="AU65" s="1"/>
  <c r="AQ64"/>
  <c r="AR63"/>
  <c r="AT61"/>
  <c r="AU61" s="1"/>
  <c r="AR97"/>
  <c r="AQ73"/>
  <c r="AR72"/>
  <c r="AT70"/>
  <c r="AU70" s="1"/>
  <c r="AQ69"/>
  <c r="AR68"/>
  <c r="AT66"/>
  <c r="AU66" s="1"/>
  <c r="AQ65"/>
  <c r="AR64"/>
  <c r="AT62"/>
  <c r="AU62" s="1"/>
  <c r="AQ61"/>
  <c r="AT87"/>
  <c r="AU87" s="1"/>
  <c r="AQ86"/>
  <c r="AR85"/>
  <c r="AT79"/>
  <c r="AU79" s="1"/>
  <c r="AQ78"/>
  <c r="AR77"/>
  <c r="AR73"/>
  <c r="AT71"/>
  <c r="AU71" s="1"/>
  <c r="AQ70"/>
  <c r="AR69"/>
  <c r="AT67"/>
  <c r="AU67" s="1"/>
  <c r="AQ66"/>
  <c r="AR65"/>
  <c r="AT63"/>
  <c r="AU63" s="1"/>
  <c r="AQ62"/>
  <c r="AR61"/>
  <c r="AT59"/>
  <c r="AU59" s="1"/>
  <c r="AQ58"/>
  <c r="AR57"/>
  <c r="AT55"/>
  <c r="AU55" s="1"/>
  <c r="AQ54"/>
  <c r="AR53"/>
  <c r="AT51"/>
  <c r="AU51" s="1"/>
  <c r="AQ50"/>
  <c r="AR49"/>
  <c r="AT68"/>
  <c r="AU68" s="1"/>
  <c r="AQ67"/>
  <c r="AR66"/>
  <c r="AT60"/>
  <c r="AU60" s="1"/>
  <c r="AQ59"/>
  <c r="AR58"/>
  <c r="AT56"/>
  <c r="AU56" s="1"/>
  <c r="AQ55"/>
  <c r="AR54"/>
  <c r="AT52"/>
  <c r="AU52" s="1"/>
  <c r="AQ51"/>
  <c r="AR50"/>
  <c r="AT48"/>
  <c r="AU48" s="1"/>
  <c r="AT72"/>
  <c r="AU72" s="1"/>
  <c r="AQ71"/>
  <c r="AR70"/>
  <c r="AT64"/>
  <c r="AU64" s="1"/>
  <c r="AQ63"/>
  <c r="AR62"/>
  <c r="AR60"/>
  <c r="AT58"/>
  <c r="AU58" s="1"/>
  <c r="AQ57"/>
  <c r="AR56"/>
  <c r="AT54"/>
  <c r="AU54" s="1"/>
  <c r="AQ53"/>
  <c r="AR52"/>
  <c r="AT50"/>
  <c r="AU50" s="1"/>
  <c r="AQ49"/>
  <c r="AR48"/>
  <c r="AQ47"/>
  <c r="AR46"/>
  <c r="AT44"/>
  <c r="AU44" s="1"/>
  <c r="AQ43"/>
  <c r="AR42"/>
  <c r="AT40"/>
  <c r="AU40" s="1"/>
  <c r="AQ39"/>
  <c r="AR38"/>
  <c r="AT36"/>
  <c r="AU36" s="1"/>
  <c r="AQ35"/>
  <c r="AQ60"/>
  <c r="AR59"/>
  <c r="AT53"/>
  <c r="AU53" s="1"/>
  <c r="AQ52"/>
  <c r="AR51"/>
  <c r="AR47"/>
  <c r="AT45"/>
  <c r="AU45" s="1"/>
  <c r="AQ44"/>
  <c r="AR43"/>
  <c r="AT41"/>
  <c r="AU41" s="1"/>
  <c r="AQ40"/>
  <c r="AR39"/>
  <c r="AT37"/>
  <c r="AU37" s="1"/>
  <c r="AQ36"/>
  <c r="AR35"/>
  <c r="AT46"/>
  <c r="AU46" s="1"/>
  <c r="AQ45"/>
  <c r="AR44"/>
  <c r="AT42"/>
  <c r="AU42" s="1"/>
  <c r="AQ41"/>
  <c r="AR40"/>
  <c r="AT38"/>
  <c r="AU38" s="1"/>
  <c r="AQ37"/>
  <c r="AR36"/>
  <c r="BI114"/>
  <c r="BJ114" s="1"/>
  <c r="BE114"/>
  <c r="BF113"/>
  <c r="BG112"/>
  <c r="BF111"/>
  <c r="BG110"/>
  <c r="BD109"/>
  <c r="BI108"/>
  <c r="BJ108" s="1"/>
  <c r="BE108"/>
  <c r="BF114"/>
  <c r="BG113"/>
  <c r="BD112"/>
  <c r="BG111"/>
  <c r="BD110"/>
  <c r="BI109"/>
  <c r="BJ109" s="1"/>
  <c r="BE109"/>
  <c r="BF108"/>
  <c r="BG114"/>
  <c r="BD113"/>
  <c r="BI112"/>
  <c r="BJ112" s="1"/>
  <c r="BE112"/>
  <c r="BD111"/>
  <c r="BI110"/>
  <c r="BJ110" s="1"/>
  <c r="BE110"/>
  <c r="BF109"/>
  <c r="BG108"/>
  <c r="BE113"/>
  <c r="BI111"/>
  <c r="BJ111" s="1"/>
  <c r="BG107"/>
  <c r="BD106"/>
  <c r="BI105"/>
  <c r="BJ105" s="1"/>
  <c r="BE105"/>
  <c r="BF104"/>
  <c r="BG103"/>
  <c r="BD114"/>
  <c r="BI113"/>
  <c r="BJ113" s="1"/>
  <c r="BF110"/>
  <c r="BD107"/>
  <c r="BI106"/>
  <c r="BJ106" s="1"/>
  <c r="BE106"/>
  <c r="BF105"/>
  <c r="BG104"/>
  <c r="BD103"/>
  <c r="BE111"/>
  <c r="BF107"/>
  <c r="BG106"/>
  <c r="BD105"/>
  <c r="BI104"/>
  <c r="BJ104" s="1"/>
  <c r="BE104"/>
  <c r="BF103"/>
  <c r="BG102"/>
  <c r="BF112"/>
  <c r="BI107"/>
  <c r="BJ107" s="1"/>
  <c r="BF102"/>
  <c r="BI101"/>
  <c r="BJ101" s="1"/>
  <c r="BE101"/>
  <c r="BF100"/>
  <c r="BG99"/>
  <c r="BD98"/>
  <c r="BI97"/>
  <c r="BJ97" s="1"/>
  <c r="BE97"/>
  <c r="BF96"/>
  <c r="BG95"/>
  <c r="BD108"/>
  <c r="BF106"/>
  <c r="BE103"/>
  <c r="BF101"/>
  <c r="BG100"/>
  <c r="BD99"/>
  <c r="BI98"/>
  <c r="BJ98" s="1"/>
  <c r="BE98"/>
  <c r="BF97"/>
  <c r="BG96"/>
  <c r="BG105"/>
  <c r="BD104"/>
  <c r="BI103"/>
  <c r="BJ103" s="1"/>
  <c r="BI102"/>
  <c r="BJ102" s="1"/>
  <c r="BD102"/>
  <c r="BG101"/>
  <c r="BD100"/>
  <c r="BI99"/>
  <c r="BJ99" s="1"/>
  <c r="BE99"/>
  <c r="BF98"/>
  <c r="BG97"/>
  <c r="BD96"/>
  <c r="BE107"/>
  <c r="BD101"/>
  <c r="BI100"/>
  <c r="BJ100" s="1"/>
  <c r="BE95"/>
  <c r="BF94"/>
  <c r="BG93"/>
  <c r="BD92"/>
  <c r="BI91"/>
  <c r="BJ91" s="1"/>
  <c r="BE91"/>
  <c r="BF90"/>
  <c r="BG89"/>
  <c r="BE102"/>
  <c r="BF99"/>
  <c r="BE96"/>
  <c r="BF95"/>
  <c r="BG94"/>
  <c r="BD93"/>
  <c r="BI92"/>
  <c r="BJ92" s="1"/>
  <c r="BE92"/>
  <c r="BF91"/>
  <c r="BG90"/>
  <c r="BD89"/>
  <c r="BG109"/>
  <c r="BE100"/>
  <c r="BI95"/>
  <c r="BJ95" s="1"/>
  <c r="BD95"/>
  <c r="BI94"/>
  <c r="BJ94" s="1"/>
  <c r="BE94"/>
  <c r="BF93"/>
  <c r="BG92"/>
  <c r="BD91"/>
  <c r="BI90"/>
  <c r="BJ90" s="1"/>
  <c r="BE90"/>
  <c r="BF89"/>
  <c r="BG98"/>
  <c r="BD94"/>
  <c r="BI93"/>
  <c r="BJ93" s="1"/>
  <c r="BF88"/>
  <c r="BG87"/>
  <c r="BD86"/>
  <c r="BI85"/>
  <c r="BJ85" s="1"/>
  <c r="BE85"/>
  <c r="BF84"/>
  <c r="BG83"/>
  <c r="BD82"/>
  <c r="BI81"/>
  <c r="BJ81" s="1"/>
  <c r="BE81"/>
  <c r="BF80"/>
  <c r="BG79"/>
  <c r="BD78"/>
  <c r="BI77"/>
  <c r="BJ77" s="1"/>
  <c r="BE77"/>
  <c r="BF76"/>
  <c r="BG75"/>
  <c r="BD74"/>
  <c r="BI96"/>
  <c r="BJ96" s="1"/>
  <c r="BF92"/>
  <c r="BE89"/>
  <c r="BG88"/>
  <c r="BD87"/>
  <c r="BI86"/>
  <c r="BJ86" s="1"/>
  <c r="BE86"/>
  <c r="BF85"/>
  <c r="BG84"/>
  <c r="BD83"/>
  <c r="BI82"/>
  <c r="BJ82" s="1"/>
  <c r="BE82"/>
  <c r="BF81"/>
  <c r="BG80"/>
  <c r="BD79"/>
  <c r="BI78"/>
  <c r="BJ78" s="1"/>
  <c r="BE78"/>
  <c r="BF77"/>
  <c r="BG76"/>
  <c r="BD75"/>
  <c r="BI74"/>
  <c r="BJ74" s="1"/>
  <c r="BE74"/>
  <c r="BD97"/>
  <c r="BG91"/>
  <c r="BD90"/>
  <c r="BI89"/>
  <c r="BJ89" s="1"/>
  <c r="BD88"/>
  <c r="BI87"/>
  <c r="BJ87" s="1"/>
  <c r="BE87"/>
  <c r="BF86"/>
  <c r="BG85"/>
  <c r="BD84"/>
  <c r="BI83"/>
  <c r="BJ83" s="1"/>
  <c r="BE83"/>
  <c r="BF82"/>
  <c r="BG81"/>
  <c r="BD80"/>
  <c r="BI79"/>
  <c r="BJ79" s="1"/>
  <c r="BE79"/>
  <c r="BF78"/>
  <c r="BG77"/>
  <c r="BD76"/>
  <c r="BI75"/>
  <c r="BJ75" s="1"/>
  <c r="BE75"/>
  <c r="BF74"/>
  <c r="BI88"/>
  <c r="BJ88" s="1"/>
  <c r="BG82"/>
  <c r="BD81"/>
  <c r="BI80"/>
  <c r="BJ80" s="1"/>
  <c r="BG74"/>
  <c r="BF73"/>
  <c r="BG72"/>
  <c r="BD71"/>
  <c r="BI70"/>
  <c r="BJ70" s="1"/>
  <c r="BE70"/>
  <c r="BF69"/>
  <c r="BG68"/>
  <c r="BD67"/>
  <c r="BI66"/>
  <c r="BJ66" s="1"/>
  <c r="BE66"/>
  <c r="BF65"/>
  <c r="BG64"/>
  <c r="BD63"/>
  <c r="BI62"/>
  <c r="BJ62" s="1"/>
  <c r="BE62"/>
  <c r="BF61"/>
  <c r="BF87"/>
  <c r="BE84"/>
  <c r="BF79"/>
  <c r="BE76"/>
  <c r="BG73"/>
  <c r="BD72"/>
  <c r="BI71"/>
  <c r="BJ71" s="1"/>
  <c r="BE71"/>
  <c r="BF70"/>
  <c r="BG69"/>
  <c r="BD68"/>
  <c r="BI67"/>
  <c r="BJ67" s="1"/>
  <c r="BE67"/>
  <c r="BF66"/>
  <c r="BG65"/>
  <c r="BD64"/>
  <c r="BI63"/>
  <c r="BJ63" s="1"/>
  <c r="BE63"/>
  <c r="BF62"/>
  <c r="BG61"/>
  <c r="BE93"/>
  <c r="BG86"/>
  <c r="BD85"/>
  <c r="BI84"/>
  <c r="BJ84" s="1"/>
  <c r="BG78"/>
  <c r="BD77"/>
  <c r="BI76"/>
  <c r="BJ76" s="1"/>
  <c r="BD73"/>
  <c r="BI72"/>
  <c r="BJ72" s="1"/>
  <c r="BE72"/>
  <c r="BF71"/>
  <c r="BG70"/>
  <c r="BD69"/>
  <c r="BI68"/>
  <c r="BJ68" s="1"/>
  <c r="BE68"/>
  <c r="BF67"/>
  <c r="BG66"/>
  <c r="BD65"/>
  <c r="BI64"/>
  <c r="BJ64" s="1"/>
  <c r="BE64"/>
  <c r="BF63"/>
  <c r="BG62"/>
  <c r="BD61"/>
  <c r="BE73"/>
  <c r="BF68"/>
  <c r="BE65"/>
  <c r="BI60"/>
  <c r="BJ60" s="1"/>
  <c r="BE60"/>
  <c r="BF59"/>
  <c r="BG58"/>
  <c r="BD57"/>
  <c r="BI56"/>
  <c r="BJ56" s="1"/>
  <c r="BE56"/>
  <c r="BF55"/>
  <c r="BG54"/>
  <c r="BD53"/>
  <c r="BI52"/>
  <c r="BJ52" s="1"/>
  <c r="BE52"/>
  <c r="BF51"/>
  <c r="BG50"/>
  <c r="BD49"/>
  <c r="BI48"/>
  <c r="BJ48" s="1"/>
  <c r="BE48"/>
  <c r="BF83"/>
  <c r="BF75"/>
  <c r="BI73"/>
  <c r="BJ73" s="1"/>
  <c r="BG67"/>
  <c r="BD66"/>
  <c r="BI65"/>
  <c r="BJ65" s="1"/>
  <c r="BF60"/>
  <c r="BG59"/>
  <c r="BD58"/>
  <c r="BI57"/>
  <c r="BJ57" s="1"/>
  <c r="BE57"/>
  <c r="BF56"/>
  <c r="BG55"/>
  <c r="BD54"/>
  <c r="BI53"/>
  <c r="BJ53" s="1"/>
  <c r="BE53"/>
  <c r="BF52"/>
  <c r="BG51"/>
  <c r="BD50"/>
  <c r="BI49"/>
  <c r="BJ49" s="1"/>
  <c r="BE49"/>
  <c r="BF48"/>
  <c r="BG71"/>
  <c r="BD70"/>
  <c r="BI69"/>
  <c r="BJ69" s="1"/>
  <c r="BG63"/>
  <c r="BD62"/>
  <c r="BI61"/>
  <c r="BJ61" s="1"/>
  <c r="BD60"/>
  <c r="BI59"/>
  <c r="BJ59" s="1"/>
  <c r="BE59"/>
  <c r="BF58"/>
  <c r="BG57"/>
  <c r="BD56"/>
  <c r="BI55"/>
  <c r="BJ55" s="1"/>
  <c r="BE55"/>
  <c r="BF54"/>
  <c r="BG53"/>
  <c r="BD52"/>
  <c r="BI51"/>
  <c r="BJ51" s="1"/>
  <c r="BE51"/>
  <c r="BF50"/>
  <c r="BG49"/>
  <c r="BD48"/>
  <c r="BF72"/>
  <c r="BF64"/>
  <c r="BE58"/>
  <c r="BF53"/>
  <c r="BE50"/>
  <c r="BG47"/>
  <c r="BD46"/>
  <c r="BI45"/>
  <c r="BJ45" s="1"/>
  <c r="BE45"/>
  <c r="BF44"/>
  <c r="BG43"/>
  <c r="BD42"/>
  <c r="BI41"/>
  <c r="BJ41" s="1"/>
  <c r="BE41"/>
  <c r="BF40"/>
  <c r="BG39"/>
  <c r="BD38"/>
  <c r="BI37"/>
  <c r="BJ37" s="1"/>
  <c r="BE37"/>
  <c r="BF36"/>
  <c r="BG35"/>
  <c r="BE88"/>
  <c r="BE80"/>
  <c r="BE69"/>
  <c r="BE61"/>
  <c r="BG60"/>
  <c r="BD59"/>
  <c r="BI58"/>
  <c r="BJ58" s="1"/>
  <c r="BG52"/>
  <c r="BD51"/>
  <c r="BI50"/>
  <c r="BJ50" s="1"/>
  <c r="BD47"/>
  <c r="BI46"/>
  <c r="BJ46" s="1"/>
  <c r="BE46"/>
  <c r="BF45"/>
  <c r="BG44"/>
  <c r="BD43"/>
  <c r="BI42"/>
  <c r="BJ42" s="1"/>
  <c r="BE42"/>
  <c r="BF41"/>
  <c r="BG40"/>
  <c r="BD39"/>
  <c r="BI38"/>
  <c r="BJ38" s="1"/>
  <c r="BE38"/>
  <c r="BF37"/>
  <c r="BG36"/>
  <c r="BD35"/>
  <c r="BF57"/>
  <c r="BE54"/>
  <c r="BF49"/>
  <c r="BI47"/>
  <c r="BJ47" s="1"/>
  <c r="BE47"/>
  <c r="BF46"/>
  <c r="BG45"/>
  <c r="BD44"/>
  <c r="BI43"/>
  <c r="BJ43" s="1"/>
  <c r="BE43"/>
  <c r="BF42"/>
  <c r="BG41"/>
  <c r="BD40"/>
  <c r="BI39"/>
  <c r="BJ39" s="1"/>
  <c r="BE39"/>
  <c r="BF38"/>
  <c r="BG37"/>
  <c r="BD36"/>
  <c r="BI35"/>
  <c r="BJ35" s="1"/>
  <c r="BE35"/>
  <c r="BU114"/>
  <c r="BV113"/>
  <c r="BS112"/>
  <c r="BV111"/>
  <c r="BS110"/>
  <c r="BX109"/>
  <c r="BY109" s="1"/>
  <c r="BT109"/>
  <c r="BU108"/>
  <c r="BV114"/>
  <c r="BS113"/>
  <c r="BX112"/>
  <c r="BY112" s="1"/>
  <c r="BT112"/>
  <c r="BS111"/>
  <c r="BX110"/>
  <c r="BY110" s="1"/>
  <c r="BT110"/>
  <c r="BU109"/>
  <c r="BV108"/>
  <c r="BS114"/>
  <c r="BX113"/>
  <c r="BY113" s="1"/>
  <c r="BT113"/>
  <c r="BU112"/>
  <c r="BX111"/>
  <c r="BY111" s="1"/>
  <c r="BT111"/>
  <c r="BU110"/>
  <c r="BV109"/>
  <c r="BS108"/>
  <c r="BU113"/>
  <c r="BX108"/>
  <c r="BY108" s="1"/>
  <c r="BS107"/>
  <c r="BX106"/>
  <c r="BY106" s="1"/>
  <c r="BT106"/>
  <c r="BU105"/>
  <c r="BV104"/>
  <c r="BS103"/>
  <c r="BV110"/>
  <c r="BX107"/>
  <c r="BY107" s="1"/>
  <c r="BT107"/>
  <c r="BU106"/>
  <c r="BV105"/>
  <c r="BS104"/>
  <c r="BX103"/>
  <c r="BY103" s="1"/>
  <c r="BT103"/>
  <c r="BX114"/>
  <c r="BY114" s="1"/>
  <c r="BU111"/>
  <c r="BT108"/>
  <c r="BV107"/>
  <c r="BS106"/>
  <c r="BX105"/>
  <c r="BY105" s="1"/>
  <c r="BT105"/>
  <c r="BU104"/>
  <c r="BV103"/>
  <c r="BS102"/>
  <c r="BX104"/>
  <c r="BY104" s="1"/>
  <c r="BU102"/>
  <c r="BU101"/>
  <c r="BV100"/>
  <c r="BS99"/>
  <c r="BX98"/>
  <c r="BY98" s="1"/>
  <c r="BT98"/>
  <c r="BU97"/>
  <c r="BV96"/>
  <c r="BS95"/>
  <c r="BT114"/>
  <c r="BV106"/>
  <c r="BU103"/>
  <c r="BV102"/>
  <c r="BV101"/>
  <c r="BS100"/>
  <c r="BX99"/>
  <c r="BY99" s="1"/>
  <c r="BT99"/>
  <c r="BU98"/>
  <c r="BV97"/>
  <c r="BS96"/>
  <c r="BX95"/>
  <c r="BY95" s="1"/>
  <c r="BT95"/>
  <c r="BS109"/>
  <c r="BS105"/>
  <c r="BX102"/>
  <c r="BY102" s="1"/>
  <c r="BS101"/>
  <c r="BX100"/>
  <c r="BY100" s="1"/>
  <c r="BT100"/>
  <c r="BU99"/>
  <c r="BV98"/>
  <c r="BS97"/>
  <c r="BX96"/>
  <c r="BY96" s="1"/>
  <c r="BT96"/>
  <c r="BU95"/>
  <c r="BT104"/>
  <c r="BX97"/>
  <c r="BY97" s="1"/>
  <c r="BV94"/>
  <c r="BS93"/>
  <c r="BX92"/>
  <c r="BY92" s="1"/>
  <c r="BT92"/>
  <c r="BU91"/>
  <c r="BV90"/>
  <c r="BS89"/>
  <c r="BT102"/>
  <c r="BT101"/>
  <c r="BV99"/>
  <c r="BU96"/>
  <c r="BS94"/>
  <c r="BX93"/>
  <c r="BY93" s="1"/>
  <c r="BT93"/>
  <c r="BU92"/>
  <c r="BV91"/>
  <c r="BS90"/>
  <c r="BX89"/>
  <c r="BY89" s="1"/>
  <c r="BT89"/>
  <c r="BV112"/>
  <c r="BU107"/>
  <c r="BU100"/>
  <c r="BT97"/>
  <c r="BV95"/>
  <c r="BU94"/>
  <c r="BV93"/>
  <c r="BS92"/>
  <c r="BX91"/>
  <c r="BY91" s="1"/>
  <c r="BT91"/>
  <c r="BU90"/>
  <c r="BV89"/>
  <c r="BX90"/>
  <c r="BY90" s="1"/>
  <c r="BV88"/>
  <c r="BS87"/>
  <c r="BX86"/>
  <c r="BY86" s="1"/>
  <c r="BT86"/>
  <c r="BU85"/>
  <c r="BV84"/>
  <c r="BS83"/>
  <c r="BX82"/>
  <c r="BY82" s="1"/>
  <c r="BT82"/>
  <c r="BU81"/>
  <c r="BV80"/>
  <c r="BS79"/>
  <c r="BX78"/>
  <c r="BY78" s="1"/>
  <c r="BT78"/>
  <c r="BU77"/>
  <c r="BV76"/>
  <c r="BS75"/>
  <c r="BX74"/>
  <c r="BY74" s="1"/>
  <c r="BT74"/>
  <c r="BX101"/>
  <c r="BY101" s="1"/>
  <c r="BT94"/>
  <c r="BV92"/>
  <c r="BU89"/>
  <c r="BS88"/>
  <c r="BX87"/>
  <c r="BY87" s="1"/>
  <c r="BT87"/>
  <c r="BU86"/>
  <c r="BV85"/>
  <c r="BS84"/>
  <c r="BX83"/>
  <c r="BY83" s="1"/>
  <c r="BT83"/>
  <c r="BU82"/>
  <c r="BV81"/>
  <c r="BS80"/>
  <c r="BX79"/>
  <c r="BY79" s="1"/>
  <c r="BT79"/>
  <c r="BU78"/>
  <c r="BV77"/>
  <c r="BS76"/>
  <c r="BX75"/>
  <c r="BY75" s="1"/>
  <c r="BT75"/>
  <c r="BU74"/>
  <c r="BX94"/>
  <c r="BY94" s="1"/>
  <c r="BS91"/>
  <c r="BX88"/>
  <c r="BY88" s="1"/>
  <c r="BT88"/>
  <c r="BU87"/>
  <c r="BV86"/>
  <c r="BS85"/>
  <c r="BX84"/>
  <c r="BY84" s="1"/>
  <c r="BT84"/>
  <c r="BU83"/>
  <c r="BV82"/>
  <c r="BS81"/>
  <c r="BX80"/>
  <c r="BY80" s="1"/>
  <c r="BT80"/>
  <c r="BU79"/>
  <c r="BV78"/>
  <c r="BS77"/>
  <c r="BX76"/>
  <c r="BY76" s="1"/>
  <c r="BT76"/>
  <c r="BU75"/>
  <c r="BV74"/>
  <c r="BX85"/>
  <c r="BY85" s="1"/>
  <c r="BS82"/>
  <c r="BX77"/>
  <c r="BY77" s="1"/>
  <c r="BS74"/>
  <c r="BV73"/>
  <c r="BS72"/>
  <c r="BX71"/>
  <c r="BY71" s="1"/>
  <c r="BT71"/>
  <c r="BU70"/>
  <c r="BV69"/>
  <c r="BS68"/>
  <c r="BX67"/>
  <c r="BY67" s="1"/>
  <c r="BT67"/>
  <c r="BU66"/>
  <c r="BV65"/>
  <c r="BS64"/>
  <c r="BX63"/>
  <c r="BY63" s="1"/>
  <c r="BT63"/>
  <c r="BU62"/>
  <c r="BV61"/>
  <c r="BU93"/>
  <c r="BV87"/>
  <c r="BU84"/>
  <c r="BT81"/>
  <c r="BV79"/>
  <c r="BU76"/>
  <c r="BS73"/>
  <c r="BX72"/>
  <c r="BY72" s="1"/>
  <c r="BT72"/>
  <c r="BU71"/>
  <c r="BV70"/>
  <c r="BS69"/>
  <c r="BX68"/>
  <c r="BY68" s="1"/>
  <c r="BT68"/>
  <c r="BU67"/>
  <c r="BV66"/>
  <c r="BS65"/>
  <c r="BX64"/>
  <c r="BY64" s="1"/>
  <c r="BT64"/>
  <c r="BU63"/>
  <c r="BV62"/>
  <c r="BS61"/>
  <c r="BS98"/>
  <c r="BT90"/>
  <c r="BS86"/>
  <c r="BX81"/>
  <c r="BY81" s="1"/>
  <c r="BS78"/>
  <c r="BX73"/>
  <c r="BY73" s="1"/>
  <c r="BT73"/>
  <c r="BU72"/>
  <c r="BV71"/>
  <c r="BS70"/>
  <c r="BX69"/>
  <c r="BY69" s="1"/>
  <c r="BT69"/>
  <c r="BU68"/>
  <c r="BV67"/>
  <c r="BS66"/>
  <c r="BX65"/>
  <c r="BY65" s="1"/>
  <c r="BT65"/>
  <c r="BU64"/>
  <c r="BV63"/>
  <c r="BS62"/>
  <c r="BX61"/>
  <c r="BY61" s="1"/>
  <c r="BT61"/>
  <c r="BV83"/>
  <c r="BV75"/>
  <c r="BU73"/>
  <c r="BT70"/>
  <c r="BV68"/>
  <c r="BU65"/>
  <c r="BT62"/>
  <c r="BU60"/>
  <c r="BV59"/>
  <c r="BS58"/>
  <c r="BX57"/>
  <c r="BY57" s="1"/>
  <c r="BT57"/>
  <c r="BU56"/>
  <c r="BV55"/>
  <c r="BS54"/>
  <c r="BX53"/>
  <c r="BY53" s="1"/>
  <c r="BT53"/>
  <c r="BU52"/>
  <c r="BV51"/>
  <c r="BS50"/>
  <c r="BX49"/>
  <c r="BY49" s="1"/>
  <c r="BT49"/>
  <c r="BU48"/>
  <c r="BU88"/>
  <c r="BU80"/>
  <c r="BX70"/>
  <c r="BY70" s="1"/>
  <c r="BS67"/>
  <c r="BX62"/>
  <c r="BY62" s="1"/>
  <c r="BV60"/>
  <c r="BS59"/>
  <c r="BX58"/>
  <c r="BY58" s="1"/>
  <c r="BT58"/>
  <c r="BU57"/>
  <c r="BV56"/>
  <c r="BS55"/>
  <c r="BX54"/>
  <c r="BY54" s="1"/>
  <c r="BT54"/>
  <c r="BU53"/>
  <c r="BV52"/>
  <c r="BS51"/>
  <c r="BX50"/>
  <c r="BY50" s="1"/>
  <c r="BT50"/>
  <c r="BU49"/>
  <c r="BV48"/>
  <c r="BS71"/>
  <c r="BX66"/>
  <c r="BY66" s="1"/>
  <c r="BS63"/>
  <c r="BX60"/>
  <c r="BY60" s="1"/>
  <c r="BT60"/>
  <c r="BU59"/>
  <c r="BV58"/>
  <c r="BS57"/>
  <c r="BX56"/>
  <c r="BY56" s="1"/>
  <c r="BT56"/>
  <c r="BU55"/>
  <c r="BV54"/>
  <c r="BS53"/>
  <c r="BX52"/>
  <c r="BY52" s="1"/>
  <c r="BT52"/>
  <c r="BU51"/>
  <c r="BV50"/>
  <c r="BS49"/>
  <c r="BX48"/>
  <c r="BY48" s="1"/>
  <c r="BT48"/>
  <c r="BW48" s="1"/>
  <c r="CA48" s="1"/>
  <c r="BU69"/>
  <c r="BU61"/>
  <c r="BU58"/>
  <c r="BT55"/>
  <c r="BV53"/>
  <c r="BU50"/>
  <c r="BS47"/>
  <c r="BX46"/>
  <c r="BY46" s="1"/>
  <c r="BT46"/>
  <c r="BU45"/>
  <c r="BV44"/>
  <c r="BS43"/>
  <c r="BX42"/>
  <c r="BY42" s="1"/>
  <c r="BT42"/>
  <c r="BU41"/>
  <c r="BV40"/>
  <c r="BS39"/>
  <c r="BX38"/>
  <c r="BY38" s="1"/>
  <c r="BT38"/>
  <c r="BU37"/>
  <c r="BV36"/>
  <c r="BS35"/>
  <c r="BT85"/>
  <c r="BT77"/>
  <c r="BT66"/>
  <c r="BS60"/>
  <c r="BX55"/>
  <c r="BY55" s="1"/>
  <c r="BS52"/>
  <c r="BX47"/>
  <c r="BY47" s="1"/>
  <c r="BT47"/>
  <c r="BU46"/>
  <c r="BV45"/>
  <c r="BS44"/>
  <c r="BX43"/>
  <c r="BY43" s="1"/>
  <c r="BT43"/>
  <c r="BU42"/>
  <c r="BV41"/>
  <c r="BS40"/>
  <c r="BX39"/>
  <c r="BY39" s="1"/>
  <c r="BT39"/>
  <c r="BU38"/>
  <c r="BV37"/>
  <c r="BS36"/>
  <c r="BX35"/>
  <c r="BY35" s="1"/>
  <c r="BT35"/>
  <c r="BT59"/>
  <c r="BV57"/>
  <c r="BU54"/>
  <c r="BT51"/>
  <c r="BV49"/>
  <c r="BU47"/>
  <c r="BV46"/>
  <c r="BS45"/>
  <c r="BX44"/>
  <c r="BY44" s="1"/>
  <c r="BT44"/>
  <c r="BU43"/>
  <c r="BV42"/>
  <c r="BS41"/>
  <c r="BX40"/>
  <c r="BY40" s="1"/>
  <c r="BT40"/>
  <c r="BU39"/>
  <c r="BV38"/>
  <c r="BS37"/>
  <c r="BX36"/>
  <c r="BY36" s="1"/>
  <c r="BT36"/>
  <c r="BU35"/>
  <c r="CK114"/>
  <c r="CH113"/>
  <c r="CM112"/>
  <c r="CN112" s="1"/>
  <c r="CI112"/>
  <c r="CH111"/>
  <c r="CM110"/>
  <c r="CN110" s="1"/>
  <c r="CI110"/>
  <c r="CJ109"/>
  <c r="CK108"/>
  <c r="CH114"/>
  <c r="CM113"/>
  <c r="CN113" s="1"/>
  <c r="CI113"/>
  <c r="CJ112"/>
  <c r="CM111"/>
  <c r="CN111" s="1"/>
  <c r="CI111"/>
  <c r="CJ110"/>
  <c r="CK109"/>
  <c r="CH108"/>
  <c r="CM114"/>
  <c r="CN114" s="1"/>
  <c r="CI114"/>
  <c r="CJ113"/>
  <c r="CK112"/>
  <c r="CJ111"/>
  <c r="CK110"/>
  <c r="CH109"/>
  <c r="CM108"/>
  <c r="CN108" s="1"/>
  <c r="CI108"/>
  <c r="CK113"/>
  <c r="CM109"/>
  <c r="CN109" s="1"/>
  <c r="CM107"/>
  <c r="CN107" s="1"/>
  <c r="CI107"/>
  <c r="CJ106"/>
  <c r="CK105"/>
  <c r="CH104"/>
  <c r="CM103"/>
  <c r="CN103" s="1"/>
  <c r="CI103"/>
  <c r="CJ102"/>
  <c r="CH110"/>
  <c r="CJ107"/>
  <c r="CK106"/>
  <c r="CH105"/>
  <c r="CM104"/>
  <c r="CN104" s="1"/>
  <c r="CI104"/>
  <c r="CJ103"/>
  <c r="CK111"/>
  <c r="CI109"/>
  <c r="CJ108"/>
  <c r="CH107"/>
  <c r="CM106"/>
  <c r="CN106" s="1"/>
  <c r="CI106"/>
  <c r="CJ105"/>
  <c r="CK104"/>
  <c r="CH103"/>
  <c r="CM102"/>
  <c r="CN102" s="1"/>
  <c r="CI102"/>
  <c r="CJ114"/>
  <c r="CM105"/>
  <c r="CN105" s="1"/>
  <c r="CK102"/>
  <c r="CK101"/>
  <c r="CH100"/>
  <c r="CM99"/>
  <c r="CN99" s="1"/>
  <c r="CI99"/>
  <c r="CJ98"/>
  <c r="CK97"/>
  <c r="CH96"/>
  <c r="CM95"/>
  <c r="CN95" s="1"/>
  <c r="CI95"/>
  <c r="CH106"/>
  <c r="CK103"/>
  <c r="CH101"/>
  <c r="CM100"/>
  <c r="CN100" s="1"/>
  <c r="CI100"/>
  <c r="CJ99"/>
  <c r="CK98"/>
  <c r="CH97"/>
  <c r="CM96"/>
  <c r="CN96" s="1"/>
  <c r="CI96"/>
  <c r="CJ95"/>
  <c r="CH112"/>
  <c r="CM101"/>
  <c r="CN101" s="1"/>
  <c r="CI101"/>
  <c r="CJ100"/>
  <c r="CK99"/>
  <c r="CH98"/>
  <c r="CM97"/>
  <c r="CN97" s="1"/>
  <c r="CI97"/>
  <c r="CJ96"/>
  <c r="CK95"/>
  <c r="CM98"/>
  <c r="CN98" s="1"/>
  <c r="CH94"/>
  <c r="CM93"/>
  <c r="CN93" s="1"/>
  <c r="CI93"/>
  <c r="CJ92"/>
  <c r="CK91"/>
  <c r="CH90"/>
  <c r="CM89"/>
  <c r="CN89" s="1"/>
  <c r="CI89"/>
  <c r="CI105"/>
  <c r="CH102"/>
  <c r="CJ101"/>
  <c r="CH99"/>
  <c r="CK96"/>
  <c r="CM94"/>
  <c r="CN94" s="1"/>
  <c r="CI94"/>
  <c r="CJ93"/>
  <c r="CK92"/>
  <c r="CH91"/>
  <c r="CM90"/>
  <c r="CN90" s="1"/>
  <c r="CI90"/>
  <c r="CJ89"/>
  <c r="CJ104"/>
  <c r="CK100"/>
  <c r="CI98"/>
  <c r="CJ97"/>
  <c r="CH95"/>
  <c r="CK94"/>
  <c r="CH93"/>
  <c r="CM92"/>
  <c r="CN92" s="1"/>
  <c r="CI92"/>
  <c r="CJ91"/>
  <c r="CK90"/>
  <c r="CH89"/>
  <c r="CK107"/>
  <c r="CM91"/>
  <c r="CN91" s="1"/>
  <c r="CH88"/>
  <c r="CM87"/>
  <c r="CN87" s="1"/>
  <c r="CI87"/>
  <c r="CJ86"/>
  <c r="CK85"/>
  <c r="CH84"/>
  <c r="CM83"/>
  <c r="CN83" s="1"/>
  <c r="CI83"/>
  <c r="CJ82"/>
  <c r="CK81"/>
  <c r="CH80"/>
  <c r="CM79"/>
  <c r="CN79" s="1"/>
  <c r="CI79"/>
  <c r="CJ78"/>
  <c r="CK77"/>
  <c r="CH76"/>
  <c r="CM75"/>
  <c r="CN75" s="1"/>
  <c r="CI75"/>
  <c r="CJ74"/>
  <c r="CJ94"/>
  <c r="CH92"/>
  <c r="CK89"/>
  <c r="CM88"/>
  <c r="CN88" s="1"/>
  <c r="CI88"/>
  <c r="CJ87"/>
  <c r="CK86"/>
  <c r="CH85"/>
  <c r="CM84"/>
  <c r="CN84" s="1"/>
  <c r="CI84"/>
  <c r="CJ83"/>
  <c r="CK82"/>
  <c r="CH81"/>
  <c r="CM80"/>
  <c r="CN80" s="1"/>
  <c r="CI80"/>
  <c r="CJ79"/>
  <c r="CK78"/>
  <c r="CH77"/>
  <c r="CM76"/>
  <c r="CN76" s="1"/>
  <c r="CI76"/>
  <c r="CJ75"/>
  <c r="CK74"/>
  <c r="CJ88"/>
  <c r="CK87"/>
  <c r="CH86"/>
  <c r="CM85"/>
  <c r="CN85" s="1"/>
  <c r="CI85"/>
  <c r="CJ84"/>
  <c r="CK83"/>
  <c r="CH82"/>
  <c r="CM81"/>
  <c r="CN81" s="1"/>
  <c r="CI81"/>
  <c r="CJ80"/>
  <c r="CK79"/>
  <c r="CH78"/>
  <c r="CM77"/>
  <c r="CN77" s="1"/>
  <c r="CI77"/>
  <c r="CJ76"/>
  <c r="CK75"/>
  <c r="CH74"/>
  <c r="CK93"/>
  <c r="CM86"/>
  <c r="CN86" s="1"/>
  <c r="CM78"/>
  <c r="CN78" s="1"/>
  <c r="CH73"/>
  <c r="CM72"/>
  <c r="CN72" s="1"/>
  <c r="CI72"/>
  <c r="CJ71"/>
  <c r="CK70"/>
  <c r="CH69"/>
  <c r="CM68"/>
  <c r="CN68" s="1"/>
  <c r="CI68"/>
  <c r="CJ67"/>
  <c r="CK66"/>
  <c r="CH65"/>
  <c r="CM64"/>
  <c r="CN64" s="1"/>
  <c r="CI64"/>
  <c r="CJ63"/>
  <c r="CK62"/>
  <c r="CH61"/>
  <c r="CJ90"/>
  <c r="CH87"/>
  <c r="CK84"/>
  <c r="CI82"/>
  <c r="CJ81"/>
  <c r="CH79"/>
  <c r="CK76"/>
  <c r="CI74"/>
  <c r="CM73"/>
  <c r="CN73" s="1"/>
  <c r="CI73"/>
  <c r="CJ72"/>
  <c r="CK71"/>
  <c r="CH70"/>
  <c r="CM69"/>
  <c r="CN69" s="1"/>
  <c r="CI69"/>
  <c r="CJ68"/>
  <c r="CK67"/>
  <c r="CH66"/>
  <c r="CM65"/>
  <c r="CN65" s="1"/>
  <c r="CI65"/>
  <c r="CJ64"/>
  <c r="CK63"/>
  <c r="CH62"/>
  <c r="CM61"/>
  <c r="CN61" s="1"/>
  <c r="CI61"/>
  <c r="CM82"/>
  <c r="CN82" s="1"/>
  <c r="CM74"/>
  <c r="CN74" s="1"/>
  <c r="CJ73"/>
  <c r="CK72"/>
  <c r="CH71"/>
  <c r="CM70"/>
  <c r="CN70" s="1"/>
  <c r="CI70"/>
  <c r="CJ69"/>
  <c r="CK68"/>
  <c r="CH67"/>
  <c r="CM66"/>
  <c r="CN66" s="1"/>
  <c r="CI66"/>
  <c r="CJ65"/>
  <c r="CK64"/>
  <c r="CH63"/>
  <c r="CM62"/>
  <c r="CN62" s="1"/>
  <c r="CI62"/>
  <c r="CJ61"/>
  <c r="CK88"/>
  <c r="CK80"/>
  <c r="CK73"/>
  <c r="CI71"/>
  <c r="CJ70"/>
  <c r="CH68"/>
  <c r="CK65"/>
  <c r="CI63"/>
  <c r="CJ62"/>
  <c r="CK60"/>
  <c r="CH59"/>
  <c r="CM58"/>
  <c r="CN58" s="1"/>
  <c r="CI58"/>
  <c r="CJ57"/>
  <c r="CK56"/>
  <c r="CH55"/>
  <c r="CM54"/>
  <c r="CN54" s="1"/>
  <c r="CI54"/>
  <c r="CJ53"/>
  <c r="CK52"/>
  <c r="CH51"/>
  <c r="CM50"/>
  <c r="CN50" s="1"/>
  <c r="CI50"/>
  <c r="CJ49"/>
  <c r="CK48"/>
  <c r="CJ85"/>
  <c r="CJ77"/>
  <c r="CM71"/>
  <c r="CN71" s="1"/>
  <c r="CM63"/>
  <c r="CN63" s="1"/>
  <c r="CH60"/>
  <c r="CM59"/>
  <c r="CN59" s="1"/>
  <c r="CI59"/>
  <c r="CJ58"/>
  <c r="CK57"/>
  <c r="CH56"/>
  <c r="CM55"/>
  <c r="CN55" s="1"/>
  <c r="CI55"/>
  <c r="CJ54"/>
  <c r="CK53"/>
  <c r="CH52"/>
  <c r="CM51"/>
  <c r="CN51" s="1"/>
  <c r="CI51"/>
  <c r="CJ50"/>
  <c r="CK49"/>
  <c r="CH48"/>
  <c r="CI86"/>
  <c r="CH83"/>
  <c r="CI78"/>
  <c r="CH75"/>
  <c r="CM67"/>
  <c r="CN67" s="1"/>
  <c r="CJ60"/>
  <c r="CK59"/>
  <c r="CH58"/>
  <c r="CM57"/>
  <c r="CN57" s="1"/>
  <c r="CI57"/>
  <c r="CJ56"/>
  <c r="CK55"/>
  <c r="CH54"/>
  <c r="CM53"/>
  <c r="CN53" s="1"/>
  <c r="CI53"/>
  <c r="CJ52"/>
  <c r="CK51"/>
  <c r="CH50"/>
  <c r="CM49"/>
  <c r="CN49" s="1"/>
  <c r="CI49"/>
  <c r="CJ48"/>
  <c r="CJ66"/>
  <c r="CK58"/>
  <c r="CI56"/>
  <c r="CJ55"/>
  <c r="CH53"/>
  <c r="CK50"/>
  <c r="CI48"/>
  <c r="CM47"/>
  <c r="CN47" s="1"/>
  <c r="CI47"/>
  <c r="CJ46"/>
  <c r="CK45"/>
  <c r="CH44"/>
  <c r="CM43"/>
  <c r="CN43" s="1"/>
  <c r="CI43"/>
  <c r="CJ42"/>
  <c r="CK41"/>
  <c r="CH40"/>
  <c r="CM39"/>
  <c r="CN39" s="1"/>
  <c r="CI39"/>
  <c r="CJ38"/>
  <c r="CK37"/>
  <c r="CH36"/>
  <c r="CM35"/>
  <c r="CN35" s="1"/>
  <c r="CI35"/>
  <c r="CI91"/>
  <c r="CM56"/>
  <c r="CN56" s="1"/>
  <c r="CM48"/>
  <c r="CN48" s="1"/>
  <c r="CJ47"/>
  <c r="CK46"/>
  <c r="CH45"/>
  <c r="CM44"/>
  <c r="CN44" s="1"/>
  <c r="CI44"/>
  <c r="CJ43"/>
  <c r="CK42"/>
  <c r="CH41"/>
  <c r="CM40"/>
  <c r="CN40" s="1"/>
  <c r="CI40"/>
  <c r="CJ39"/>
  <c r="CK38"/>
  <c r="CH37"/>
  <c r="CM36"/>
  <c r="CN36" s="1"/>
  <c r="CI36"/>
  <c r="CJ35"/>
  <c r="CH72"/>
  <c r="CI67"/>
  <c r="CH64"/>
  <c r="CI60"/>
  <c r="CJ59"/>
  <c r="CH57"/>
  <c r="CK54"/>
  <c r="CI52"/>
  <c r="CJ51"/>
  <c r="CH49"/>
  <c r="CK47"/>
  <c r="CH46"/>
  <c r="CM45"/>
  <c r="CN45" s="1"/>
  <c r="CI45"/>
  <c r="CJ44"/>
  <c r="CK43"/>
  <c r="CH42"/>
  <c r="CM41"/>
  <c r="CN41" s="1"/>
  <c r="CI41"/>
  <c r="CJ40"/>
  <c r="CK39"/>
  <c r="CH38"/>
  <c r="CM37"/>
  <c r="CN37" s="1"/>
  <c r="CI37"/>
  <c r="CJ36"/>
  <c r="CK35"/>
  <c r="CW114"/>
  <c r="CX113"/>
  <c r="CY112"/>
  <c r="CX111"/>
  <c r="CY110"/>
  <c r="CZ109"/>
  <c r="CW108"/>
  <c r="CX114"/>
  <c r="CY113"/>
  <c r="CZ112"/>
  <c r="CY111"/>
  <c r="CZ110"/>
  <c r="CW109"/>
  <c r="CX108"/>
  <c r="CY114"/>
  <c r="CZ113"/>
  <c r="CW112"/>
  <c r="CZ111"/>
  <c r="CW110"/>
  <c r="CX109"/>
  <c r="CY108"/>
  <c r="CW113"/>
  <c r="CY107"/>
  <c r="CZ106"/>
  <c r="CW105"/>
  <c r="CX104"/>
  <c r="CY103"/>
  <c r="CZ102"/>
  <c r="CZ107"/>
  <c r="CW106"/>
  <c r="CX105"/>
  <c r="CY104"/>
  <c r="CZ103"/>
  <c r="CX112"/>
  <c r="CW111"/>
  <c r="CY109"/>
  <c r="CZ108"/>
  <c r="CX107"/>
  <c r="CY106"/>
  <c r="CZ105"/>
  <c r="CW104"/>
  <c r="CX103"/>
  <c r="CY102"/>
  <c r="CW101"/>
  <c r="CX100"/>
  <c r="CY99"/>
  <c r="CZ98"/>
  <c r="CW97"/>
  <c r="CX96"/>
  <c r="CY95"/>
  <c r="CW103"/>
  <c r="CX101"/>
  <c r="CY100"/>
  <c r="CZ99"/>
  <c r="CW98"/>
  <c r="CX97"/>
  <c r="CY96"/>
  <c r="CZ95"/>
  <c r="CX106"/>
  <c r="CW102"/>
  <c r="CY101"/>
  <c r="CZ100"/>
  <c r="CW99"/>
  <c r="CX98"/>
  <c r="CY97"/>
  <c r="CZ96"/>
  <c r="CW95"/>
  <c r="CY105"/>
  <c r="CX95"/>
  <c r="CX94"/>
  <c r="CY93"/>
  <c r="CZ92"/>
  <c r="CW91"/>
  <c r="CX90"/>
  <c r="CY89"/>
  <c r="CZ114"/>
  <c r="CW107"/>
  <c r="CX102"/>
  <c r="CZ101"/>
  <c r="CW96"/>
  <c r="CY94"/>
  <c r="CZ93"/>
  <c r="CW92"/>
  <c r="CX91"/>
  <c r="CY90"/>
  <c r="CZ89"/>
  <c r="CW100"/>
  <c r="CY98"/>
  <c r="CZ97"/>
  <c r="CW94"/>
  <c r="CX93"/>
  <c r="CY92"/>
  <c r="CZ91"/>
  <c r="CW90"/>
  <c r="CX89"/>
  <c r="CX110"/>
  <c r="CX99"/>
  <c r="CX88"/>
  <c r="CY87"/>
  <c r="CZ86"/>
  <c r="CW85"/>
  <c r="CX84"/>
  <c r="CY83"/>
  <c r="CZ82"/>
  <c r="CW81"/>
  <c r="CX80"/>
  <c r="CY79"/>
  <c r="CZ78"/>
  <c r="CW77"/>
  <c r="CX76"/>
  <c r="CY75"/>
  <c r="CZ74"/>
  <c r="CZ104"/>
  <c r="CZ94"/>
  <c r="CW89"/>
  <c r="CY88"/>
  <c r="CZ87"/>
  <c r="CW86"/>
  <c r="CX85"/>
  <c r="CY84"/>
  <c r="CZ83"/>
  <c r="CW82"/>
  <c r="CX81"/>
  <c r="CY80"/>
  <c r="CZ79"/>
  <c r="CW78"/>
  <c r="CX77"/>
  <c r="CY76"/>
  <c r="CZ75"/>
  <c r="CW74"/>
  <c r="CX92"/>
  <c r="CZ88"/>
  <c r="CW87"/>
  <c r="CX86"/>
  <c r="CY85"/>
  <c r="CZ84"/>
  <c r="CW83"/>
  <c r="CX82"/>
  <c r="CY81"/>
  <c r="CZ80"/>
  <c r="CW79"/>
  <c r="CX78"/>
  <c r="CY77"/>
  <c r="CZ76"/>
  <c r="CW75"/>
  <c r="CX74"/>
  <c r="CZ90"/>
  <c r="CX83"/>
  <c r="CX75"/>
  <c r="CX73"/>
  <c r="CY72"/>
  <c r="CZ71"/>
  <c r="CW70"/>
  <c r="CX69"/>
  <c r="CY68"/>
  <c r="CZ67"/>
  <c r="CW66"/>
  <c r="CX65"/>
  <c r="CY64"/>
  <c r="CZ63"/>
  <c r="CW62"/>
  <c r="CX61"/>
  <c r="CW84"/>
  <c r="CY82"/>
  <c r="CZ81"/>
  <c r="CW76"/>
  <c r="CY74"/>
  <c r="CY73"/>
  <c r="CZ72"/>
  <c r="CW71"/>
  <c r="CX70"/>
  <c r="CY69"/>
  <c r="CZ68"/>
  <c r="CW67"/>
  <c r="CX66"/>
  <c r="CY65"/>
  <c r="CZ64"/>
  <c r="CW63"/>
  <c r="CX62"/>
  <c r="CY61"/>
  <c r="CY91"/>
  <c r="CX87"/>
  <c r="CX79"/>
  <c r="CZ73"/>
  <c r="CW72"/>
  <c r="CX71"/>
  <c r="CY70"/>
  <c r="CZ69"/>
  <c r="CW68"/>
  <c r="CX67"/>
  <c r="CY66"/>
  <c r="CZ65"/>
  <c r="CW64"/>
  <c r="CX63"/>
  <c r="CY62"/>
  <c r="CZ61"/>
  <c r="CW93"/>
  <c r="CZ85"/>
  <c r="CZ77"/>
  <c r="CW73"/>
  <c r="CY71"/>
  <c r="CZ70"/>
  <c r="CW65"/>
  <c r="CY63"/>
  <c r="CZ62"/>
  <c r="CW60"/>
  <c r="CX59"/>
  <c r="CY58"/>
  <c r="CZ57"/>
  <c r="CW56"/>
  <c r="CX55"/>
  <c r="CY54"/>
  <c r="CZ53"/>
  <c r="CW52"/>
  <c r="CX51"/>
  <c r="CY50"/>
  <c r="CZ49"/>
  <c r="CW48"/>
  <c r="CX68"/>
  <c r="CX60"/>
  <c r="CY59"/>
  <c r="CZ58"/>
  <c r="CW57"/>
  <c r="CX56"/>
  <c r="CY55"/>
  <c r="CZ54"/>
  <c r="CW53"/>
  <c r="CX52"/>
  <c r="CY51"/>
  <c r="CZ50"/>
  <c r="CW49"/>
  <c r="CX48"/>
  <c r="CW88"/>
  <c r="CW80"/>
  <c r="CX72"/>
  <c r="CX64"/>
  <c r="CZ60"/>
  <c r="CW59"/>
  <c r="CX58"/>
  <c r="CY57"/>
  <c r="CZ56"/>
  <c r="CW55"/>
  <c r="CX54"/>
  <c r="CY53"/>
  <c r="CZ52"/>
  <c r="CW51"/>
  <c r="CX50"/>
  <c r="CY49"/>
  <c r="CZ48"/>
  <c r="CW58"/>
  <c r="CY56"/>
  <c r="CZ55"/>
  <c r="CW50"/>
  <c r="CY48"/>
  <c r="CY47"/>
  <c r="CZ46"/>
  <c r="CW45"/>
  <c r="CX44"/>
  <c r="CY43"/>
  <c r="CZ42"/>
  <c r="CW41"/>
  <c r="CX40"/>
  <c r="CY39"/>
  <c r="CZ38"/>
  <c r="CW37"/>
  <c r="CX36"/>
  <c r="DA36" s="1"/>
  <c r="CY35"/>
  <c r="CY67"/>
  <c r="CX53"/>
  <c r="CZ47"/>
  <c r="CW46"/>
  <c r="CX45"/>
  <c r="CY44"/>
  <c r="CZ43"/>
  <c r="CW42"/>
  <c r="CX41"/>
  <c r="CY40"/>
  <c r="CZ39"/>
  <c r="CW38"/>
  <c r="CX37"/>
  <c r="CY36"/>
  <c r="CZ35"/>
  <c r="CY86"/>
  <c r="CY78"/>
  <c r="CW69"/>
  <c r="CW61"/>
  <c r="CY60"/>
  <c r="CZ59"/>
  <c r="CW54"/>
  <c r="CY52"/>
  <c r="CZ51"/>
  <c r="CW47"/>
  <c r="CX46"/>
  <c r="CY45"/>
  <c r="CZ44"/>
  <c r="CW43"/>
  <c r="CX42"/>
  <c r="CY41"/>
  <c r="CZ40"/>
  <c r="CW39"/>
  <c r="CX38"/>
  <c r="CY37"/>
  <c r="CZ36"/>
  <c r="CW35"/>
  <c r="DQ114"/>
  <c r="DR114" s="1"/>
  <c r="DM114"/>
  <c r="DN113"/>
  <c r="DO112"/>
  <c r="DN111"/>
  <c r="DO110"/>
  <c r="DL109"/>
  <c r="DQ108"/>
  <c r="DR108" s="1"/>
  <c r="DM108"/>
  <c r="DN114"/>
  <c r="DO113"/>
  <c r="DL112"/>
  <c r="DO111"/>
  <c r="DL110"/>
  <c r="DQ109"/>
  <c r="DR109" s="1"/>
  <c r="DM109"/>
  <c r="DN108"/>
  <c r="DO114"/>
  <c r="DL113"/>
  <c r="DQ112"/>
  <c r="DR112" s="1"/>
  <c r="DM112"/>
  <c r="DL111"/>
  <c r="DQ110"/>
  <c r="DR110" s="1"/>
  <c r="DM110"/>
  <c r="DN109"/>
  <c r="DO108"/>
  <c r="DM111"/>
  <c r="DO107"/>
  <c r="DL106"/>
  <c r="DQ105"/>
  <c r="DR105" s="1"/>
  <c r="DM105"/>
  <c r="DN104"/>
  <c r="DO103"/>
  <c r="DL102"/>
  <c r="DM113"/>
  <c r="DQ111"/>
  <c r="DR111" s="1"/>
  <c r="DL107"/>
  <c r="DQ106"/>
  <c r="DR106" s="1"/>
  <c r="DM106"/>
  <c r="DN105"/>
  <c r="DO104"/>
  <c r="DL103"/>
  <c r="DN112"/>
  <c r="DO109"/>
  <c r="DL108"/>
  <c r="DN107"/>
  <c r="DO106"/>
  <c r="DL105"/>
  <c r="DQ104"/>
  <c r="DR104" s="1"/>
  <c r="DM104"/>
  <c r="DN103"/>
  <c r="DO102"/>
  <c r="DM107"/>
  <c r="DQ101"/>
  <c r="DR101" s="1"/>
  <c r="DM101"/>
  <c r="DN100"/>
  <c r="DO99"/>
  <c r="DL98"/>
  <c r="DQ97"/>
  <c r="DR97" s="1"/>
  <c r="DM97"/>
  <c r="DN96"/>
  <c r="DO95"/>
  <c r="DQ107"/>
  <c r="DR107" s="1"/>
  <c r="DM102"/>
  <c r="DN101"/>
  <c r="DO100"/>
  <c r="DL99"/>
  <c r="DQ98"/>
  <c r="DR98" s="1"/>
  <c r="DM98"/>
  <c r="DN97"/>
  <c r="DO96"/>
  <c r="DL95"/>
  <c r="DL114"/>
  <c r="DQ113"/>
  <c r="DR113" s="1"/>
  <c r="DN110"/>
  <c r="DN106"/>
  <c r="DM103"/>
  <c r="DN102"/>
  <c r="DO101"/>
  <c r="DL100"/>
  <c r="DQ99"/>
  <c r="DR99" s="1"/>
  <c r="DM99"/>
  <c r="DN98"/>
  <c r="DO97"/>
  <c r="DL96"/>
  <c r="DQ95"/>
  <c r="DR95" s="1"/>
  <c r="DM95"/>
  <c r="DQ102"/>
  <c r="DR102" s="1"/>
  <c r="DM100"/>
  <c r="DN95"/>
  <c r="DN94"/>
  <c r="DO93"/>
  <c r="DL92"/>
  <c r="DQ91"/>
  <c r="DR91" s="1"/>
  <c r="DM91"/>
  <c r="DN90"/>
  <c r="DO89"/>
  <c r="DL104"/>
  <c r="DQ103"/>
  <c r="DR103" s="1"/>
  <c r="DL101"/>
  <c r="DQ100"/>
  <c r="DR100" s="1"/>
  <c r="DO94"/>
  <c r="DL93"/>
  <c r="DQ92"/>
  <c r="DR92" s="1"/>
  <c r="DM92"/>
  <c r="DN91"/>
  <c r="DO90"/>
  <c r="DL89"/>
  <c r="DO105"/>
  <c r="DO98"/>
  <c r="DL97"/>
  <c r="DQ96"/>
  <c r="DR96" s="1"/>
  <c r="DQ94"/>
  <c r="DR94" s="1"/>
  <c r="DM94"/>
  <c r="DN93"/>
  <c r="DO92"/>
  <c r="DL91"/>
  <c r="DQ90"/>
  <c r="DR90" s="1"/>
  <c r="DM90"/>
  <c r="DN89"/>
  <c r="DM93"/>
  <c r="DN88"/>
  <c r="DO87"/>
  <c r="DL86"/>
  <c r="DQ85"/>
  <c r="DR85" s="1"/>
  <c r="DM85"/>
  <c r="DN84"/>
  <c r="DO83"/>
  <c r="DL82"/>
  <c r="DQ81"/>
  <c r="DR81" s="1"/>
  <c r="DM81"/>
  <c r="DN80"/>
  <c r="DO79"/>
  <c r="DL78"/>
  <c r="DQ77"/>
  <c r="DR77" s="1"/>
  <c r="DM77"/>
  <c r="DN76"/>
  <c r="DO75"/>
  <c r="DL74"/>
  <c r="DM96"/>
  <c r="DL94"/>
  <c r="DQ93"/>
  <c r="DR93" s="1"/>
  <c r="DO88"/>
  <c r="DL87"/>
  <c r="DQ86"/>
  <c r="DR86" s="1"/>
  <c r="DM86"/>
  <c r="DN85"/>
  <c r="DO84"/>
  <c r="DL83"/>
  <c r="DQ82"/>
  <c r="DR82" s="1"/>
  <c r="DM82"/>
  <c r="DN81"/>
  <c r="DO80"/>
  <c r="DL79"/>
  <c r="DQ78"/>
  <c r="DR78" s="1"/>
  <c r="DM78"/>
  <c r="DN77"/>
  <c r="DO76"/>
  <c r="DL75"/>
  <c r="DQ74"/>
  <c r="DR74" s="1"/>
  <c r="DM74"/>
  <c r="DN92"/>
  <c r="DM89"/>
  <c r="DL88"/>
  <c r="DQ87"/>
  <c r="DR87" s="1"/>
  <c r="DM87"/>
  <c r="DN86"/>
  <c r="DO85"/>
  <c r="DL84"/>
  <c r="DQ83"/>
  <c r="DR83" s="1"/>
  <c r="DM83"/>
  <c r="DN82"/>
  <c r="DO81"/>
  <c r="DL80"/>
  <c r="DQ79"/>
  <c r="DR79" s="1"/>
  <c r="DM79"/>
  <c r="DN78"/>
  <c r="DO77"/>
  <c r="DL76"/>
  <c r="DQ75"/>
  <c r="DR75" s="1"/>
  <c r="DM75"/>
  <c r="DN74"/>
  <c r="DM88"/>
  <c r="DN83"/>
  <c r="DM80"/>
  <c r="DN75"/>
  <c r="DN73"/>
  <c r="DO72"/>
  <c r="DL71"/>
  <c r="DQ70"/>
  <c r="DR70" s="1"/>
  <c r="DM70"/>
  <c r="DN69"/>
  <c r="DO68"/>
  <c r="DL67"/>
  <c r="DQ66"/>
  <c r="DR66" s="1"/>
  <c r="DM66"/>
  <c r="DN65"/>
  <c r="DO64"/>
  <c r="DL63"/>
  <c r="DQ62"/>
  <c r="DR62" s="1"/>
  <c r="DM62"/>
  <c r="DN61"/>
  <c r="DO60"/>
  <c r="DN99"/>
  <c r="DO91"/>
  <c r="DQ88"/>
  <c r="DR88" s="1"/>
  <c r="DO82"/>
  <c r="DL81"/>
  <c r="DQ80"/>
  <c r="DR80" s="1"/>
  <c r="DO74"/>
  <c r="DO73"/>
  <c r="DL72"/>
  <c r="DQ71"/>
  <c r="DR71" s="1"/>
  <c r="DM71"/>
  <c r="DN70"/>
  <c r="DO69"/>
  <c r="DL68"/>
  <c r="DQ67"/>
  <c r="DR67" s="1"/>
  <c r="DM67"/>
  <c r="DN66"/>
  <c r="DO65"/>
  <c r="DL64"/>
  <c r="DQ63"/>
  <c r="DR63" s="1"/>
  <c r="DM63"/>
  <c r="DN62"/>
  <c r="DO61"/>
  <c r="DN87"/>
  <c r="DM84"/>
  <c r="DN79"/>
  <c r="DM76"/>
  <c r="DL73"/>
  <c r="DQ72"/>
  <c r="DR72" s="1"/>
  <c r="DM72"/>
  <c r="DN71"/>
  <c r="DO70"/>
  <c r="DL69"/>
  <c r="DQ68"/>
  <c r="DR68" s="1"/>
  <c r="DM68"/>
  <c r="DN67"/>
  <c r="DO66"/>
  <c r="DL65"/>
  <c r="DQ64"/>
  <c r="DR64" s="1"/>
  <c r="DM64"/>
  <c r="DN63"/>
  <c r="DO62"/>
  <c r="DL61"/>
  <c r="DO71"/>
  <c r="DL70"/>
  <c r="DQ69"/>
  <c r="DR69" s="1"/>
  <c r="DO63"/>
  <c r="DL62"/>
  <c r="DQ61"/>
  <c r="DR61" s="1"/>
  <c r="DM60"/>
  <c r="DN59"/>
  <c r="DO58"/>
  <c r="DL57"/>
  <c r="DQ56"/>
  <c r="DR56" s="1"/>
  <c r="DM56"/>
  <c r="DN55"/>
  <c r="DO54"/>
  <c r="DL53"/>
  <c r="DQ52"/>
  <c r="DR52" s="1"/>
  <c r="DM52"/>
  <c r="DN51"/>
  <c r="DO50"/>
  <c r="DL49"/>
  <c r="DQ48"/>
  <c r="DR48" s="1"/>
  <c r="DM48"/>
  <c r="DN47"/>
  <c r="DO86"/>
  <c r="DO78"/>
  <c r="DM73"/>
  <c r="DN68"/>
  <c r="DM65"/>
  <c r="DN60"/>
  <c r="DO59"/>
  <c r="DL58"/>
  <c r="DQ57"/>
  <c r="DR57" s="1"/>
  <c r="DM57"/>
  <c r="DN56"/>
  <c r="DO55"/>
  <c r="DL54"/>
  <c r="DQ53"/>
  <c r="DR53" s="1"/>
  <c r="DM53"/>
  <c r="DN52"/>
  <c r="DO51"/>
  <c r="DL50"/>
  <c r="DQ49"/>
  <c r="DR49" s="1"/>
  <c r="DM49"/>
  <c r="DN48"/>
  <c r="DQ89"/>
  <c r="DR89" s="1"/>
  <c r="DL85"/>
  <c r="DQ84"/>
  <c r="DR84" s="1"/>
  <c r="DL77"/>
  <c r="DQ76"/>
  <c r="DR76" s="1"/>
  <c r="DN72"/>
  <c r="DM69"/>
  <c r="DN64"/>
  <c r="DM61"/>
  <c r="DQ60"/>
  <c r="DR60" s="1"/>
  <c r="DL60"/>
  <c r="DQ59"/>
  <c r="DR59" s="1"/>
  <c r="DM59"/>
  <c r="DN58"/>
  <c r="DO57"/>
  <c r="DL56"/>
  <c r="DQ55"/>
  <c r="DR55" s="1"/>
  <c r="DM55"/>
  <c r="DN54"/>
  <c r="DO53"/>
  <c r="DL52"/>
  <c r="DQ51"/>
  <c r="DR51" s="1"/>
  <c r="DM51"/>
  <c r="DN50"/>
  <c r="DO49"/>
  <c r="DL48"/>
  <c r="DO67"/>
  <c r="DO56"/>
  <c r="DL55"/>
  <c r="DQ54"/>
  <c r="DR54" s="1"/>
  <c r="DO48"/>
  <c r="DL46"/>
  <c r="DQ45"/>
  <c r="DR45" s="1"/>
  <c r="DM45"/>
  <c r="DN44"/>
  <c r="DO43"/>
  <c r="DL42"/>
  <c r="DQ41"/>
  <c r="DR41" s="1"/>
  <c r="DM41"/>
  <c r="DN40"/>
  <c r="DO39"/>
  <c r="DL38"/>
  <c r="DQ37"/>
  <c r="DR37" s="1"/>
  <c r="DM37"/>
  <c r="DN36"/>
  <c r="DO35"/>
  <c r="DL90"/>
  <c r="DM58"/>
  <c r="DN53"/>
  <c r="DM50"/>
  <c r="DQ47"/>
  <c r="DR47" s="1"/>
  <c r="DL47"/>
  <c r="DQ46"/>
  <c r="DR46" s="1"/>
  <c r="DM46"/>
  <c r="DN45"/>
  <c r="DO44"/>
  <c r="DL43"/>
  <c r="DQ42"/>
  <c r="DR42" s="1"/>
  <c r="DM42"/>
  <c r="DN41"/>
  <c r="DO40"/>
  <c r="DL39"/>
  <c r="DQ38"/>
  <c r="DR38" s="1"/>
  <c r="DM38"/>
  <c r="DN37"/>
  <c r="DO36"/>
  <c r="DL35"/>
  <c r="DQ73"/>
  <c r="DR73" s="1"/>
  <c r="DL66"/>
  <c r="DQ65"/>
  <c r="DR65" s="1"/>
  <c r="DL59"/>
  <c r="DQ58"/>
  <c r="DR58" s="1"/>
  <c r="DO52"/>
  <c r="DL51"/>
  <c r="DQ50"/>
  <c r="DR50" s="1"/>
  <c r="DM47"/>
  <c r="DN46"/>
  <c r="DO45"/>
  <c r="DL44"/>
  <c r="DQ43"/>
  <c r="DR43" s="1"/>
  <c r="DM43"/>
  <c r="DN42"/>
  <c r="DO41"/>
  <c r="DL40"/>
  <c r="DQ39"/>
  <c r="DR39" s="1"/>
  <c r="DM39"/>
  <c r="DN38"/>
  <c r="DO37"/>
  <c r="DL36"/>
  <c r="DQ35"/>
  <c r="DR35" s="1"/>
  <c r="DM35"/>
  <c r="EC114"/>
  <c r="ED113"/>
  <c r="EA112"/>
  <c r="ED111"/>
  <c r="EA110"/>
  <c r="EF109"/>
  <c r="EG109" s="1"/>
  <c r="EB109"/>
  <c r="EC108"/>
  <c r="ED114"/>
  <c r="EA113"/>
  <c r="EF112"/>
  <c r="EG112" s="1"/>
  <c r="EB112"/>
  <c r="EA111"/>
  <c r="EF110"/>
  <c r="EG110" s="1"/>
  <c r="EB110"/>
  <c r="EC109"/>
  <c r="ED108"/>
  <c r="EA114"/>
  <c r="EF113"/>
  <c r="EG113" s="1"/>
  <c r="EB113"/>
  <c r="EC112"/>
  <c r="EF111"/>
  <c r="EG111" s="1"/>
  <c r="EB111"/>
  <c r="EC110"/>
  <c r="ED109"/>
  <c r="EA108"/>
  <c r="EF114"/>
  <c r="EG114" s="1"/>
  <c r="EC111"/>
  <c r="EB108"/>
  <c r="EA107"/>
  <c r="EF106"/>
  <c r="EG106" s="1"/>
  <c r="EB106"/>
  <c r="EC105"/>
  <c r="ED104"/>
  <c r="EA103"/>
  <c r="EF102"/>
  <c r="EG102" s="1"/>
  <c r="EB102"/>
  <c r="EC113"/>
  <c r="EF108"/>
  <c r="EG108" s="1"/>
  <c r="EF107"/>
  <c r="EG107" s="1"/>
  <c r="EB107"/>
  <c r="EC106"/>
  <c r="ED105"/>
  <c r="EA104"/>
  <c r="EF103"/>
  <c r="EG103" s="1"/>
  <c r="EB103"/>
  <c r="EB114"/>
  <c r="ED112"/>
  <c r="EA109"/>
  <c r="ED107"/>
  <c r="EA106"/>
  <c r="EF105"/>
  <c r="EG105" s="1"/>
  <c r="EB105"/>
  <c r="EC104"/>
  <c r="ED103"/>
  <c r="EA102"/>
  <c r="EF101"/>
  <c r="EG101" s="1"/>
  <c r="EB101"/>
  <c r="EC107"/>
  <c r="EB104"/>
  <c r="ED102"/>
  <c r="ED100"/>
  <c r="EA99"/>
  <c r="EF98"/>
  <c r="EG98" s="1"/>
  <c r="EB98"/>
  <c r="EC97"/>
  <c r="ED96"/>
  <c r="EA95"/>
  <c r="ED110"/>
  <c r="EF104"/>
  <c r="EG104" s="1"/>
  <c r="EA101"/>
  <c r="EA100"/>
  <c r="EF99"/>
  <c r="EG99" s="1"/>
  <c r="EB99"/>
  <c r="EC98"/>
  <c r="ED97"/>
  <c r="EA96"/>
  <c r="EF95"/>
  <c r="EG95" s="1"/>
  <c r="EB95"/>
  <c r="ED106"/>
  <c r="EC103"/>
  <c r="EC101"/>
  <c r="EF100"/>
  <c r="EG100" s="1"/>
  <c r="EB100"/>
  <c r="EC99"/>
  <c r="ED98"/>
  <c r="EA97"/>
  <c r="EF96"/>
  <c r="EG96" s="1"/>
  <c r="EB96"/>
  <c r="EC95"/>
  <c r="EC100"/>
  <c r="EB97"/>
  <c r="ED95"/>
  <c r="ED94"/>
  <c r="EA93"/>
  <c r="EF92"/>
  <c r="EG92" s="1"/>
  <c r="EB92"/>
  <c r="EC91"/>
  <c r="ED90"/>
  <c r="EA89"/>
  <c r="EF88"/>
  <c r="EG88" s="1"/>
  <c r="EB88"/>
  <c r="ED101"/>
  <c r="EF97"/>
  <c r="EG97" s="1"/>
  <c r="EA94"/>
  <c r="EF93"/>
  <c r="EG93" s="1"/>
  <c r="EB93"/>
  <c r="EC92"/>
  <c r="ED91"/>
  <c r="EA90"/>
  <c r="EF89"/>
  <c r="EG89" s="1"/>
  <c r="EB89"/>
  <c r="EC102"/>
  <c r="EA98"/>
  <c r="EC94"/>
  <c r="ED93"/>
  <c r="EA92"/>
  <c r="EF91"/>
  <c r="EG91" s="1"/>
  <c r="EB91"/>
  <c r="EC90"/>
  <c r="ED89"/>
  <c r="EC96"/>
  <c r="EC93"/>
  <c r="EB90"/>
  <c r="EA87"/>
  <c r="EF86"/>
  <c r="EG86" s="1"/>
  <c r="EB86"/>
  <c r="EC85"/>
  <c r="ED84"/>
  <c r="EA83"/>
  <c r="EF82"/>
  <c r="EG82" s="1"/>
  <c r="EB82"/>
  <c r="EC81"/>
  <c r="ED80"/>
  <c r="EA79"/>
  <c r="EF78"/>
  <c r="EG78" s="1"/>
  <c r="EB78"/>
  <c r="EC77"/>
  <c r="ED76"/>
  <c r="EA75"/>
  <c r="EF74"/>
  <c r="EG74" s="1"/>
  <c r="EB74"/>
  <c r="EF90"/>
  <c r="EG90" s="1"/>
  <c r="EA88"/>
  <c r="EF87"/>
  <c r="EG87" s="1"/>
  <c r="EB87"/>
  <c r="EC86"/>
  <c r="ED85"/>
  <c r="EA84"/>
  <c r="EF83"/>
  <c r="EG83" s="1"/>
  <c r="EB83"/>
  <c r="EC82"/>
  <c r="ED81"/>
  <c r="EA80"/>
  <c r="EF79"/>
  <c r="EG79" s="1"/>
  <c r="EB79"/>
  <c r="EC78"/>
  <c r="ED77"/>
  <c r="EA76"/>
  <c r="EF75"/>
  <c r="EG75" s="1"/>
  <c r="EB75"/>
  <c r="EC74"/>
  <c r="ED99"/>
  <c r="EB94"/>
  <c r="ED92"/>
  <c r="EC89"/>
  <c r="EC88"/>
  <c r="EC87"/>
  <c r="ED86"/>
  <c r="EA85"/>
  <c r="EF84"/>
  <c r="EG84" s="1"/>
  <c r="EB84"/>
  <c r="EC83"/>
  <c r="ED82"/>
  <c r="EA81"/>
  <c r="EF80"/>
  <c r="EG80" s="1"/>
  <c r="EB80"/>
  <c r="EC79"/>
  <c r="ED78"/>
  <c r="EA77"/>
  <c r="EF76"/>
  <c r="EG76" s="1"/>
  <c r="EB76"/>
  <c r="EC75"/>
  <c r="ED74"/>
  <c r="EA91"/>
  <c r="ED88"/>
  <c r="EB85"/>
  <c r="ED83"/>
  <c r="EC80"/>
  <c r="EB77"/>
  <c r="ED75"/>
  <c r="ED73"/>
  <c r="EA72"/>
  <c r="EF71"/>
  <c r="EG71" s="1"/>
  <c r="EB71"/>
  <c r="EC70"/>
  <c r="ED69"/>
  <c r="EA68"/>
  <c r="EF67"/>
  <c r="EG67" s="1"/>
  <c r="EB67"/>
  <c r="EC66"/>
  <c r="ED65"/>
  <c r="EA64"/>
  <c r="EF63"/>
  <c r="EG63" s="1"/>
  <c r="EB63"/>
  <c r="EC62"/>
  <c r="ED61"/>
  <c r="EA60"/>
  <c r="EF85"/>
  <c r="EG85" s="1"/>
  <c r="EA82"/>
  <c r="EF77"/>
  <c r="EG77" s="1"/>
  <c r="EA74"/>
  <c r="EA73"/>
  <c r="EF72"/>
  <c r="EG72" s="1"/>
  <c r="EB72"/>
  <c r="EC71"/>
  <c r="ED70"/>
  <c r="EA69"/>
  <c r="EF68"/>
  <c r="EG68" s="1"/>
  <c r="EB68"/>
  <c r="EC67"/>
  <c r="ED66"/>
  <c r="EA65"/>
  <c r="EF64"/>
  <c r="EG64" s="1"/>
  <c r="EB64"/>
  <c r="EC63"/>
  <c r="ED62"/>
  <c r="EA61"/>
  <c r="EA105"/>
  <c r="EF94"/>
  <c r="EG94" s="1"/>
  <c r="ED87"/>
  <c r="EC84"/>
  <c r="EB81"/>
  <c r="ED79"/>
  <c r="EC76"/>
  <c r="EF73"/>
  <c r="EG73" s="1"/>
  <c r="EB73"/>
  <c r="EC72"/>
  <c r="ED71"/>
  <c r="EA70"/>
  <c r="EF69"/>
  <c r="EG69" s="1"/>
  <c r="EB69"/>
  <c r="EC68"/>
  <c r="ED67"/>
  <c r="EA66"/>
  <c r="EF65"/>
  <c r="EG65" s="1"/>
  <c r="EB65"/>
  <c r="EC64"/>
  <c r="ED63"/>
  <c r="EA62"/>
  <c r="EF61"/>
  <c r="EG61" s="1"/>
  <c r="EB61"/>
  <c r="EA86"/>
  <c r="EA78"/>
  <c r="EA71"/>
  <c r="EF66"/>
  <c r="EG66" s="1"/>
  <c r="EA63"/>
  <c r="EB60"/>
  <c r="ED59"/>
  <c r="EA58"/>
  <c r="EF57"/>
  <c r="EG57" s="1"/>
  <c r="EB57"/>
  <c r="EC56"/>
  <c r="ED55"/>
  <c r="EA54"/>
  <c r="EF53"/>
  <c r="EG53" s="1"/>
  <c r="EB53"/>
  <c r="EC52"/>
  <c r="ED51"/>
  <c r="EA50"/>
  <c r="EF49"/>
  <c r="EG49" s="1"/>
  <c r="EB49"/>
  <c r="EC48"/>
  <c r="ED47"/>
  <c r="EC73"/>
  <c r="EB70"/>
  <c r="ED68"/>
  <c r="EC65"/>
  <c r="EB62"/>
  <c r="EC60"/>
  <c r="EA59"/>
  <c r="EF58"/>
  <c r="EG58" s="1"/>
  <c r="EB58"/>
  <c r="EC57"/>
  <c r="ED56"/>
  <c r="EA55"/>
  <c r="EF54"/>
  <c r="EG54" s="1"/>
  <c r="EB54"/>
  <c r="EC53"/>
  <c r="ED52"/>
  <c r="EA51"/>
  <c r="EF50"/>
  <c r="EG50" s="1"/>
  <c r="EB50"/>
  <c r="EC49"/>
  <c r="ED48"/>
  <c r="ED72"/>
  <c r="EC69"/>
  <c r="EB66"/>
  <c r="ED64"/>
  <c r="EC61"/>
  <c r="EF60"/>
  <c r="EG60" s="1"/>
  <c r="EC59"/>
  <c r="ED58"/>
  <c r="EA57"/>
  <c r="EF56"/>
  <c r="EG56" s="1"/>
  <c r="EB56"/>
  <c r="EC55"/>
  <c r="ED54"/>
  <c r="EA53"/>
  <c r="EF52"/>
  <c r="EG52" s="1"/>
  <c r="EB52"/>
  <c r="EC51"/>
  <c r="ED50"/>
  <c r="EA49"/>
  <c r="EF48"/>
  <c r="EG48" s="1"/>
  <c r="EB48"/>
  <c r="EF81"/>
  <c r="EG81" s="1"/>
  <c r="EF59"/>
  <c r="EG59" s="1"/>
  <c r="EA56"/>
  <c r="EF51"/>
  <c r="EG51" s="1"/>
  <c r="EA48"/>
  <c r="EC47"/>
  <c r="EF46"/>
  <c r="EG46" s="1"/>
  <c r="EB46"/>
  <c r="EC45"/>
  <c r="ED44"/>
  <c r="EA43"/>
  <c r="EF42"/>
  <c r="EG42" s="1"/>
  <c r="EB42"/>
  <c r="EC41"/>
  <c r="ED40"/>
  <c r="EA39"/>
  <c r="EF38"/>
  <c r="EG38" s="1"/>
  <c r="EB38"/>
  <c r="EC37"/>
  <c r="ED36"/>
  <c r="EA35"/>
  <c r="EF70"/>
  <c r="EG70" s="1"/>
  <c r="EF62"/>
  <c r="EG62" s="1"/>
  <c r="ED60"/>
  <c r="EC58"/>
  <c r="EB55"/>
  <c r="ED53"/>
  <c r="EC50"/>
  <c r="EC46"/>
  <c r="ED45"/>
  <c r="EA44"/>
  <c r="EF43"/>
  <c r="EG43" s="1"/>
  <c r="EB43"/>
  <c r="EC42"/>
  <c r="ED41"/>
  <c r="EA40"/>
  <c r="EF39"/>
  <c r="EG39" s="1"/>
  <c r="EB39"/>
  <c r="EC38"/>
  <c r="ED37"/>
  <c r="EA36"/>
  <c r="EF35"/>
  <c r="EG35" s="1"/>
  <c r="EB35"/>
  <c r="EF55"/>
  <c r="EG55" s="1"/>
  <c r="EA52"/>
  <c r="EF47"/>
  <c r="EG47" s="1"/>
  <c r="EA47"/>
  <c r="ED46"/>
  <c r="EA45"/>
  <c r="EF44"/>
  <c r="EG44" s="1"/>
  <c r="EB44"/>
  <c r="EC43"/>
  <c r="ED42"/>
  <c r="EA41"/>
  <c r="EF40"/>
  <c r="EG40" s="1"/>
  <c r="EB40"/>
  <c r="EC39"/>
  <c r="ED38"/>
  <c r="EA37"/>
  <c r="EF36"/>
  <c r="EG36" s="1"/>
  <c r="EB36"/>
  <c r="EC35"/>
  <c r="ES114"/>
  <c r="EP113"/>
  <c r="EU112"/>
  <c r="EV112" s="1"/>
  <c r="EQ112"/>
  <c r="EP111"/>
  <c r="EU110"/>
  <c r="EV110" s="1"/>
  <c r="EQ110"/>
  <c r="ER109"/>
  <c r="ES108"/>
  <c r="EP114"/>
  <c r="EU113"/>
  <c r="EV113" s="1"/>
  <c r="EQ113"/>
  <c r="ER112"/>
  <c r="EU111"/>
  <c r="EV111" s="1"/>
  <c r="EQ111"/>
  <c r="ER110"/>
  <c r="ES109"/>
  <c r="EP108"/>
  <c r="EU114"/>
  <c r="EV114" s="1"/>
  <c r="EQ114"/>
  <c r="ER113"/>
  <c r="ES112"/>
  <c r="ER111"/>
  <c r="ES110"/>
  <c r="EP109"/>
  <c r="EU108"/>
  <c r="EV108" s="1"/>
  <c r="EQ108"/>
  <c r="ES111"/>
  <c r="EQ109"/>
  <c r="ER108"/>
  <c r="EU107"/>
  <c r="EV107" s="1"/>
  <c r="EQ107"/>
  <c r="ER106"/>
  <c r="ES105"/>
  <c r="EP104"/>
  <c r="EU103"/>
  <c r="EV103" s="1"/>
  <c r="EQ103"/>
  <c r="ER102"/>
  <c r="ES113"/>
  <c r="EU109"/>
  <c r="EV109" s="1"/>
  <c r="ER107"/>
  <c r="ES106"/>
  <c r="EP105"/>
  <c r="EU104"/>
  <c r="EV104" s="1"/>
  <c r="EQ104"/>
  <c r="ER103"/>
  <c r="ES102"/>
  <c r="ER114"/>
  <c r="EP112"/>
  <c r="EP107"/>
  <c r="EU106"/>
  <c r="EV106" s="1"/>
  <c r="EQ106"/>
  <c r="ER105"/>
  <c r="ES104"/>
  <c r="EP103"/>
  <c r="EU102"/>
  <c r="EV102" s="1"/>
  <c r="EQ102"/>
  <c r="ER101"/>
  <c r="EP110"/>
  <c r="ES107"/>
  <c r="EQ105"/>
  <c r="ER104"/>
  <c r="EP102"/>
  <c r="ES101"/>
  <c r="EP100"/>
  <c r="EU99"/>
  <c r="EV99" s="1"/>
  <c r="EQ99"/>
  <c r="ER98"/>
  <c r="ES97"/>
  <c r="EP96"/>
  <c r="EU95"/>
  <c r="EV95" s="1"/>
  <c r="EQ95"/>
  <c r="EU105"/>
  <c r="EV105" s="1"/>
  <c r="EU100"/>
  <c r="EV100" s="1"/>
  <c r="EQ100"/>
  <c r="ER99"/>
  <c r="ES98"/>
  <c r="EP97"/>
  <c r="EU96"/>
  <c r="EV96" s="1"/>
  <c r="EQ96"/>
  <c r="ER95"/>
  <c r="EP106"/>
  <c r="ES103"/>
  <c r="EU101"/>
  <c r="EV101" s="1"/>
  <c r="EP101"/>
  <c r="ER100"/>
  <c r="ES99"/>
  <c r="EP98"/>
  <c r="EU97"/>
  <c r="EV97" s="1"/>
  <c r="EQ97"/>
  <c r="ER96"/>
  <c r="ES95"/>
  <c r="ES100"/>
  <c r="EQ98"/>
  <c r="ER97"/>
  <c r="EP95"/>
  <c r="EP94"/>
  <c r="EU93"/>
  <c r="EV93" s="1"/>
  <c r="EQ93"/>
  <c r="ER92"/>
  <c r="ES91"/>
  <c r="EP90"/>
  <c r="EU89"/>
  <c r="EV89" s="1"/>
  <c r="EQ89"/>
  <c r="ER88"/>
  <c r="EQ101"/>
  <c r="EU98"/>
  <c r="EV98" s="1"/>
  <c r="EU94"/>
  <c r="EV94" s="1"/>
  <c r="EQ94"/>
  <c r="ER93"/>
  <c r="ES92"/>
  <c r="EP91"/>
  <c r="EU90"/>
  <c r="EV90" s="1"/>
  <c r="EQ90"/>
  <c r="ER89"/>
  <c r="ES94"/>
  <c r="EP93"/>
  <c r="EU92"/>
  <c r="EV92" s="1"/>
  <c r="EQ92"/>
  <c r="ER91"/>
  <c r="ES90"/>
  <c r="EP89"/>
  <c r="ES93"/>
  <c r="EQ91"/>
  <c r="ER90"/>
  <c r="ES88"/>
  <c r="EU87"/>
  <c r="EV87" s="1"/>
  <c r="EQ87"/>
  <c r="ER86"/>
  <c r="ES85"/>
  <c r="EP84"/>
  <c r="EU83"/>
  <c r="EV83" s="1"/>
  <c r="EQ83"/>
  <c r="ER82"/>
  <c r="ES81"/>
  <c r="EP80"/>
  <c r="EU79"/>
  <c r="EV79" s="1"/>
  <c r="EQ79"/>
  <c r="ER78"/>
  <c r="ES77"/>
  <c r="EP76"/>
  <c r="EU75"/>
  <c r="EV75" s="1"/>
  <c r="EQ75"/>
  <c r="ER74"/>
  <c r="EP99"/>
  <c r="EU91"/>
  <c r="EV91" s="1"/>
  <c r="ER87"/>
  <c r="ES86"/>
  <c r="EP85"/>
  <c r="EU84"/>
  <c r="EV84" s="1"/>
  <c r="EQ84"/>
  <c r="ER83"/>
  <c r="ES82"/>
  <c r="EP81"/>
  <c r="EU80"/>
  <c r="EV80" s="1"/>
  <c r="EQ80"/>
  <c r="ER79"/>
  <c r="ES78"/>
  <c r="EP77"/>
  <c r="EU76"/>
  <c r="EV76" s="1"/>
  <c r="EQ76"/>
  <c r="ER75"/>
  <c r="ES74"/>
  <c r="ER94"/>
  <c r="EP92"/>
  <c r="ES89"/>
  <c r="EU88"/>
  <c r="EV88" s="1"/>
  <c r="EP88"/>
  <c r="ES87"/>
  <c r="EP86"/>
  <c r="EU85"/>
  <c r="EV85" s="1"/>
  <c r="EQ85"/>
  <c r="ER84"/>
  <c r="ES83"/>
  <c r="EP82"/>
  <c r="EU81"/>
  <c r="EV81" s="1"/>
  <c r="EQ81"/>
  <c r="ER80"/>
  <c r="ES79"/>
  <c r="EP78"/>
  <c r="EU77"/>
  <c r="EV77" s="1"/>
  <c r="EQ77"/>
  <c r="ER76"/>
  <c r="ES75"/>
  <c r="EP74"/>
  <c r="EQ88"/>
  <c r="EQ86"/>
  <c r="ER85"/>
  <c r="EP83"/>
  <c r="ES80"/>
  <c r="EQ78"/>
  <c r="ER77"/>
  <c r="EP75"/>
  <c r="EP73"/>
  <c r="EU72"/>
  <c r="EV72" s="1"/>
  <c r="EQ72"/>
  <c r="ER71"/>
  <c r="ES70"/>
  <c r="EP69"/>
  <c r="EU68"/>
  <c r="EV68" s="1"/>
  <c r="EQ68"/>
  <c r="ER67"/>
  <c r="ES66"/>
  <c r="EP65"/>
  <c r="EU64"/>
  <c r="EV64" s="1"/>
  <c r="EQ64"/>
  <c r="ER63"/>
  <c r="ES62"/>
  <c r="EP61"/>
  <c r="EU60"/>
  <c r="EV60" s="1"/>
  <c r="EQ60"/>
  <c r="EU86"/>
  <c r="EV86" s="1"/>
  <c r="EU78"/>
  <c r="EV78" s="1"/>
  <c r="EU73"/>
  <c r="EV73" s="1"/>
  <c r="EQ73"/>
  <c r="ER72"/>
  <c r="ES71"/>
  <c r="EP70"/>
  <c r="EU69"/>
  <c r="EV69" s="1"/>
  <c r="EQ69"/>
  <c r="ER68"/>
  <c r="ES67"/>
  <c r="EP66"/>
  <c r="EU65"/>
  <c r="EV65" s="1"/>
  <c r="EQ65"/>
  <c r="ER64"/>
  <c r="ES63"/>
  <c r="EP62"/>
  <c r="EU61"/>
  <c r="EV61" s="1"/>
  <c r="EQ61"/>
  <c r="ER60"/>
  <c r="EP87"/>
  <c r="ES84"/>
  <c r="EQ82"/>
  <c r="ER81"/>
  <c r="EP79"/>
  <c r="ES76"/>
  <c r="EQ74"/>
  <c r="ER73"/>
  <c r="ES72"/>
  <c r="EP71"/>
  <c r="EU70"/>
  <c r="EV70" s="1"/>
  <c r="EQ70"/>
  <c r="ER69"/>
  <c r="ES68"/>
  <c r="EP67"/>
  <c r="EU66"/>
  <c r="EV66" s="1"/>
  <c r="EQ66"/>
  <c r="ER65"/>
  <c r="ES64"/>
  <c r="EP63"/>
  <c r="EU62"/>
  <c r="EV62" s="1"/>
  <c r="EQ62"/>
  <c r="ER61"/>
  <c r="EU67"/>
  <c r="EV67" s="1"/>
  <c r="EP60"/>
  <c r="EP59"/>
  <c r="EU58"/>
  <c r="EV58" s="1"/>
  <c r="EQ58"/>
  <c r="ER57"/>
  <c r="ES56"/>
  <c r="EP55"/>
  <c r="EU54"/>
  <c r="EV54" s="1"/>
  <c r="EQ54"/>
  <c r="ER53"/>
  <c r="ES52"/>
  <c r="EP51"/>
  <c r="EU50"/>
  <c r="EV50" s="1"/>
  <c r="EQ50"/>
  <c r="ER49"/>
  <c r="ES48"/>
  <c r="EP47"/>
  <c r="ES73"/>
  <c r="EQ71"/>
  <c r="ER70"/>
  <c r="EP68"/>
  <c r="ES65"/>
  <c r="EQ63"/>
  <c r="ER62"/>
  <c r="ES60"/>
  <c r="EU59"/>
  <c r="EV59" s="1"/>
  <c r="EQ59"/>
  <c r="ER58"/>
  <c r="ES57"/>
  <c r="EP56"/>
  <c r="EU55"/>
  <c r="EV55" s="1"/>
  <c r="EQ55"/>
  <c r="ER54"/>
  <c r="ES53"/>
  <c r="EP52"/>
  <c r="EU51"/>
  <c r="EV51" s="1"/>
  <c r="EQ51"/>
  <c r="ER50"/>
  <c r="ES49"/>
  <c r="EP48"/>
  <c r="ES96"/>
  <c r="EP72"/>
  <c r="ES69"/>
  <c r="EQ67"/>
  <c r="ER66"/>
  <c r="EP64"/>
  <c r="ES61"/>
  <c r="ES59"/>
  <c r="EP58"/>
  <c r="EU57"/>
  <c r="EV57" s="1"/>
  <c r="EQ57"/>
  <c r="ER56"/>
  <c r="ES55"/>
  <c r="EP54"/>
  <c r="EU53"/>
  <c r="EV53" s="1"/>
  <c r="EQ53"/>
  <c r="ER52"/>
  <c r="ES51"/>
  <c r="EP50"/>
  <c r="EU49"/>
  <c r="EV49" s="1"/>
  <c r="EQ49"/>
  <c r="ER48"/>
  <c r="EU52"/>
  <c r="EV52" s="1"/>
  <c r="ER47"/>
  <c r="ER46"/>
  <c r="ES45"/>
  <c r="EP44"/>
  <c r="EU43"/>
  <c r="EV43" s="1"/>
  <c r="EQ43"/>
  <c r="ER42"/>
  <c r="ES41"/>
  <c r="EP40"/>
  <c r="EU39"/>
  <c r="EV39" s="1"/>
  <c r="EQ39"/>
  <c r="ER38"/>
  <c r="ES37"/>
  <c r="EP36"/>
  <c r="EU35"/>
  <c r="EV35" s="1"/>
  <c r="EQ35"/>
  <c r="ER34"/>
  <c r="EU71"/>
  <c r="EV71" s="1"/>
  <c r="EU63"/>
  <c r="EV63" s="1"/>
  <c r="ES58"/>
  <c r="EQ56"/>
  <c r="ER55"/>
  <c r="EP53"/>
  <c r="ES50"/>
  <c r="EQ48"/>
  <c r="ES47"/>
  <c r="ES46"/>
  <c r="EP45"/>
  <c r="EU44"/>
  <c r="EV44" s="1"/>
  <c r="EQ44"/>
  <c r="ER43"/>
  <c r="ES42"/>
  <c r="EP41"/>
  <c r="EU40"/>
  <c r="EV40" s="1"/>
  <c r="EQ40"/>
  <c r="ER39"/>
  <c r="ES38"/>
  <c r="EP37"/>
  <c r="EU36"/>
  <c r="EV36" s="1"/>
  <c r="EQ36"/>
  <c r="ER35"/>
  <c r="EU56"/>
  <c r="EV56" s="1"/>
  <c r="EU48"/>
  <c r="EV48" s="1"/>
  <c r="EU47"/>
  <c r="EV47" s="1"/>
  <c r="EP46"/>
  <c r="EU45"/>
  <c r="EV45" s="1"/>
  <c r="EQ45"/>
  <c r="ER44"/>
  <c r="ES43"/>
  <c r="EP42"/>
  <c r="EU41"/>
  <c r="EV41" s="1"/>
  <c r="EQ41"/>
  <c r="ER40"/>
  <c r="ES39"/>
  <c r="EP38"/>
  <c r="EU37"/>
  <c r="EV37" s="1"/>
  <c r="EQ37"/>
  <c r="ER36"/>
  <c r="ES35"/>
  <c r="FE114"/>
  <c r="FJ113"/>
  <c r="FK113" s="1"/>
  <c r="FF113"/>
  <c r="FG112"/>
  <c r="FJ111"/>
  <c r="FK111" s="1"/>
  <c r="FF111"/>
  <c r="FG110"/>
  <c r="FH109"/>
  <c r="FE108"/>
  <c r="FJ114"/>
  <c r="FK114" s="1"/>
  <c r="FF114"/>
  <c r="FG113"/>
  <c r="FH112"/>
  <c r="FG111"/>
  <c r="FH110"/>
  <c r="FE109"/>
  <c r="FJ108"/>
  <c r="FK108" s="1"/>
  <c r="FF108"/>
  <c r="FG114"/>
  <c r="FH113"/>
  <c r="FE112"/>
  <c r="FH111"/>
  <c r="FE110"/>
  <c r="FJ109"/>
  <c r="FK109" s="1"/>
  <c r="FF109"/>
  <c r="FG108"/>
  <c r="FF112"/>
  <c r="FE111"/>
  <c r="FJ110"/>
  <c r="FK110" s="1"/>
  <c r="FG109"/>
  <c r="FH108"/>
  <c r="FG107"/>
  <c r="FH106"/>
  <c r="FE105"/>
  <c r="FJ104"/>
  <c r="FK104" s="1"/>
  <c r="FF104"/>
  <c r="FG103"/>
  <c r="FH102"/>
  <c r="FE113"/>
  <c r="FJ112"/>
  <c r="FK112" s="1"/>
  <c r="FH107"/>
  <c r="FE106"/>
  <c r="FJ105"/>
  <c r="FK105" s="1"/>
  <c r="FF105"/>
  <c r="FG104"/>
  <c r="FH103"/>
  <c r="FE102"/>
  <c r="FH114"/>
  <c r="FF110"/>
  <c r="FJ107"/>
  <c r="FK107" s="1"/>
  <c r="FF107"/>
  <c r="FG106"/>
  <c r="FH105"/>
  <c r="FE104"/>
  <c r="FJ103"/>
  <c r="FK103" s="1"/>
  <c r="FF103"/>
  <c r="FG102"/>
  <c r="FH101"/>
  <c r="FE107"/>
  <c r="FJ106"/>
  <c r="FK106" s="1"/>
  <c r="FG105"/>
  <c r="FH104"/>
  <c r="FF101"/>
  <c r="FJ100"/>
  <c r="FK100" s="1"/>
  <c r="FF100"/>
  <c r="FG99"/>
  <c r="FH98"/>
  <c r="FE97"/>
  <c r="FJ96"/>
  <c r="FK96" s="1"/>
  <c r="FF96"/>
  <c r="FG95"/>
  <c r="FF102"/>
  <c r="FG101"/>
  <c r="FG100"/>
  <c r="FH99"/>
  <c r="FE98"/>
  <c r="FJ97"/>
  <c r="FK97" s="1"/>
  <c r="FF97"/>
  <c r="FG96"/>
  <c r="FH95"/>
  <c r="FE103"/>
  <c r="FJ102"/>
  <c r="FK102" s="1"/>
  <c r="FH100"/>
  <c r="FE99"/>
  <c r="FJ98"/>
  <c r="FK98" s="1"/>
  <c r="FF98"/>
  <c r="FG97"/>
  <c r="FH96"/>
  <c r="FE95"/>
  <c r="FE100"/>
  <c r="FJ99"/>
  <c r="FK99" s="1"/>
  <c r="FG98"/>
  <c r="FH97"/>
  <c r="FJ94"/>
  <c r="FK94" s="1"/>
  <c r="FF94"/>
  <c r="FG93"/>
  <c r="FH92"/>
  <c r="FE91"/>
  <c r="FJ90"/>
  <c r="FK90" s="1"/>
  <c r="FF90"/>
  <c r="FG89"/>
  <c r="FH88"/>
  <c r="FE101"/>
  <c r="FF95"/>
  <c r="FG94"/>
  <c r="FH93"/>
  <c r="FE92"/>
  <c r="FJ91"/>
  <c r="FK91" s="1"/>
  <c r="FF91"/>
  <c r="FG90"/>
  <c r="FH89"/>
  <c r="FF99"/>
  <c r="FE94"/>
  <c r="FJ93"/>
  <c r="FK93" s="1"/>
  <c r="FF93"/>
  <c r="FG92"/>
  <c r="FH91"/>
  <c r="FE90"/>
  <c r="FJ89"/>
  <c r="FK89" s="1"/>
  <c r="FF89"/>
  <c r="FF106"/>
  <c r="FE93"/>
  <c r="FJ92"/>
  <c r="FK92" s="1"/>
  <c r="FG91"/>
  <c r="FH90"/>
  <c r="FF88"/>
  <c r="FG87"/>
  <c r="FH86"/>
  <c r="FE85"/>
  <c r="FJ84"/>
  <c r="FK84" s="1"/>
  <c r="FF84"/>
  <c r="FG83"/>
  <c r="FH82"/>
  <c r="FE81"/>
  <c r="FJ80"/>
  <c r="FK80" s="1"/>
  <c r="FF80"/>
  <c r="FG79"/>
  <c r="FH78"/>
  <c r="FE77"/>
  <c r="FJ76"/>
  <c r="FK76" s="1"/>
  <c r="FF76"/>
  <c r="FG75"/>
  <c r="FH74"/>
  <c r="FE73"/>
  <c r="FG88"/>
  <c r="FH87"/>
  <c r="FE86"/>
  <c r="FJ85"/>
  <c r="FK85" s="1"/>
  <c r="FF85"/>
  <c r="FG84"/>
  <c r="FH83"/>
  <c r="FE82"/>
  <c r="FJ81"/>
  <c r="FK81" s="1"/>
  <c r="FF81"/>
  <c r="FG80"/>
  <c r="FH79"/>
  <c r="FE78"/>
  <c r="FJ77"/>
  <c r="FK77" s="1"/>
  <c r="FF77"/>
  <c r="FG76"/>
  <c r="FH75"/>
  <c r="FE74"/>
  <c r="FE96"/>
  <c r="FH94"/>
  <c r="FE89"/>
  <c r="FE87"/>
  <c r="FJ86"/>
  <c r="FK86" s="1"/>
  <c r="FF86"/>
  <c r="FG85"/>
  <c r="FH84"/>
  <c r="FE83"/>
  <c r="FJ82"/>
  <c r="FK82" s="1"/>
  <c r="FF82"/>
  <c r="FG81"/>
  <c r="FH80"/>
  <c r="FE79"/>
  <c r="FJ78"/>
  <c r="FK78" s="1"/>
  <c r="FF78"/>
  <c r="FG77"/>
  <c r="FH76"/>
  <c r="FE75"/>
  <c r="FJ74"/>
  <c r="FK74" s="1"/>
  <c r="FF74"/>
  <c r="FJ101"/>
  <c r="FK101" s="1"/>
  <c r="FJ95"/>
  <c r="FK95" s="1"/>
  <c r="FF92"/>
  <c r="FE88"/>
  <c r="FJ87"/>
  <c r="FK87" s="1"/>
  <c r="FG86"/>
  <c r="FH85"/>
  <c r="FE80"/>
  <c r="FJ79"/>
  <c r="FK79" s="1"/>
  <c r="FG78"/>
  <c r="FH77"/>
  <c r="FG73"/>
  <c r="FG72"/>
  <c r="FH71"/>
  <c r="FE70"/>
  <c r="FJ69"/>
  <c r="FK69" s="1"/>
  <c r="FF69"/>
  <c r="FG68"/>
  <c r="FH67"/>
  <c r="FE66"/>
  <c r="FJ65"/>
  <c r="FK65" s="1"/>
  <c r="FF65"/>
  <c r="FG64"/>
  <c r="FH63"/>
  <c r="FE62"/>
  <c r="FJ61"/>
  <c r="FK61" s="1"/>
  <c r="FF61"/>
  <c r="FG60"/>
  <c r="FJ88"/>
  <c r="FK88" s="1"/>
  <c r="FF83"/>
  <c r="FF75"/>
  <c r="FH73"/>
  <c r="FH72"/>
  <c r="FE71"/>
  <c r="FJ70"/>
  <c r="FK70" s="1"/>
  <c r="FF70"/>
  <c r="FG69"/>
  <c r="FH68"/>
  <c r="FE67"/>
  <c r="FJ66"/>
  <c r="FK66" s="1"/>
  <c r="FF66"/>
  <c r="FG65"/>
  <c r="FH64"/>
  <c r="FE63"/>
  <c r="FJ62"/>
  <c r="FK62" s="1"/>
  <c r="FF62"/>
  <c r="FG61"/>
  <c r="FH60"/>
  <c r="FE84"/>
  <c r="FJ83"/>
  <c r="FK83" s="1"/>
  <c r="FG82"/>
  <c r="FH81"/>
  <c r="FE76"/>
  <c r="FJ75"/>
  <c r="FK75" s="1"/>
  <c r="FG74"/>
  <c r="FJ73"/>
  <c r="FK73" s="1"/>
  <c r="FE72"/>
  <c r="FJ71"/>
  <c r="FK71" s="1"/>
  <c r="FF71"/>
  <c r="FG70"/>
  <c r="FH69"/>
  <c r="FE68"/>
  <c r="FJ67"/>
  <c r="FK67" s="1"/>
  <c r="FF67"/>
  <c r="FG66"/>
  <c r="FH65"/>
  <c r="FE64"/>
  <c r="FJ63"/>
  <c r="FK63" s="1"/>
  <c r="FF63"/>
  <c r="FG62"/>
  <c r="FH61"/>
  <c r="FE60"/>
  <c r="FF87"/>
  <c r="FF79"/>
  <c r="FF72"/>
  <c r="FF64"/>
  <c r="FJ59"/>
  <c r="FK59" s="1"/>
  <c r="FF59"/>
  <c r="FG58"/>
  <c r="FH57"/>
  <c r="FE56"/>
  <c r="FJ55"/>
  <c r="FK55" s="1"/>
  <c r="FF55"/>
  <c r="FG54"/>
  <c r="FH53"/>
  <c r="FE52"/>
  <c r="FJ51"/>
  <c r="FK51" s="1"/>
  <c r="FF51"/>
  <c r="FG50"/>
  <c r="FH49"/>
  <c r="FE48"/>
  <c r="FJ47"/>
  <c r="FK47" s="1"/>
  <c r="FF47"/>
  <c r="FF73"/>
  <c r="FJ72"/>
  <c r="FK72" s="1"/>
  <c r="FG71"/>
  <c r="FH70"/>
  <c r="FE65"/>
  <c r="FJ64"/>
  <c r="FK64" s="1"/>
  <c r="FG63"/>
  <c r="FH62"/>
  <c r="FG59"/>
  <c r="FH58"/>
  <c r="FE57"/>
  <c r="FJ56"/>
  <c r="FK56" s="1"/>
  <c r="FF56"/>
  <c r="FG55"/>
  <c r="FH54"/>
  <c r="FE53"/>
  <c r="FJ52"/>
  <c r="FK52" s="1"/>
  <c r="FF52"/>
  <c r="FG51"/>
  <c r="FH50"/>
  <c r="FE49"/>
  <c r="FJ48"/>
  <c r="FK48" s="1"/>
  <c r="FF48"/>
  <c r="FG47"/>
  <c r="FE69"/>
  <c r="FJ68"/>
  <c r="FK68" s="1"/>
  <c r="FG67"/>
  <c r="FH66"/>
  <c r="FE61"/>
  <c r="FJ60"/>
  <c r="FK60" s="1"/>
  <c r="FE59"/>
  <c r="FJ58"/>
  <c r="FK58" s="1"/>
  <c r="FF58"/>
  <c r="FG57"/>
  <c r="FH56"/>
  <c r="FE55"/>
  <c r="FJ54"/>
  <c r="FK54" s="1"/>
  <c r="FF54"/>
  <c r="FG53"/>
  <c r="FH52"/>
  <c r="FE51"/>
  <c r="FJ50"/>
  <c r="FK50" s="1"/>
  <c r="FF50"/>
  <c r="FG49"/>
  <c r="FH48"/>
  <c r="FF57"/>
  <c r="FF49"/>
  <c r="FH47"/>
  <c r="FH46"/>
  <c r="FE45"/>
  <c r="FJ44"/>
  <c r="FK44" s="1"/>
  <c r="FF44"/>
  <c r="FG43"/>
  <c r="FH42"/>
  <c r="FE41"/>
  <c r="FJ40"/>
  <c r="FK40" s="1"/>
  <c r="FF40"/>
  <c r="FG39"/>
  <c r="FH38"/>
  <c r="FE37"/>
  <c r="FJ36"/>
  <c r="FK36" s="1"/>
  <c r="FF36"/>
  <c r="FG35"/>
  <c r="FH34"/>
  <c r="FE58"/>
  <c r="FJ57"/>
  <c r="FK57" s="1"/>
  <c r="FG56"/>
  <c r="FH55"/>
  <c r="FE50"/>
  <c r="FJ49"/>
  <c r="FK49" s="1"/>
  <c r="FG48"/>
  <c r="FE46"/>
  <c r="FJ45"/>
  <c r="FK45" s="1"/>
  <c r="FF45"/>
  <c r="FG44"/>
  <c r="FH43"/>
  <c r="FE42"/>
  <c r="FJ41"/>
  <c r="FK41" s="1"/>
  <c r="FF41"/>
  <c r="FG40"/>
  <c r="FH39"/>
  <c r="FE38"/>
  <c r="FJ37"/>
  <c r="FK37" s="1"/>
  <c r="FF37"/>
  <c r="FG36"/>
  <c r="FH35"/>
  <c r="FF53"/>
  <c r="FJ46"/>
  <c r="FK46" s="1"/>
  <c r="FF46"/>
  <c r="FG45"/>
  <c r="FH44"/>
  <c r="FE43"/>
  <c r="FJ42"/>
  <c r="FK42" s="1"/>
  <c r="FF42"/>
  <c r="FG41"/>
  <c r="FH40"/>
  <c r="FE39"/>
  <c r="FJ38"/>
  <c r="FK38" s="1"/>
  <c r="FF38"/>
  <c r="FG37"/>
  <c r="FH36"/>
  <c r="FE35"/>
  <c r="FY114"/>
  <c r="FZ114" s="1"/>
  <c r="FU114"/>
  <c r="FV113"/>
  <c r="FW112"/>
  <c r="FV111"/>
  <c r="FW110"/>
  <c r="FT109"/>
  <c r="FY108"/>
  <c r="FZ108" s="1"/>
  <c r="FU108"/>
  <c r="FV114"/>
  <c r="FW113"/>
  <c r="FT112"/>
  <c r="FW111"/>
  <c r="FT110"/>
  <c r="FY109"/>
  <c r="FZ109" s="1"/>
  <c r="FU109"/>
  <c r="FV108"/>
  <c r="FW114"/>
  <c r="FT113"/>
  <c r="FY112"/>
  <c r="FZ112" s="1"/>
  <c r="FU112"/>
  <c r="FT111"/>
  <c r="FY110"/>
  <c r="FZ110" s="1"/>
  <c r="FU110"/>
  <c r="FV109"/>
  <c r="FW108"/>
  <c r="FV112"/>
  <c r="FW109"/>
  <c r="FT108"/>
  <c r="FW107"/>
  <c r="FT106"/>
  <c r="FY105"/>
  <c r="FZ105" s="1"/>
  <c r="FU105"/>
  <c r="FV104"/>
  <c r="FW103"/>
  <c r="FT102"/>
  <c r="FU111"/>
  <c r="FT107"/>
  <c r="FY106"/>
  <c r="FZ106" s="1"/>
  <c r="FU106"/>
  <c r="FV105"/>
  <c r="FW104"/>
  <c r="FT103"/>
  <c r="FY102"/>
  <c r="FZ102" s="1"/>
  <c r="FU102"/>
  <c r="FT114"/>
  <c r="FY113"/>
  <c r="FZ113" s="1"/>
  <c r="FV110"/>
  <c r="FV107"/>
  <c r="FW106"/>
  <c r="FT105"/>
  <c r="FY104"/>
  <c r="FZ104" s="1"/>
  <c r="FU104"/>
  <c r="FV103"/>
  <c r="FW102"/>
  <c r="FT101"/>
  <c r="FW105"/>
  <c r="FT104"/>
  <c r="FY103"/>
  <c r="FZ103" s="1"/>
  <c r="FU101"/>
  <c r="FV100"/>
  <c r="FW99"/>
  <c r="FT98"/>
  <c r="FY97"/>
  <c r="FZ97" s="1"/>
  <c r="FU97"/>
  <c r="FV96"/>
  <c r="FW95"/>
  <c r="FU107"/>
  <c r="FV102"/>
  <c r="FV101"/>
  <c r="FW100"/>
  <c r="FT99"/>
  <c r="FY98"/>
  <c r="FZ98" s="1"/>
  <c r="FU98"/>
  <c r="FV97"/>
  <c r="FW96"/>
  <c r="FT95"/>
  <c r="FU113"/>
  <c r="FY107"/>
  <c r="FZ107" s="1"/>
  <c r="FW101"/>
  <c r="FT100"/>
  <c r="FY99"/>
  <c r="FZ99" s="1"/>
  <c r="FU99"/>
  <c r="FV98"/>
  <c r="FW97"/>
  <c r="FT96"/>
  <c r="FY95"/>
  <c r="FZ95" s="1"/>
  <c r="FU95"/>
  <c r="FW98"/>
  <c r="FT97"/>
  <c r="FY96"/>
  <c r="FZ96" s="1"/>
  <c r="FV94"/>
  <c r="FW93"/>
  <c r="FT92"/>
  <c r="FY91"/>
  <c r="FZ91" s="1"/>
  <c r="FU91"/>
  <c r="FV90"/>
  <c r="FW89"/>
  <c r="FT88"/>
  <c r="FY111"/>
  <c r="FZ111" s="1"/>
  <c r="FV106"/>
  <c r="FU103"/>
  <c r="FY101"/>
  <c r="FZ101" s="1"/>
  <c r="FU100"/>
  <c r="FV95"/>
  <c r="FW94"/>
  <c r="FT93"/>
  <c r="FY92"/>
  <c r="FZ92" s="1"/>
  <c r="FU92"/>
  <c r="FV91"/>
  <c r="FW90"/>
  <c r="FT89"/>
  <c r="FV99"/>
  <c r="FU96"/>
  <c r="FY94"/>
  <c r="FZ94" s="1"/>
  <c r="FU94"/>
  <c r="FV93"/>
  <c r="FW92"/>
  <c r="FT91"/>
  <c r="FY90"/>
  <c r="FZ90" s="1"/>
  <c r="FU90"/>
  <c r="FV89"/>
  <c r="FY100"/>
  <c r="FZ100" s="1"/>
  <c r="FW91"/>
  <c r="FT90"/>
  <c r="FY89"/>
  <c r="FZ89" s="1"/>
  <c r="FU88"/>
  <c r="FW87"/>
  <c r="FT86"/>
  <c r="FY85"/>
  <c r="FZ85" s="1"/>
  <c r="FU85"/>
  <c r="FV84"/>
  <c r="FW83"/>
  <c r="FT82"/>
  <c r="FY81"/>
  <c r="FZ81" s="1"/>
  <c r="FU81"/>
  <c r="FV80"/>
  <c r="FW79"/>
  <c r="FT78"/>
  <c r="FY77"/>
  <c r="FZ77" s="1"/>
  <c r="FU77"/>
  <c r="FV76"/>
  <c r="FW75"/>
  <c r="FT74"/>
  <c r="FY73"/>
  <c r="FZ73" s="1"/>
  <c r="FU73"/>
  <c r="FU93"/>
  <c r="FV88"/>
  <c r="FT87"/>
  <c r="FY86"/>
  <c r="FZ86" s="1"/>
  <c r="FU86"/>
  <c r="FV85"/>
  <c r="FW84"/>
  <c r="FT83"/>
  <c r="FY82"/>
  <c r="FZ82" s="1"/>
  <c r="FU82"/>
  <c r="FV81"/>
  <c r="FW80"/>
  <c r="FT79"/>
  <c r="FY78"/>
  <c r="FZ78" s="1"/>
  <c r="FU78"/>
  <c r="FV77"/>
  <c r="FW76"/>
  <c r="FT75"/>
  <c r="FY74"/>
  <c r="FZ74" s="1"/>
  <c r="FU74"/>
  <c r="FT94"/>
  <c r="FY93"/>
  <c r="FZ93" s="1"/>
  <c r="FW88"/>
  <c r="FY87"/>
  <c r="FZ87" s="1"/>
  <c r="FU87"/>
  <c r="FV86"/>
  <c r="FW85"/>
  <c r="FT84"/>
  <c r="FY83"/>
  <c r="FZ83" s="1"/>
  <c r="FU83"/>
  <c r="FV82"/>
  <c r="FW81"/>
  <c r="FT80"/>
  <c r="FY79"/>
  <c r="FZ79" s="1"/>
  <c r="FU79"/>
  <c r="FV78"/>
  <c r="FW77"/>
  <c r="FT76"/>
  <c r="FY75"/>
  <c r="FZ75" s="1"/>
  <c r="FU75"/>
  <c r="FV74"/>
  <c r="FY88"/>
  <c r="FZ88" s="1"/>
  <c r="FW86"/>
  <c r="FT85"/>
  <c r="FY84"/>
  <c r="FZ84" s="1"/>
  <c r="FW78"/>
  <c r="FT77"/>
  <c r="FY76"/>
  <c r="FZ76" s="1"/>
  <c r="FV73"/>
  <c r="FW72"/>
  <c r="FT71"/>
  <c r="FY70"/>
  <c r="FZ70" s="1"/>
  <c r="FU70"/>
  <c r="FV69"/>
  <c r="FW68"/>
  <c r="FT67"/>
  <c r="FY66"/>
  <c r="FZ66" s="1"/>
  <c r="FU66"/>
  <c r="FV65"/>
  <c r="FW64"/>
  <c r="FT63"/>
  <c r="FY62"/>
  <c r="FZ62" s="1"/>
  <c r="FU62"/>
  <c r="FV61"/>
  <c r="FW60"/>
  <c r="FV83"/>
  <c r="FU80"/>
  <c r="FV75"/>
  <c r="FW73"/>
  <c r="FT72"/>
  <c r="FY71"/>
  <c r="FZ71" s="1"/>
  <c r="FU71"/>
  <c r="FV70"/>
  <c r="FW69"/>
  <c r="FT68"/>
  <c r="FY67"/>
  <c r="FZ67" s="1"/>
  <c r="FU67"/>
  <c r="FV66"/>
  <c r="FW65"/>
  <c r="FT64"/>
  <c r="FY63"/>
  <c r="FZ63" s="1"/>
  <c r="FU63"/>
  <c r="FV62"/>
  <c r="FW61"/>
  <c r="FT60"/>
  <c r="FW82"/>
  <c r="FT81"/>
  <c r="FY80"/>
  <c r="FZ80" s="1"/>
  <c r="FW74"/>
  <c r="FY72"/>
  <c r="FZ72" s="1"/>
  <c r="FU72"/>
  <c r="FV71"/>
  <c r="FW70"/>
  <c r="FT69"/>
  <c r="FY68"/>
  <c r="FZ68" s="1"/>
  <c r="FU68"/>
  <c r="FV67"/>
  <c r="FW66"/>
  <c r="FT65"/>
  <c r="FY64"/>
  <c r="FZ64" s="1"/>
  <c r="FU64"/>
  <c r="FV63"/>
  <c r="FW62"/>
  <c r="FT61"/>
  <c r="FY60"/>
  <c r="FZ60" s="1"/>
  <c r="FU60"/>
  <c r="FU89"/>
  <c r="FV72"/>
  <c r="FU69"/>
  <c r="FV64"/>
  <c r="FU61"/>
  <c r="FV59"/>
  <c r="FW58"/>
  <c r="FT57"/>
  <c r="FY56"/>
  <c r="FZ56" s="1"/>
  <c r="FU56"/>
  <c r="FV55"/>
  <c r="FW54"/>
  <c r="FT53"/>
  <c r="FY52"/>
  <c r="FZ52" s="1"/>
  <c r="FU52"/>
  <c r="FV51"/>
  <c r="FW50"/>
  <c r="FT49"/>
  <c r="FY48"/>
  <c r="FZ48" s="1"/>
  <c r="FU48"/>
  <c r="FV47"/>
  <c r="FV92"/>
  <c r="FT73"/>
  <c r="FW71"/>
  <c r="FT70"/>
  <c r="FY69"/>
  <c r="FZ69" s="1"/>
  <c r="FW63"/>
  <c r="FT62"/>
  <c r="FY61"/>
  <c r="FZ61" s="1"/>
  <c r="FW59"/>
  <c r="FT58"/>
  <c r="FY57"/>
  <c r="FZ57" s="1"/>
  <c r="FU57"/>
  <c r="FV56"/>
  <c r="FW55"/>
  <c r="FT54"/>
  <c r="FY53"/>
  <c r="FZ53" s="1"/>
  <c r="FU53"/>
  <c r="FV52"/>
  <c r="FW51"/>
  <c r="FT50"/>
  <c r="FY49"/>
  <c r="FZ49" s="1"/>
  <c r="FU49"/>
  <c r="FV48"/>
  <c r="FW47"/>
  <c r="FV87"/>
  <c r="FU84"/>
  <c r="FV79"/>
  <c r="FU76"/>
  <c r="FW67"/>
  <c r="FT66"/>
  <c r="FY65"/>
  <c r="FZ65" s="1"/>
  <c r="FY59"/>
  <c r="FZ59" s="1"/>
  <c r="FU59"/>
  <c r="FV58"/>
  <c r="FW57"/>
  <c r="FT56"/>
  <c r="FY55"/>
  <c r="FZ55" s="1"/>
  <c r="FU55"/>
  <c r="FV54"/>
  <c r="FW53"/>
  <c r="FT52"/>
  <c r="FY51"/>
  <c r="FZ51" s="1"/>
  <c r="FU51"/>
  <c r="FV50"/>
  <c r="FW49"/>
  <c r="FT48"/>
  <c r="FY47"/>
  <c r="FZ47" s="1"/>
  <c r="FU47"/>
  <c r="FV57"/>
  <c r="FU54"/>
  <c r="FV49"/>
  <c r="FT46"/>
  <c r="FY45"/>
  <c r="FZ45" s="1"/>
  <c r="FU45"/>
  <c r="FV44"/>
  <c r="FW43"/>
  <c r="FT42"/>
  <c r="FY41"/>
  <c r="FZ41" s="1"/>
  <c r="FU41"/>
  <c r="FV40"/>
  <c r="FW39"/>
  <c r="FT38"/>
  <c r="FY37"/>
  <c r="FZ37" s="1"/>
  <c r="FU37"/>
  <c r="FV36"/>
  <c r="FW35"/>
  <c r="FT34"/>
  <c r="FW56"/>
  <c r="FT55"/>
  <c r="FY54"/>
  <c r="FZ54" s="1"/>
  <c r="FW48"/>
  <c r="FT47"/>
  <c r="FY46"/>
  <c r="FZ46" s="1"/>
  <c r="FU46"/>
  <c r="FV45"/>
  <c r="FW44"/>
  <c r="FT43"/>
  <c r="FY42"/>
  <c r="FZ42" s="1"/>
  <c r="FU42"/>
  <c r="FV41"/>
  <c r="FW40"/>
  <c r="FT39"/>
  <c r="FY38"/>
  <c r="FZ38" s="1"/>
  <c r="FU38"/>
  <c r="FV37"/>
  <c r="FW36"/>
  <c r="FT35"/>
  <c r="FY34"/>
  <c r="FZ34" s="1"/>
  <c r="FU34"/>
  <c r="FV68"/>
  <c r="FU65"/>
  <c r="FV60"/>
  <c r="FU58"/>
  <c r="FV53"/>
  <c r="FU50"/>
  <c r="FV46"/>
  <c r="FW45"/>
  <c r="FT44"/>
  <c r="FY43"/>
  <c r="FZ43" s="1"/>
  <c r="FU43"/>
  <c r="FV42"/>
  <c r="FW41"/>
  <c r="FT40"/>
  <c r="FY39"/>
  <c r="FZ39" s="1"/>
  <c r="FU39"/>
  <c r="FV38"/>
  <c r="FW37"/>
  <c r="FT36"/>
  <c r="FY35"/>
  <c r="FZ35" s="1"/>
  <c r="FU35"/>
  <c r="K15"/>
  <c r="BS15"/>
  <c r="EA15"/>
  <c r="EP16"/>
  <c r="FE17"/>
  <c r="FT18"/>
  <c r="BS19"/>
  <c r="CH20"/>
  <c r="BD22"/>
  <c r="FT22"/>
  <c r="BS23"/>
  <c r="EP24"/>
  <c r="CW25"/>
  <c r="EA27"/>
  <c r="AO29"/>
  <c r="CW29"/>
  <c r="FE29"/>
  <c r="Z30"/>
  <c r="DL30"/>
  <c r="K33"/>
  <c r="BD34"/>
  <c r="DL34"/>
  <c r="CH39"/>
  <c r="EA42"/>
  <c r="K44"/>
  <c r="K69"/>
  <c r="F115"/>
  <c r="J115"/>
  <c r="N15"/>
  <c r="V115"/>
  <c r="Z15"/>
  <c r="AP15"/>
  <c r="AT15"/>
  <c r="AX115"/>
  <c r="BB115"/>
  <c r="BF15"/>
  <c r="BN115"/>
  <c r="BR115"/>
  <c r="BV15"/>
  <c r="CD115"/>
  <c r="CH15"/>
  <c r="CT115"/>
  <c r="CX15"/>
  <c r="DB15"/>
  <c r="DF115"/>
  <c r="DJ115"/>
  <c r="DN15"/>
  <c r="DV115"/>
  <c r="DZ115"/>
  <c r="ED15"/>
  <c r="EL115"/>
  <c r="EP15"/>
  <c r="FB115"/>
  <c r="FF15"/>
  <c r="FJ15"/>
  <c r="FN115"/>
  <c r="FR115"/>
  <c r="FV15"/>
  <c r="K16"/>
  <c r="AA16"/>
  <c r="AE16"/>
  <c r="AF16" s="1"/>
  <c r="AO16"/>
  <c r="BE16"/>
  <c r="BI16"/>
  <c r="BJ16" s="1"/>
  <c r="BU16"/>
  <c r="CK16"/>
  <c r="CW16"/>
  <c r="DM16"/>
  <c r="DQ16"/>
  <c r="DR16" s="1"/>
  <c r="EC16"/>
  <c r="ES16"/>
  <c r="FE16"/>
  <c r="FU16"/>
  <c r="FY16"/>
  <c r="FZ16" s="1"/>
  <c r="N17"/>
  <c r="Z17"/>
  <c r="AR17"/>
  <c r="BD17"/>
  <c r="BT17"/>
  <c r="BX17"/>
  <c r="BY17" s="1"/>
  <c r="CJ17"/>
  <c r="CZ17"/>
  <c r="DL17"/>
  <c r="EB17"/>
  <c r="EF17"/>
  <c r="EG17" s="1"/>
  <c r="ER17"/>
  <c r="FH17"/>
  <c r="FT17"/>
  <c r="M18"/>
  <c r="AC18"/>
  <c r="AQ18"/>
  <c r="BG18"/>
  <c r="BS18"/>
  <c r="CI18"/>
  <c r="CM18"/>
  <c r="CN18" s="1"/>
  <c r="CY18"/>
  <c r="DO18"/>
  <c r="EA18"/>
  <c r="EQ18"/>
  <c r="EU18"/>
  <c r="EV18" s="1"/>
  <c r="FG18"/>
  <c r="FW18"/>
  <c r="L19"/>
  <c r="P19"/>
  <c r="Q19" s="1"/>
  <c r="AB19"/>
  <c r="AP19"/>
  <c r="AT19"/>
  <c r="AU19" s="1"/>
  <c r="BF19"/>
  <c r="BV19"/>
  <c r="CH19"/>
  <c r="CX19"/>
  <c r="DB19"/>
  <c r="DC19" s="1"/>
  <c r="DN19"/>
  <c r="ED19"/>
  <c r="EP19"/>
  <c r="FF19"/>
  <c r="FJ19"/>
  <c r="FK19" s="1"/>
  <c r="FV19"/>
  <c r="K20"/>
  <c r="AA20"/>
  <c r="AE20"/>
  <c r="AF20" s="1"/>
  <c r="AO20"/>
  <c r="BE20"/>
  <c r="BI20"/>
  <c r="BJ20" s="1"/>
  <c r="BU20"/>
  <c r="CK20"/>
  <c r="CW20"/>
  <c r="DM20"/>
  <c r="DQ20"/>
  <c r="DR20" s="1"/>
  <c r="EC20"/>
  <c r="ES20"/>
  <c r="FE20"/>
  <c r="FU20"/>
  <c r="FY20"/>
  <c r="FZ20" s="1"/>
  <c r="N21"/>
  <c r="Z21"/>
  <c r="AR21"/>
  <c r="BD21"/>
  <c r="BT21"/>
  <c r="BX21"/>
  <c r="BY21" s="1"/>
  <c r="CJ21"/>
  <c r="CZ21"/>
  <c r="DL21"/>
  <c r="EB21"/>
  <c r="EF21"/>
  <c r="EG21" s="1"/>
  <c r="ER21"/>
  <c r="FH21"/>
  <c r="FT21"/>
  <c r="M22"/>
  <c r="AC22"/>
  <c r="AQ22"/>
  <c r="BG22"/>
  <c r="BS22"/>
  <c r="CI22"/>
  <c r="CM22"/>
  <c r="CN22" s="1"/>
  <c r="CY22"/>
  <c r="DO22"/>
  <c r="EA22"/>
  <c r="EQ22"/>
  <c r="EU22"/>
  <c r="EV22" s="1"/>
  <c r="FG22"/>
  <c r="FW22"/>
  <c r="L23"/>
  <c r="P23"/>
  <c r="Q23" s="1"/>
  <c r="AB23"/>
  <c r="AP23"/>
  <c r="AT23"/>
  <c r="AU23" s="1"/>
  <c r="BF23"/>
  <c r="BV23"/>
  <c r="CH23"/>
  <c r="CX23"/>
  <c r="DB23"/>
  <c r="DC23" s="1"/>
  <c r="DN23"/>
  <c r="ED23"/>
  <c r="EP23"/>
  <c r="FF23"/>
  <c r="FJ23"/>
  <c r="FK23" s="1"/>
  <c r="FV23"/>
  <c r="K24"/>
  <c r="AA24"/>
  <c r="AE24"/>
  <c r="AF24" s="1"/>
  <c r="AO24"/>
  <c r="BE24"/>
  <c r="BI24"/>
  <c r="BJ24" s="1"/>
  <c r="BU24"/>
  <c r="CK24"/>
  <c r="CW24"/>
  <c r="DM24"/>
  <c r="DQ24"/>
  <c r="DR24" s="1"/>
  <c r="EC24"/>
  <c r="ES24"/>
  <c r="FE24"/>
  <c r="FU24"/>
  <c r="FY24"/>
  <c r="FZ24" s="1"/>
  <c r="N25"/>
  <c r="Z25"/>
  <c r="AR25"/>
  <c r="BD25"/>
  <c r="BT25"/>
  <c r="BX25"/>
  <c r="BY25" s="1"/>
  <c r="CJ25"/>
  <c r="CZ25"/>
  <c r="DL25"/>
  <c r="EB25"/>
  <c r="EF25"/>
  <c r="EG25" s="1"/>
  <c r="ER25"/>
  <c r="FH25"/>
  <c r="FT25"/>
  <c r="M26"/>
  <c r="AC26"/>
  <c r="AQ26"/>
  <c r="BG26"/>
  <c r="BS26"/>
  <c r="CI26"/>
  <c r="CM26"/>
  <c r="CN26" s="1"/>
  <c r="CY26"/>
  <c r="DO26"/>
  <c r="EA26"/>
  <c r="EQ26"/>
  <c r="EU26"/>
  <c r="EV26" s="1"/>
  <c r="FG26"/>
  <c r="FW26"/>
  <c r="L27"/>
  <c r="P27"/>
  <c r="Q27" s="1"/>
  <c r="AB27"/>
  <c r="AP27"/>
  <c r="AT27"/>
  <c r="AU27" s="1"/>
  <c r="BF27"/>
  <c r="BV27"/>
  <c r="CH27"/>
  <c r="CX27"/>
  <c r="DB27"/>
  <c r="DC27" s="1"/>
  <c r="DN27"/>
  <c r="ED27"/>
  <c r="EP27"/>
  <c r="FF27"/>
  <c r="FJ27"/>
  <c r="FK27" s="1"/>
  <c r="FV27"/>
  <c r="K28"/>
  <c r="AA28"/>
  <c r="AE28"/>
  <c r="AF28" s="1"/>
  <c r="AO28"/>
  <c r="BE28"/>
  <c r="BI28"/>
  <c r="BJ28" s="1"/>
  <c r="BU28"/>
  <c r="CK28"/>
  <c r="CW28"/>
  <c r="DM28"/>
  <c r="DQ28"/>
  <c r="DR28" s="1"/>
  <c r="EC28"/>
  <c r="ES28"/>
  <c r="FE28"/>
  <c r="FU28"/>
  <c r="FY28"/>
  <c r="FZ28" s="1"/>
  <c r="N29"/>
  <c r="Z29"/>
  <c r="AR29"/>
  <c r="BD29"/>
  <c r="BT29"/>
  <c r="BX29"/>
  <c r="BY29" s="1"/>
  <c r="CJ29"/>
  <c r="CZ29"/>
  <c r="DL29"/>
  <c r="EB29"/>
  <c r="EF29"/>
  <c r="EG29" s="1"/>
  <c r="ER29"/>
  <c r="FH29"/>
  <c r="FT29"/>
  <c r="M30"/>
  <c r="AC30"/>
  <c r="AQ30"/>
  <c r="BG30"/>
  <c r="BS30"/>
  <c r="CI30"/>
  <c r="CM30"/>
  <c r="CN30" s="1"/>
  <c r="CY30"/>
  <c r="DO30"/>
  <c r="EA30"/>
  <c r="EQ30"/>
  <c r="EU30"/>
  <c r="EV30" s="1"/>
  <c r="FG30"/>
  <c r="FW30"/>
  <c r="L31"/>
  <c r="P31"/>
  <c r="Q31" s="1"/>
  <c r="AB31"/>
  <c r="AP31"/>
  <c r="AT31"/>
  <c r="AU31" s="1"/>
  <c r="BF31"/>
  <c r="BV31"/>
  <c r="CH31"/>
  <c r="CX31"/>
  <c r="DN31"/>
  <c r="ED31"/>
  <c r="EP31"/>
  <c r="FF31"/>
  <c r="FJ31"/>
  <c r="FK31" s="1"/>
  <c r="FV31"/>
  <c r="K32"/>
  <c r="AA32"/>
  <c r="AE32"/>
  <c r="AF32" s="1"/>
  <c r="AO32"/>
  <c r="BE32"/>
  <c r="BI32"/>
  <c r="BJ32" s="1"/>
  <c r="BU32"/>
  <c r="CK32"/>
  <c r="CW32"/>
  <c r="DM32"/>
  <c r="DQ32"/>
  <c r="DR32" s="1"/>
  <c r="EC32"/>
  <c r="ES32"/>
  <c r="FE32"/>
  <c r="FU32"/>
  <c r="FY32"/>
  <c r="FZ32" s="1"/>
  <c r="N33"/>
  <c r="Z33"/>
  <c r="AR33"/>
  <c r="BD33"/>
  <c r="BT33"/>
  <c r="BX33"/>
  <c r="BY33" s="1"/>
  <c r="CJ33"/>
  <c r="CZ33"/>
  <c r="DL33"/>
  <c r="EB33"/>
  <c r="EF33"/>
  <c r="EG33" s="1"/>
  <c r="ER33"/>
  <c r="FH33"/>
  <c r="FT33"/>
  <c r="M34"/>
  <c r="AC34"/>
  <c r="AQ34"/>
  <c r="BG34"/>
  <c r="BS34"/>
  <c r="CI34"/>
  <c r="CM34"/>
  <c r="CN34" s="1"/>
  <c r="CY34"/>
  <c r="DO34"/>
  <c r="EA34"/>
  <c r="EQ34"/>
  <c r="FE34"/>
  <c r="FJ34"/>
  <c r="FK34" s="1"/>
  <c r="AT35"/>
  <c r="AU35" s="1"/>
  <c r="CX35"/>
  <c r="DN35"/>
  <c r="ED35"/>
  <c r="EP35"/>
  <c r="AO36"/>
  <c r="FY36"/>
  <c r="FZ36" s="1"/>
  <c r="BX37"/>
  <c r="BY37" s="1"/>
  <c r="EB37"/>
  <c r="ER37"/>
  <c r="FH37"/>
  <c r="FT37"/>
  <c r="M38"/>
  <c r="AC38"/>
  <c r="CM38"/>
  <c r="CN38" s="1"/>
  <c r="EQ38"/>
  <c r="FG38"/>
  <c r="FW38"/>
  <c r="P39"/>
  <c r="Q39" s="1"/>
  <c r="FJ39"/>
  <c r="FK39" s="1"/>
  <c r="AA40"/>
  <c r="BI40"/>
  <c r="BJ40" s="1"/>
  <c r="DM40"/>
  <c r="EC40"/>
  <c r="ES40"/>
  <c r="FE40"/>
  <c r="AR41"/>
  <c r="BD41"/>
  <c r="AQ42"/>
  <c r="BG42"/>
  <c r="BS42"/>
  <c r="AT43"/>
  <c r="AU43" s="1"/>
  <c r="CX43"/>
  <c r="DN43"/>
  <c r="ED43"/>
  <c r="EP43"/>
  <c r="AO44"/>
  <c r="FY44"/>
  <c r="FZ44" s="1"/>
  <c r="BX45"/>
  <c r="BY45" s="1"/>
  <c r="EB45"/>
  <c r="ER45"/>
  <c r="FH45"/>
  <c r="FT45"/>
  <c r="M46"/>
  <c r="AC46"/>
  <c r="CM46"/>
  <c r="CN46" s="1"/>
  <c r="EQ46"/>
  <c r="FG46"/>
  <c r="FW46"/>
  <c r="P47"/>
  <c r="Q47" s="1"/>
  <c r="ED49"/>
  <c r="FT51"/>
  <c r="AC52"/>
  <c r="CM52"/>
  <c r="CN52" s="1"/>
  <c r="EQ52"/>
  <c r="EC54"/>
  <c r="BG56"/>
  <c r="AT57"/>
  <c r="AU57" s="1"/>
  <c r="CX57"/>
  <c r="AO58"/>
  <c r="FY58"/>
  <c r="FZ58" s="1"/>
  <c r="ER59"/>
  <c r="EU82"/>
  <c r="EV82" s="1"/>
  <c r="DB113"/>
  <c r="DC113" s="1"/>
  <c r="DB111"/>
  <c r="DC111" s="1"/>
  <c r="DB114"/>
  <c r="DC114" s="1"/>
  <c r="DB108"/>
  <c r="DC108" s="1"/>
  <c r="DB109"/>
  <c r="DC109" s="1"/>
  <c r="DB112"/>
  <c r="DC112" s="1"/>
  <c r="DB104"/>
  <c r="DC104" s="1"/>
  <c r="DB105"/>
  <c r="DC105" s="1"/>
  <c r="DB110"/>
  <c r="DC110" s="1"/>
  <c r="DB107"/>
  <c r="DC107" s="1"/>
  <c r="DB103"/>
  <c r="DC103" s="1"/>
  <c r="DB100"/>
  <c r="DC100" s="1"/>
  <c r="DB96"/>
  <c r="DC96" s="1"/>
  <c r="DB102"/>
  <c r="DC102" s="1"/>
  <c r="DB101"/>
  <c r="DC101" s="1"/>
  <c r="DB97"/>
  <c r="DC97" s="1"/>
  <c r="DB98"/>
  <c r="DC98" s="1"/>
  <c r="DB94"/>
  <c r="DC94" s="1"/>
  <c r="DB90"/>
  <c r="DC90" s="1"/>
  <c r="DB95"/>
  <c r="DC95" s="1"/>
  <c r="DB91"/>
  <c r="DC91" s="1"/>
  <c r="DB99"/>
  <c r="DC99" s="1"/>
  <c r="DB93"/>
  <c r="DC93" s="1"/>
  <c r="DB89"/>
  <c r="DC89" s="1"/>
  <c r="DB88"/>
  <c r="DC88" s="1"/>
  <c r="DB84"/>
  <c r="DC84" s="1"/>
  <c r="DB80"/>
  <c r="DC80" s="1"/>
  <c r="DB76"/>
  <c r="DC76" s="1"/>
  <c r="DB85"/>
  <c r="DC85" s="1"/>
  <c r="DB81"/>
  <c r="DC81" s="1"/>
  <c r="DB77"/>
  <c r="DC77" s="1"/>
  <c r="DB86"/>
  <c r="DC86" s="1"/>
  <c r="DB82"/>
  <c r="DC82" s="1"/>
  <c r="DB78"/>
  <c r="DC78" s="1"/>
  <c r="DB74"/>
  <c r="DC74" s="1"/>
  <c r="DB92"/>
  <c r="DC92" s="1"/>
  <c r="DB73"/>
  <c r="DC73" s="1"/>
  <c r="DB69"/>
  <c r="DC69" s="1"/>
  <c r="DB65"/>
  <c r="DC65" s="1"/>
  <c r="DB61"/>
  <c r="DC61" s="1"/>
  <c r="DB83"/>
  <c r="DC83" s="1"/>
  <c r="DB75"/>
  <c r="DC75" s="1"/>
  <c r="DB70"/>
  <c r="DC70" s="1"/>
  <c r="DB66"/>
  <c r="DC66" s="1"/>
  <c r="DB62"/>
  <c r="DC62" s="1"/>
  <c r="DB106"/>
  <c r="DC106" s="1"/>
  <c r="DB71"/>
  <c r="DC71" s="1"/>
  <c r="DB67"/>
  <c r="DC67" s="1"/>
  <c r="DB63"/>
  <c r="DC63" s="1"/>
  <c r="DB87"/>
  <c r="DC87" s="1"/>
  <c r="DB79"/>
  <c r="DC79" s="1"/>
  <c r="DB72"/>
  <c r="DC72" s="1"/>
  <c r="DB64"/>
  <c r="DC64" s="1"/>
  <c r="DB59"/>
  <c r="DC59" s="1"/>
  <c r="DB55"/>
  <c r="DC55" s="1"/>
  <c r="DB51"/>
  <c r="DC51" s="1"/>
  <c r="DB60"/>
  <c r="DC60" s="1"/>
  <c r="DB56"/>
  <c r="DC56" s="1"/>
  <c r="DB52"/>
  <c r="DC52" s="1"/>
  <c r="DB48"/>
  <c r="DC48" s="1"/>
  <c r="DB58"/>
  <c r="DC58" s="1"/>
  <c r="DB54"/>
  <c r="DC54" s="1"/>
  <c r="DB50"/>
  <c r="DC50" s="1"/>
  <c r="DB57"/>
  <c r="DC57" s="1"/>
  <c r="DB49"/>
  <c r="DC49" s="1"/>
  <c r="DB44"/>
  <c r="DC44" s="1"/>
  <c r="DB40"/>
  <c r="DC40" s="1"/>
  <c r="DB36"/>
  <c r="DC36" s="1"/>
  <c r="DB45"/>
  <c r="DC45" s="1"/>
  <c r="DB41"/>
  <c r="DC41" s="1"/>
  <c r="DB37"/>
  <c r="DC37" s="1"/>
  <c r="DB53"/>
  <c r="DC53" s="1"/>
  <c r="DB46"/>
  <c r="DC46" s="1"/>
  <c r="DB42"/>
  <c r="DC42" s="1"/>
  <c r="DB38"/>
  <c r="DC38" s="1"/>
  <c r="CH16"/>
  <c r="K17"/>
  <c r="AO17"/>
  <c r="Z18"/>
  <c r="BD18"/>
  <c r="EP20"/>
  <c r="K21"/>
  <c r="FE21"/>
  <c r="DL22"/>
  <c r="K25"/>
  <c r="AO25"/>
  <c r="FT26"/>
  <c r="BS31"/>
  <c r="EP32"/>
  <c r="CW33"/>
  <c r="E115"/>
  <c r="I115"/>
  <c r="M15"/>
  <c r="U115"/>
  <c r="Y115"/>
  <c r="AC15"/>
  <c r="AO15"/>
  <c r="BA115"/>
  <c r="BE15"/>
  <c r="BI15"/>
  <c r="BM115"/>
  <c r="BQ115"/>
  <c r="BU15"/>
  <c r="CC115"/>
  <c r="CG115"/>
  <c r="CK15"/>
  <c r="CS115"/>
  <c r="CW15"/>
  <c r="DI115"/>
  <c r="DM15"/>
  <c r="DQ15"/>
  <c r="DU115"/>
  <c r="DY115"/>
  <c r="EC15"/>
  <c r="EK115"/>
  <c r="EO115"/>
  <c r="ES15"/>
  <c r="FA115"/>
  <c r="FE15"/>
  <c r="FQ115"/>
  <c r="FU15"/>
  <c r="FY15"/>
  <c r="N16"/>
  <c r="Z16"/>
  <c r="AR16"/>
  <c r="BD16"/>
  <c r="BT16"/>
  <c r="BX16"/>
  <c r="BY16" s="1"/>
  <c r="CJ16"/>
  <c r="CZ16"/>
  <c r="DL16"/>
  <c r="EB16"/>
  <c r="EF16"/>
  <c r="EG16" s="1"/>
  <c r="ER16"/>
  <c r="FH16"/>
  <c r="FT16"/>
  <c r="M17"/>
  <c r="AC17"/>
  <c r="AQ17"/>
  <c r="BG17"/>
  <c r="BS17"/>
  <c r="CI17"/>
  <c r="CM17"/>
  <c r="CY17"/>
  <c r="DO17"/>
  <c r="EA17"/>
  <c r="EQ17"/>
  <c r="EU17"/>
  <c r="EV17" s="1"/>
  <c r="FG17"/>
  <c r="FW17"/>
  <c r="L18"/>
  <c r="P18"/>
  <c r="Q18" s="1"/>
  <c r="AB18"/>
  <c r="AP18"/>
  <c r="AT18"/>
  <c r="AU18" s="1"/>
  <c r="BF18"/>
  <c r="BV18"/>
  <c r="CH18"/>
  <c r="CX18"/>
  <c r="DB18"/>
  <c r="DC18" s="1"/>
  <c r="DN18"/>
  <c r="ED18"/>
  <c r="EP18"/>
  <c r="FF18"/>
  <c r="FJ18"/>
  <c r="FK18" s="1"/>
  <c r="FV18"/>
  <c r="K19"/>
  <c r="AA19"/>
  <c r="AE19"/>
  <c r="AF19" s="1"/>
  <c r="AO19"/>
  <c r="BE19"/>
  <c r="BI19"/>
  <c r="BJ19" s="1"/>
  <c r="BU19"/>
  <c r="CK19"/>
  <c r="CW19"/>
  <c r="DM19"/>
  <c r="DQ19"/>
  <c r="DR19" s="1"/>
  <c r="EC19"/>
  <c r="ES19"/>
  <c r="FE19"/>
  <c r="FU19"/>
  <c r="FY19"/>
  <c r="FZ19" s="1"/>
  <c r="N20"/>
  <c r="Z20"/>
  <c r="AR20"/>
  <c r="BD20"/>
  <c r="BT20"/>
  <c r="BX20"/>
  <c r="BY20" s="1"/>
  <c r="CJ20"/>
  <c r="CZ20"/>
  <c r="DL20"/>
  <c r="EB20"/>
  <c r="EF20"/>
  <c r="EG20" s="1"/>
  <c r="ER20"/>
  <c r="FH20"/>
  <c r="FT20"/>
  <c r="M21"/>
  <c r="AC21"/>
  <c r="AQ21"/>
  <c r="BG21"/>
  <c r="BS21"/>
  <c r="CI21"/>
  <c r="CM21"/>
  <c r="CN21" s="1"/>
  <c r="CY21"/>
  <c r="DO21"/>
  <c r="EA21"/>
  <c r="EQ21"/>
  <c r="EU21"/>
  <c r="EV21" s="1"/>
  <c r="FG21"/>
  <c r="FW21"/>
  <c r="L22"/>
  <c r="P22"/>
  <c r="Q22" s="1"/>
  <c r="AB22"/>
  <c r="AP22"/>
  <c r="AT22"/>
  <c r="AU22" s="1"/>
  <c r="BF22"/>
  <c r="BV22"/>
  <c r="CH22"/>
  <c r="CX22"/>
  <c r="DB22"/>
  <c r="DC22" s="1"/>
  <c r="DN22"/>
  <c r="ED22"/>
  <c r="EP22"/>
  <c r="FF22"/>
  <c r="FJ22"/>
  <c r="FK22" s="1"/>
  <c r="FV22"/>
  <c r="K23"/>
  <c r="AA23"/>
  <c r="AE23"/>
  <c r="AF23" s="1"/>
  <c r="AO23"/>
  <c r="BE23"/>
  <c r="BI23"/>
  <c r="BJ23" s="1"/>
  <c r="BU23"/>
  <c r="CK23"/>
  <c r="CW23"/>
  <c r="DM23"/>
  <c r="DQ23"/>
  <c r="DR23" s="1"/>
  <c r="EC23"/>
  <c r="ES23"/>
  <c r="FE23"/>
  <c r="FU23"/>
  <c r="FY23"/>
  <c r="FZ23" s="1"/>
  <c r="N24"/>
  <c r="Z24"/>
  <c r="AR24"/>
  <c r="BD24"/>
  <c r="BT24"/>
  <c r="BX24"/>
  <c r="BY24" s="1"/>
  <c r="CJ24"/>
  <c r="CZ24"/>
  <c r="DL24"/>
  <c r="EB24"/>
  <c r="EF24"/>
  <c r="EG24" s="1"/>
  <c r="ER24"/>
  <c r="FH24"/>
  <c r="FT24"/>
  <c r="M25"/>
  <c r="AC25"/>
  <c r="AQ25"/>
  <c r="BG25"/>
  <c r="BS25"/>
  <c r="CI25"/>
  <c r="CM25"/>
  <c r="CN25" s="1"/>
  <c r="CY25"/>
  <c r="DO25"/>
  <c r="EA25"/>
  <c r="EQ25"/>
  <c r="EU25"/>
  <c r="EV25" s="1"/>
  <c r="FG25"/>
  <c r="FW25"/>
  <c r="L26"/>
  <c r="P26"/>
  <c r="Q26" s="1"/>
  <c r="AB26"/>
  <c r="AP26"/>
  <c r="AT26"/>
  <c r="AU26" s="1"/>
  <c r="BF26"/>
  <c r="BV26"/>
  <c r="CH26"/>
  <c r="CX26"/>
  <c r="DB26"/>
  <c r="DC26" s="1"/>
  <c r="DN26"/>
  <c r="ED26"/>
  <c r="EP26"/>
  <c r="FF26"/>
  <c r="FJ26"/>
  <c r="FK26" s="1"/>
  <c r="FV26"/>
  <c r="K27"/>
  <c r="AA27"/>
  <c r="AE27"/>
  <c r="AF27" s="1"/>
  <c r="AO27"/>
  <c r="BE27"/>
  <c r="BI27"/>
  <c r="BJ27" s="1"/>
  <c r="BU27"/>
  <c r="CK27"/>
  <c r="CW27"/>
  <c r="DM27"/>
  <c r="DQ27"/>
  <c r="DR27" s="1"/>
  <c r="EC27"/>
  <c r="ES27"/>
  <c r="FE27"/>
  <c r="FU27"/>
  <c r="FY27"/>
  <c r="FZ27" s="1"/>
  <c r="N28"/>
  <c r="Z28"/>
  <c r="AR28"/>
  <c r="BD28"/>
  <c r="BT28"/>
  <c r="BX28"/>
  <c r="BY28" s="1"/>
  <c r="CJ28"/>
  <c r="CZ28"/>
  <c r="DL28"/>
  <c r="EB28"/>
  <c r="EF28"/>
  <c r="EG28" s="1"/>
  <c r="ER28"/>
  <c r="FH28"/>
  <c r="FT28"/>
  <c r="M29"/>
  <c r="AC29"/>
  <c r="AQ29"/>
  <c r="BG29"/>
  <c r="BS29"/>
  <c r="CI29"/>
  <c r="CM29"/>
  <c r="CN29" s="1"/>
  <c r="CY29"/>
  <c r="DO29"/>
  <c r="EA29"/>
  <c r="EQ29"/>
  <c r="EU29"/>
  <c r="EV29" s="1"/>
  <c r="FG29"/>
  <c r="FW29"/>
  <c r="L30"/>
  <c r="P30"/>
  <c r="Q30" s="1"/>
  <c r="AB30"/>
  <c r="AP30"/>
  <c r="AT30"/>
  <c r="AU30" s="1"/>
  <c r="BF30"/>
  <c r="BV30"/>
  <c r="CH30"/>
  <c r="CX30"/>
  <c r="DB30"/>
  <c r="DC30" s="1"/>
  <c r="DN30"/>
  <c r="ED30"/>
  <c r="EP30"/>
  <c r="FF30"/>
  <c r="FJ30"/>
  <c r="FK30" s="1"/>
  <c r="FV30"/>
  <c r="K31"/>
  <c r="AA31"/>
  <c r="AE31"/>
  <c r="AF31" s="1"/>
  <c r="AO31"/>
  <c r="BE31"/>
  <c r="BI31"/>
  <c r="BJ31" s="1"/>
  <c r="BU31"/>
  <c r="CK31"/>
  <c r="CW31"/>
  <c r="DM31"/>
  <c r="DQ31"/>
  <c r="DR31" s="1"/>
  <c r="EC31"/>
  <c r="ES31"/>
  <c r="FE31"/>
  <c r="FU31"/>
  <c r="FY31"/>
  <c r="FZ31" s="1"/>
  <c r="N32"/>
  <c r="Z32"/>
  <c r="AR32"/>
  <c r="BD32"/>
  <c r="BT32"/>
  <c r="BX32"/>
  <c r="BY32" s="1"/>
  <c r="CJ32"/>
  <c r="CZ32"/>
  <c r="DL32"/>
  <c r="EB32"/>
  <c r="EF32"/>
  <c r="EG32" s="1"/>
  <c r="ER32"/>
  <c r="FH32"/>
  <c r="FT32"/>
  <c r="M33"/>
  <c r="AC33"/>
  <c r="AQ33"/>
  <c r="BG33"/>
  <c r="BS33"/>
  <c r="CI33"/>
  <c r="CM33"/>
  <c r="CN33" s="1"/>
  <c r="CY33"/>
  <c r="DO33"/>
  <c r="EA33"/>
  <c r="EQ33"/>
  <c r="EU33"/>
  <c r="EV33" s="1"/>
  <c r="FG33"/>
  <c r="FI33" s="1"/>
  <c r="FM33" s="1"/>
  <c r="FW33"/>
  <c r="L34"/>
  <c r="P34"/>
  <c r="Q34" s="1"/>
  <c r="AB34"/>
  <c r="AG34" s="1"/>
  <c r="AP34"/>
  <c r="AT34"/>
  <c r="AU34" s="1"/>
  <c r="BF34"/>
  <c r="BV34"/>
  <c r="CH34"/>
  <c r="CX34"/>
  <c r="DB34"/>
  <c r="DC34" s="1"/>
  <c r="DN34"/>
  <c r="ED34"/>
  <c r="EP34"/>
  <c r="EU34"/>
  <c r="EV34" s="1"/>
  <c r="AP35"/>
  <c r="BF35"/>
  <c r="BV35"/>
  <c r="CH35"/>
  <c r="AE36"/>
  <c r="AF36" s="1"/>
  <c r="DQ36"/>
  <c r="DR36" s="1"/>
  <c r="FU36"/>
  <c r="N37"/>
  <c r="Z37"/>
  <c r="BT37"/>
  <c r="CJ37"/>
  <c r="CZ37"/>
  <c r="DL37"/>
  <c r="CI38"/>
  <c r="CY38"/>
  <c r="DO38"/>
  <c r="EA38"/>
  <c r="L39"/>
  <c r="AB39"/>
  <c r="DB39"/>
  <c r="DC39" s="1"/>
  <c r="FF39"/>
  <c r="FV39"/>
  <c r="K40"/>
  <c r="BE40"/>
  <c r="BU40"/>
  <c r="CK40"/>
  <c r="CW40"/>
  <c r="EF41"/>
  <c r="EG41" s="1"/>
  <c r="EU42"/>
  <c r="EV42" s="1"/>
  <c r="AP43"/>
  <c r="BF43"/>
  <c r="BV43"/>
  <c r="CH43"/>
  <c r="AE44"/>
  <c r="AF44" s="1"/>
  <c r="DQ44"/>
  <c r="DR44" s="1"/>
  <c r="FU44"/>
  <c r="N45"/>
  <c r="Z45"/>
  <c r="BT45"/>
  <c r="CJ45"/>
  <c r="CZ45"/>
  <c r="DL45"/>
  <c r="CI46"/>
  <c r="CY46"/>
  <c r="DO46"/>
  <c r="EA46"/>
  <c r="L47"/>
  <c r="AB47"/>
  <c r="DB47"/>
  <c r="DC47" s="1"/>
  <c r="AQ48"/>
  <c r="EP49"/>
  <c r="BX51"/>
  <c r="BY51" s="1"/>
  <c r="EB51"/>
  <c r="FG52"/>
  <c r="FJ53"/>
  <c r="FK53" s="1"/>
  <c r="ES54"/>
  <c r="AR55"/>
  <c r="BS56"/>
  <c r="DN57"/>
  <c r="FH59"/>
  <c r="M60"/>
  <c r="N66"/>
  <c r="CZ66"/>
  <c r="M67" i="1"/>
  <c r="L67"/>
  <c r="M65"/>
  <c r="M64" s="1"/>
  <c r="L65"/>
  <c r="M58"/>
  <c r="L58"/>
  <c r="M56"/>
  <c r="L56"/>
  <c r="L55" s="1"/>
  <c r="M55"/>
  <c r="M44"/>
  <c r="L44"/>
  <c r="M38"/>
  <c r="L38"/>
  <c r="M36"/>
  <c r="L36"/>
  <c r="M32"/>
  <c r="L32"/>
  <c r="M27"/>
  <c r="L27"/>
  <c r="M25"/>
  <c r="L25"/>
  <c r="M24"/>
  <c r="L24"/>
  <c r="M22"/>
  <c r="L22"/>
  <c r="M15"/>
  <c r="L15"/>
  <c r="M13"/>
  <c r="L13"/>
  <c r="M12"/>
  <c r="M11" s="1"/>
  <c r="M10" s="1"/>
  <c r="L12"/>
  <c r="L64" l="1"/>
  <c r="FG115" i="15"/>
  <c r="DO115"/>
  <c r="BU115"/>
  <c r="AE115"/>
  <c r="AF115"/>
  <c r="AP115"/>
  <c r="O36"/>
  <c r="S36" s="1"/>
  <c r="AD34"/>
  <c r="AH34" s="1"/>
  <c r="FL33"/>
  <c r="DS26"/>
  <c r="EE19"/>
  <c r="EI19" s="1"/>
  <c r="L11" i="1"/>
  <c r="FX30" i="15"/>
  <c r="GB30" s="1"/>
  <c r="AC115"/>
  <c r="BW46"/>
  <c r="CA46" s="1"/>
  <c r="BZ48"/>
  <c r="BH55"/>
  <c r="BL55" s="1"/>
  <c r="DP26"/>
  <c r="DT26" s="1"/>
  <c r="GA45"/>
  <c r="FX45"/>
  <c r="GB45" s="1"/>
  <c r="BZ42"/>
  <c r="BW42"/>
  <c r="CA42" s="1"/>
  <c r="FL34"/>
  <c r="FI34"/>
  <c r="FM34" s="1"/>
  <c r="GA33"/>
  <c r="FX33"/>
  <c r="GB33" s="1"/>
  <c r="AG33"/>
  <c r="AD33"/>
  <c r="AH33" s="1"/>
  <c r="FL32"/>
  <c r="FI32"/>
  <c r="FM32" s="1"/>
  <c r="DS29"/>
  <c r="DP29"/>
  <c r="DT29" s="1"/>
  <c r="DD28"/>
  <c r="DA28"/>
  <c r="DE28" s="1"/>
  <c r="R28"/>
  <c r="O28"/>
  <c r="S28" s="1"/>
  <c r="EW27"/>
  <c r="ET27"/>
  <c r="EX27" s="1"/>
  <c r="DS25"/>
  <c r="DP25"/>
  <c r="DT25" s="1"/>
  <c r="DD24"/>
  <c r="DA24"/>
  <c r="DE24" s="1"/>
  <c r="CI115"/>
  <c r="EW49"/>
  <c r="ET49"/>
  <c r="EX49" s="1"/>
  <c r="DD40"/>
  <c r="DA40"/>
  <c r="DE40" s="1"/>
  <c r="EW34"/>
  <c r="ET34"/>
  <c r="EX34" s="1"/>
  <c r="DA31"/>
  <c r="DE31" s="1"/>
  <c r="DD31"/>
  <c r="DP28"/>
  <c r="DT28" s="1"/>
  <c r="DS28"/>
  <c r="DA27"/>
  <c r="DE27" s="1"/>
  <c r="DD27"/>
  <c r="O27"/>
  <c r="S27" s="1"/>
  <c r="R27"/>
  <c r="ET26"/>
  <c r="EX26" s="1"/>
  <c r="EW26"/>
  <c r="DP24"/>
  <c r="DT24" s="1"/>
  <c r="DS24"/>
  <c r="DA23"/>
  <c r="DE23" s="1"/>
  <c r="DD23"/>
  <c r="O23"/>
  <c r="S23" s="1"/>
  <c r="R23"/>
  <c r="ET22"/>
  <c r="EX22" s="1"/>
  <c r="EW22"/>
  <c r="DP20"/>
  <c r="DT20" s="1"/>
  <c r="DS20"/>
  <c r="DA19"/>
  <c r="DE19" s="1"/>
  <c r="DD19"/>
  <c r="O19"/>
  <c r="S19" s="1"/>
  <c r="R19"/>
  <c r="ET18"/>
  <c r="EX18" s="1"/>
  <c r="EW18"/>
  <c r="CN17"/>
  <c r="CM115"/>
  <c r="DP16"/>
  <c r="DT16" s="1"/>
  <c r="DS16"/>
  <c r="FE115"/>
  <c r="FI15"/>
  <c r="FL15"/>
  <c r="DQ115"/>
  <c r="DR15"/>
  <c r="DR115" s="1"/>
  <c r="GA26"/>
  <c r="FX26"/>
  <c r="GB26" s="1"/>
  <c r="FL21"/>
  <c r="FI21"/>
  <c r="FM21" s="1"/>
  <c r="AD18"/>
  <c r="AH18" s="1"/>
  <c r="AG18"/>
  <c r="EQ115"/>
  <c r="AQ115"/>
  <c r="BE115"/>
  <c r="EU115"/>
  <c r="R40"/>
  <c r="O40"/>
  <c r="S40" s="1"/>
  <c r="DP32"/>
  <c r="DT32" s="1"/>
  <c r="DS32"/>
  <c r="O31"/>
  <c r="S31" s="1"/>
  <c r="R31"/>
  <c r="ET30"/>
  <c r="EX30" s="1"/>
  <c r="EW30"/>
  <c r="CO35"/>
  <c r="CL35"/>
  <c r="CP35" s="1"/>
  <c r="FX32"/>
  <c r="GB32" s="1"/>
  <c r="GA32"/>
  <c r="AD32"/>
  <c r="AH32" s="1"/>
  <c r="AG32"/>
  <c r="FI31"/>
  <c r="FM31" s="1"/>
  <c r="FL31"/>
  <c r="FX28"/>
  <c r="GB28" s="1"/>
  <c r="GA28"/>
  <c r="AD28"/>
  <c r="AH28" s="1"/>
  <c r="AG28"/>
  <c r="FI27"/>
  <c r="FM27" s="1"/>
  <c r="FL27"/>
  <c r="FX24"/>
  <c r="GB24" s="1"/>
  <c r="GA24"/>
  <c r="AD24"/>
  <c r="AH24" s="1"/>
  <c r="AG24"/>
  <c r="FI23"/>
  <c r="FM23" s="1"/>
  <c r="FL23"/>
  <c r="FX20"/>
  <c r="GB20" s="1"/>
  <c r="GA20"/>
  <c r="AD20"/>
  <c r="AH20" s="1"/>
  <c r="AG20"/>
  <c r="FI19"/>
  <c r="FM19" s="1"/>
  <c r="FL19"/>
  <c r="FX16"/>
  <c r="GB16" s="1"/>
  <c r="GA16"/>
  <c r="AD16"/>
  <c r="AH16" s="1"/>
  <c r="AG16"/>
  <c r="CW115"/>
  <c r="DA15"/>
  <c r="DD15"/>
  <c r="BI115"/>
  <c r="BJ15"/>
  <c r="BJ115" s="1"/>
  <c r="CY115"/>
  <c r="R24"/>
  <c r="O24"/>
  <c r="S24" s="1"/>
  <c r="EW23"/>
  <c r="ET23"/>
  <c r="EX23" s="1"/>
  <c r="DS21"/>
  <c r="DP21"/>
  <c r="DT21" s="1"/>
  <c r="DD20"/>
  <c r="DA20"/>
  <c r="DE20" s="1"/>
  <c r="R20"/>
  <c r="O20"/>
  <c r="S20" s="1"/>
  <c r="EW19"/>
  <c r="ET19"/>
  <c r="EX19" s="1"/>
  <c r="DS17"/>
  <c r="DP17"/>
  <c r="DT17" s="1"/>
  <c r="DD16"/>
  <c r="DA16"/>
  <c r="DE16" s="1"/>
  <c r="R16"/>
  <c r="O16"/>
  <c r="S16" s="1"/>
  <c r="FJ115"/>
  <c r="FK15"/>
  <c r="FK115" s="1"/>
  <c r="Z115"/>
  <c r="AG15"/>
  <c r="AD15"/>
  <c r="CO39"/>
  <c r="CL39"/>
  <c r="CP39" s="1"/>
  <c r="DS30"/>
  <c r="DP30"/>
  <c r="DT30" s="1"/>
  <c r="AS29"/>
  <c r="AW29" s="1"/>
  <c r="AV29"/>
  <c r="BW23"/>
  <c r="CA23" s="1"/>
  <c r="BZ23"/>
  <c r="BW19"/>
  <c r="CA19" s="1"/>
  <c r="BZ19"/>
  <c r="GA44"/>
  <c r="FX44"/>
  <c r="GB44" s="1"/>
  <c r="GA39"/>
  <c r="FX39"/>
  <c r="GB39" s="1"/>
  <c r="FX38"/>
  <c r="GB38" s="1"/>
  <c r="GA38"/>
  <c r="FX48"/>
  <c r="GB48" s="1"/>
  <c r="GA48"/>
  <c r="GA66"/>
  <c r="FX66"/>
  <c r="GB66" s="1"/>
  <c r="GA58"/>
  <c r="FX58"/>
  <c r="GB58" s="1"/>
  <c r="GA73"/>
  <c r="FX73"/>
  <c r="GB73" s="1"/>
  <c r="GA60"/>
  <c r="FX60"/>
  <c r="GB60" s="1"/>
  <c r="FX63"/>
  <c r="GB63" s="1"/>
  <c r="GA63"/>
  <c r="GA80"/>
  <c r="FX80"/>
  <c r="GB80" s="1"/>
  <c r="GA94"/>
  <c r="FX94"/>
  <c r="GB94" s="1"/>
  <c r="GA79"/>
  <c r="FX79"/>
  <c r="GB79" s="1"/>
  <c r="FX78"/>
  <c r="GB78" s="1"/>
  <c r="GA78"/>
  <c r="FX91"/>
  <c r="GB91" s="1"/>
  <c r="GA91"/>
  <c r="GA93"/>
  <c r="FX93"/>
  <c r="GB93" s="1"/>
  <c r="FX88"/>
  <c r="GB88" s="1"/>
  <c r="GA88"/>
  <c r="FX98"/>
  <c r="GB98" s="1"/>
  <c r="GA98"/>
  <c r="FX105"/>
  <c r="GB105" s="1"/>
  <c r="GA105"/>
  <c r="GA103"/>
  <c r="FX103"/>
  <c r="GB103" s="1"/>
  <c r="FX106"/>
  <c r="GB106" s="1"/>
  <c r="GA106"/>
  <c r="GA113"/>
  <c r="FX113"/>
  <c r="GB113" s="1"/>
  <c r="FX109"/>
  <c r="GB109" s="1"/>
  <c r="GA109"/>
  <c r="FL39"/>
  <c r="FI39"/>
  <c r="FM39" s="1"/>
  <c r="FL42"/>
  <c r="FI42"/>
  <c r="FM42" s="1"/>
  <c r="FL50"/>
  <c r="FI50"/>
  <c r="FM50" s="1"/>
  <c r="FL58"/>
  <c r="FI58"/>
  <c r="FM58" s="1"/>
  <c r="FI51"/>
  <c r="FM51" s="1"/>
  <c r="FL51"/>
  <c r="FL61"/>
  <c r="FI61"/>
  <c r="FM61" s="1"/>
  <c r="FL69"/>
  <c r="FI69"/>
  <c r="FM69" s="1"/>
  <c r="FL49"/>
  <c r="FI49"/>
  <c r="FM49" s="1"/>
  <c r="FL65"/>
  <c r="FI65"/>
  <c r="FM65" s="1"/>
  <c r="FI52"/>
  <c r="FM52" s="1"/>
  <c r="FL52"/>
  <c r="FL68"/>
  <c r="FI68"/>
  <c r="FM68" s="1"/>
  <c r="FL71"/>
  <c r="FI71"/>
  <c r="FM71" s="1"/>
  <c r="FL75"/>
  <c r="FI75"/>
  <c r="FM75" s="1"/>
  <c r="FL89"/>
  <c r="FI89"/>
  <c r="FM89" s="1"/>
  <c r="FL78"/>
  <c r="FI78"/>
  <c r="FM78" s="1"/>
  <c r="FI85"/>
  <c r="FM85" s="1"/>
  <c r="FL85"/>
  <c r="FI94"/>
  <c r="FM94" s="1"/>
  <c r="FL94"/>
  <c r="FL95"/>
  <c r="FI95"/>
  <c r="FM95" s="1"/>
  <c r="FL103"/>
  <c r="FI103"/>
  <c r="FM103" s="1"/>
  <c r="FL112"/>
  <c r="FI112"/>
  <c r="FM112" s="1"/>
  <c r="FI108"/>
  <c r="FM108" s="1"/>
  <c r="FL108"/>
  <c r="FI114"/>
  <c r="FM114" s="1"/>
  <c r="FL114"/>
  <c r="EW45"/>
  <c r="ET45"/>
  <c r="EX45" s="1"/>
  <c r="ET44"/>
  <c r="EX44" s="1"/>
  <c r="EW44"/>
  <c r="ET50"/>
  <c r="EX50" s="1"/>
  <c r="EW50"/>
  <c r="ET57"/>
  <c r="EX57" s="1"/>
  <c r="EW57"/>
  <c r="EW52"/>
  <c r="ET52"/>
  <c r="EX52" s="1"/>
  <c r="ET55"/>
  <c r="EX55" s="1"/>
  <c r="EW55"/>
  <c r="EW67"/>
  <c r="ET67"/>
  <c r="EX67" s="1"/>
  <c r="EW70"/>
  <c r="ET70"/>
  <c r="EX70" s="1"/>
  <c r="ET73"/>
  <c r="EX73" s="1"/>
  <c r="EW73"/>
  <c r="EW86"/>
  <c r="ET86"/>
  <c r="EX86" s="1"/>
  <c r="EW81"/>
  <c r="ET81"/>
  <c r="EX81" s="1"/>
  <c r="ET89"/>
  <c r="EX89" s="1"/>
  <c r="EW89"/>
  <c r="ET90"/>
  <c r="EX90" s="1"/>
  <c r="EW90"/>
  <c r="EW106"/>
  <c r="ET106"/>
  <c r="EX106" s="1"/>
  <c r="EW97"/>
  <c r="ET97"/>
  <c r="EX97" s="1"/>
  <c r="ET96"/>
  <c r="EX96" s="1"/>
  <c r="EW96"/>
  <c r="ET107"/>
  <c r="EX107" s="1"/>
  <c r="EW107"/>
  <c r="EW108"/>
  <c r="ET108"/>
  <c r="EX108" s="1"/>
  <c r="EW114"/>
  <c r="ET114"/>
  <c r="EX114" s="1"/>
  <c r="ET113"/>
  <c r="EX113" s="1"/>
  <c r="EW113"/>
  <c r="EH40"/>
  <c r="EE40"/>
  <c r="EI40" s="1"/>
  <c r="EE39"/>
  <c r="EI39" s="1"/>
  <c r="EH39"/>
  <c r="EE57"/>
  <c r="EI57" s="1"/>
  <c r="EH57"/>
  <c r="EE58"/>
  <c r="EI58" s="1"/>
  <c r="EH58"/>
  <c r="EH70"/>
  <c r="EE70"/>
  <c r="EI70" s="1"/>
  <c r="EH61"/>
  <c r="EE61"/>
  <c r="EI61" s="1"/>
  <c r="EH74"/>
  <c r="EE74"/>
  <c r="EI74" s="1"/>
  <c r="EE60"/>
  <c r="EI60" s="1"/>
  <c r="EH60"/>
  <c r="EH77"/>
  <c r="EE77"/>
  <c r="EI77" s="1"/>
  <c r="EE88"/>
  <c r="EI88" s="1"/>
  <c r="EH88"/>
  <c r="EE75"/>
  <c r="EI75" s="1"/>
  <c r="EH75"/>
  <c r="EE89"/>
  <c r="EI89" s="1"/>
  <c r="EH89"/>
  <c r="EH100"/>
  <c r="EE100"/>
  <c r="EI100" s="1"/>
  <c r="EE95"/>
  <c r="EI95" s="1"/>
  <c r="EH95"/>
  <c r="EE102"/>
  <c r="EI102" s="1"/>
  <c r="EH102"/>
  <c r="EH104"/>
  <c r="EE104"/>
  <c r="EI104" s="1"/>
  <c r="DS44"/>
  <c r="DP44"/>
  <c r="DT44" s="1"/>
  <c r="DS59"/>
  <c r="DP59"/>
  <c r="DT59" s="1"/>
  <c r="DS35"/>
  <c r="DP35"/>
  <c r="DT35" s="1"/>
  <c r="DS90"/>
  <c r="DP90"/>
  <c r="DT90" s="1"/>
  <c r="DS60"/>
  <c r="DP60"/>
  <c r="DT60" s="1"/>
  <c r="DS58"/>
  <c r="DP58"/>
  <c r="DT58" s="1"/>
  <c r="DP53"/>
  <c r="DT53" s="1"/>
  <c r="DS53"/>
  <c r="DS65"/>
  <c r="DP65"/>
  <c r="DT65" s="1"/>
  <c r="DS68"/>
  <c r="DP68"/>
  <c r="DT68" s="1"/>
  <c r="DP71"/>
  <c r="DT71" s="1"/>
  <c r="DS71"/>
  <c r="DS84"/>
  <c r="DP84"/>
  <c r="DT84" s="1"/>
  <c r="DS83"/>
  <c r="DP83"/>
  <c r="DT83" s="1"/>
  <c r="DS94"/>
  <c r="DP94"/>
  <c r="DT94" s="1"/>
  <c r="DP82"/>
  <c r="DT82" s="1"/>
  <c r="DS82"/>
  <c r="DP91"/>
  <c r="DT91" s="1"/>
  <c r="DS91"/>
  <c r="DP92"/>
  <c r="DT92" s="1"/>
  <c r="DS92"/>
  <c r="DS96"/>
  <c r="DP96"/>
  <c r="DT96" s="1"/>
  <c r="DS114"/>
  <c r="DP114"/>
  <c r="DT114" s="1"/>
  <c r="DS108"/>
  <c r="DP108"/>
  <c r="DT108" s="1"/>
  <c r="DS107"/>
  <c r="DP107"/>
  <c r="DT107" s="1"/>
  <c r="DP106"/>
  <c r="DT106" s="1"/>
  <c r="DS106"/>
  <c r="DD54"/>
  <c r="DA54"/>
  <c r="DE54" s="1"/>
  <c r="DD69"/>
  <c r="DA69"/>
  <c r="DE69" s="1"/>
  <c r="DA37"/>
  <c r="DE37" s="1"/>
  <c r="DD37"/>
  <c r="DA41"/>
  <c r="DE41" s="1"/>
  <c r="DD41"/>
  <c r="DA45"/>
  <c r="DE45" s="1"/>
  <c r="DD45"/>
  <c r="DD50"/>
  <c r="DA50"/>
  <c r="DE50" s="1"/>
  <c r="DD88"/>
  <c r="DA88"/>
  <c r="DE88" s="1"/>
  <c r="DD93"/>
  <c r="DA93"/>
  <c r="DE93" s="1"/>
  <c r="DD64"/>
  <c r="DA64"/>
  <c r="DE64" s="1"/>
  <c r="DD68"/>
  <c r="DA68"/>
  <c r="DE68" s="1"/>
  <c r="DD72"/>
  <c r="DA72"/>
  <c r="DE72" s="1"/>
  <c r="DA62"/>
  <c r="DE62" s="1"/>
  <c r="DD62"/>
  <c r="DA66"/>
  <c r="DE66" s="1"/>
  <c r="DD66"/>
  <c r="DA70"/>
  <c r="DE70" s="1"/>
  <c r="DD70"/>
  <c r="DD75"/>
  <c r="DA75"/>
  <c r="DE75" s="1"/>
  <c r="DD79"/>
  <c r="DA79"/>
  <c r="DE79" s="1"/>
  <c r="DD83"/>
  <c r="DA83"/>
  <c r="DE83" s="1"/>
  <c r="DD87"/>
  <c r="DA87"/>
  <c r="DE87" s="1"/>
  <c r="DA77"/>
  <c r="DE77" s="1"/>
  <c r="DD77"/>
  <c r="DA81"/>
  <c r="DE81" s="1"/>
  <c r="DD81"/>
  <c r="DA85"/>
  <c r="DE85" s="1"/>
  <c r="DD85"/>
  <c r="DD107"/>
  <c r="DA107"/>
  <c r="DE107" s="1"/>
  <c r="DA91"/>
  <c r="DE91" s="1"/>
  <c r="DD91"/>
  <c r="DA104"/>
  <c r="DE104" s="1"/>
  <c r="DD104"/>
  <c r="DA105"/>
  <c r="DE105" s="1"/>
  <c r="DD105"/>
  <c r="DD112"/>
  <c r="DA112"/>
  <c r="DE112" s="1"/>
  <c r="DD109"/>
  <c r="DA109"/>
  <c r="DE109" s="1"/>
  <c r="DA114"/>
  <c r="DE114" s="1"/>
  <c r="DD114"/>
  <c r="CO64"/>
  <c r="CL64"/>
  <c r="CP64" s="1"/>
  <c r="CO45"/>
  <c r="CL45"/>
  <c r="CP45" s="1"/>
  <c r="CL36"/>
  <c r="CP36" s="1"/>
  <c r="CO36"/>
  <c r="CO52"/>
  <c r="CL52"/>
  <c r="CP52" s="1"/>
  <c r="CL55"/>
  <c r="CP55" s="1"/>
  <c r="CO55"/>
  <c r="CO67"/>
  <c r="CL67"/>
  <c r="CP67" s="1"/>
  <c r="CO62"/>
  <c r="CL62"/>
  <c r="CP62" s="1"/>
  <c r="CL65"/>
  <c r="CP65" s="1"/>
  <c r="CO65"/>
  <c r="CO82"/>
  <c r="CL82"/>
  <c r="CP82" s="1"/>
  <c r="CO77"/>
  <c r="CL77"/>
  <c r="CP77" s="1"/>
  <c r="CO92"/>
  <c r="CL92"/>
  <c r="CP92" s="1"/>
  <c r="CL88"/>
  <c r="CP88" s="1"/>
  <c r="CO88"/>
  <c r="CL93"/>
  <c r="CP93" s="1"/>
  <c r="CO93"/>
  <c r="CO99"/>
  <c r="CL99"/>
  <c r="CP99" s="1"/>
  <c r="CL96"/>
  <c r="CP96" s="1"/>
  <c r="CO96"/>
  <c r="CL103"/>
  <c r="CP103" s="1"/>
  <c r="CO103"/>
  <c r="CO105"/>
  <c r="CL105"/>
  <c r="CP105" s="1"/>
  <c r="CO109"/>
  <c r="CL109"/>
  <c r="CP109" s="1"/>
  <c r="CL111"/>
  <c r="CP111" s="1"/>
  <c r="CO111"/>
  <c r="BZ37"/>
  <c r="BW37"/>
  <c r="CA37" s="1"/>
  <c r="BZ36"/>
  <c r="BW36"/>
  <c r="CA36" s="1"/>
  <c r="BW47"/>
  <c r="CA47" s="1"/>
  <c r="BZ47"/>
  <c r="BZ63"/>
  <c r="BW63"/>
  <c r="CA63" s="1"/>
  <c r="BZ55"/>
  <c r="BW55"/>
  <c r="CA55" s="1"/>
  <c r="BZ67"/>
  <c r="BW67"/>
  <c r="CA67" s="1"/>
  <c r="BW54"/>
  <c r="CA54" s="1"/>
  <c r="BZ54"/>
  <c r="BZ78"/>
  <c r="BW78"/>
  <c r="CA78" s="1"/>
  <c r="BZ98"/>
  <c r="BW98"/>
  <c r="CA98" s="1"/>
  <c r="BZ73"/>
  <c r="BW73"/>
  <c r="CA73" s="1"/>
  <c r="BW68"/>
  <c r="CA68" s="1"/>
  <c r="BZ68"/>
  <c r="BZ81"/>
  <c r="BW81"/>
  <c r="CA81" s="1"/>
  <c r="BZ80"/>
  <c r="BW80"/>
  <c r="CA80" s="1"/>
  <c r="BW87"/>
  <c r="CA87" s="1"/>
  <c r="BZ87"/>
  <c r="BW93"/>
  <c r="CA93" s="1"/>
  <c r="BZ93"/>
  <c r="BZ101"/>
  <c r="BW101"/>
  <c r="CA101" s="1"/>
  <c r="BW106"/>
  <c r="CA106" s="1"/>
  <c r="BZ106"/>
  <c r="BW112"/>
  <c r="CA112" s="1"/>
  <c r="BZ112"/>
  <c r="BK39"/>
  <c r="BH39"/>
  <c r="BL39" s="1"/>
  <c r="BK51"/>
  <c r="BH51"/>
  <c r="BL51" s="1"/>
  <c r="BH56"/>
  <c r="BL56" s="1"/>
  <c r="BK56"/>
  <c r="BK54"/>
  <c r="BH54"/>
  <c r="BL54" s="1"/>
  <c r="BH49"/>
  <c r="BL49" s="1"/>
  <c r="BK49"/>
  <c r="BK69"/>
  <c r="BH69"/>
  <c r="BL69" s="1"/>
  <c r="BH63"/>
  <c r="BL63" s="1"/>
  <c r="BK63"/>
  <c r="BK88"/>
  <c r="BH88"/>
  <c r="BL88" s="1"/>
  <c r="BK97"/>
  <c r="BH97"/>
  <c r="BL97" s="1"/>
  <c r="BK79"/>
  <c r="BH79"/>
  <c r="BL79" s="1"/>
  <c r="BH78"/>
  <c r="BL78" s="1"/>
  <c r="BK78"/>
  <c r="BK95"/>
  <c r="BH95"/>
  <c r="BL95" s="1"/>
  <c r="BK89"/>
  <c r="BH89"/>
  <c r="BL89" s="1"/>
  <c r="BK101"/>
  <c r="BH101"/>
  <c r="BL101" s="1"/>
  <c r="BK104"/>
  <c r="BH104"/>
  <c r="BL104" s="1"/>
  <c r="BH98"/>
  <c r="BL98" s="1"/>
  <c r="BK98"/>
  <c r="BH105"/>
  <c r="BL105" s="1"/>
  <c r="BK105"/>
  <c r="BK103"/>
  <c r="BH103"/>
  <c r="BL103" s="1"/>
  <c r="BK114"/>
  <c r="BH114"/>
  <c r="BL114" s="1"/>
  <c r="BK113"/>
  <c r="BH113"/>
  <c r="BL113" s="1"/>
  <c r="BH109"/>
  <c r="BL109" s="1"/>
  <c r="BK109"/>
  <c r="AG44"/>
  <c r="AD44"/>
  <c r="AH44" s="1"/>
  <c r="AG35"/>
  <c r="AD35"/>
  <c r="AH35" s="1"/>
  <c r="AD60"/>
  <c r="AH60" s="1"/>
  <c r="AG60"/>
  <c r="AG54"/>
  <c r="AD54"/>
  <c r="AH54" s="1"/>
  <c r="AD57"/>
  <c r="AH57" s="1"/>
  <c r="AG57"/>
  <c r="AG65"/>
  <c r="AD65"/>
  <c r="AH65" s="1"/>
  <c r="AG88"/>
  <c r="AD88"/>
  <c r="AH88" s="1"/>
  <c r="AG75"/>
  <c r="AD75"/>
  <c r="AH75" s="1"/>
  <c r="AD86"/>
  <c r="AH86" s="1"/>
  <c r="AG86"/>
  <c r="AD91"/>
  <c r="AH91" s="1"/>
  <c r="AG91"/>
  <c r="AG97"/>
  <c r="AD97"/>
  <c r="AH97" s="1"/>
  <c r="AG102"/>
  <c r="AD102"/>
  <c r="AH102" s="1"/>
  <c r="AG114"/>
  <c r="AD114"/>
  <c r="AH114" s="1"/>
  <c r="AG108"/>
  <c r="AD108"/>
  <c r="AH108" s="1"/>
  <c r="R47"/>
  <c r="O47"/>
  <c r="S47" s="1"/>
  <c r="R46"/>
  <c r="O46"/>
  <c r="S46" s="1"/>
  <c r="O55"/>
  <c r="S55" s="1"/>
  <c r="R55"/>
  <c r="R53"/>
  <c r="O53"/>
  <c r="S53" s="1"/>
  <c r="O56"/>
  <c r="S56" s="1"/>
  <c r="R56"/>
  <c r="R65"/>
  <c r="O65"/>
  <c r="S65" s="1"/>
  <c r="R64"/>
  <c r="O64"/>
  <c r="S64" s="1"/>
  <c r="R63"/>
  <c r="O63"/>
  <c r="S63" s="1"/>
  <c r="R75"/>
  <c r="O75"/>
  <c r="S75" s="1"/>
  <c r="R78"/>
  <c r="O78"/>
  <c r="S78" s="1"/>
  <c r="R92"/>
  <c r="O92"/>
  <c r="S92" s="1"/>
  <c r="R103"/>
  <c r="O103"/>
  <c r="S103" s="1"/>
  <c r="O97"/>
  <c r="S97" s="1"/>
  <c r="R97"/>
  <c r="FL44"/>
  <c r="FI44"/>
  <c r="FM44" s="1"/>
  <c r="AV40"/>
  <c r="AS40"/>
  <c r="AW40" s="1"/>
  <c r="DD34"/>
  <c r="DA34"/>
  <c r="DE34" s="1"/>
  <c r="R34"/>
  <c r="O34"/>
  <c r="S34" s="1"/>
  <c r="ET33"/>
  <c r="EX33" s="1"/>
  <c r="EW33"/>
  <c r="DS31"/>
  <c r="DP31"/>
  <c r="DT31" s="1"/>
  <c r="DD30"/>
  <c r="DA30"/>
  <c r="DE30" s="1"/>
  <c r="O30"/>
  <c r="S30" s="1"/>
  <c r="R30"/>
  <c r="EW29"/>
  <c r="ET29"/>
  <c r="EX29" s="1"/>
  <c r="DS27"/>
  <c r="DP27"/>
  <c r="DT27" s="1"/>
  <c r="DA26"/>
  <c r="DE26" s="1"/>
  <c r="DD26"/>
  <c r="R26"/>
  <c r="O26"/>
  <c r="S26" s="1"/>
  <c r="EW25"/>
  <c r="ET25"/>
  <c r="EX25" s="1"/>
  <c r="DS23"/>
  <c r="DP23"/>
  <c r="DT23" s="1"/>
  <c r="DA22"/>
  <c r="DE22" s="1"/>
  <c r="DD22"/>
  <c r="R22"/>
  <c r="O22"/>
  <c r="S22" s="1"/>
  <c r="ET21"/>
  <c r="EX21" s="1"/>
  <c r="EW21"/>
  <c r="DS19"/>
  <c r="DP19"/>
  <c r="DT19" s="1"/>
  <c r="DD18"/>
  <c r="DA18"/>
  <c r="DE18" s="1"/>
  <c r="O18"/>
  <c r="S18" s="1"/>
  <c r="R18"/>
  <c r="EW17"/>
  <c r="ET17"/>
  <c r="EX17" s="1"/>
  <c r="DD44"/>
  <c r="DA44"/>
  <c r="DE44" s="1"/>
  <c r="CL32"/>
  <c r="CP32" s="1"/>
  <c r="CO32"/>
  <c r="EW28"/>
  <c r="ET28"/>
  <c r="EX28" s="1"/>
  <c r="FI25"/>
  <c r="FM25" s="1"/>
  <c r="FL25"/>
  <c r="DD21"/>
  <c r="DA21"/>
  <c r="DE21" s="1"/>
  <c r="DN115"/>
  <c r="CX115"/>
  <c r="BV115"/>
  <c r="BK26"/>
  <c r="CN115"/>
  <c r="ER115"/>
  <c r="EB115"/>
  <c r="CZ115"/>
  <c r="AB115"/>
  <c r="L115"/>
  <c r="BH26"/>
  <c r="BL26" s="1"/>
  <c r="BZ31"/>
  <c r="BW31"/>
  <c r="CA31" s="1"/>
  <c r="DS22"/>
  <c r="DP22"/>
  <c r="DT22" s="1"/>
  <c r="BK18"/>
  <c r="BH18"/>
  <c r="BL18" s="1"/>
  <c r="CO16"/>
  <c r="CL16"/>
  <c r="CP16" s="1"/>
  <c r="AV58"/>
  <c r="AS58"/>
  <c r="AW58" s="1"/>
  <c r="GA51"/>
  <c r="FX51"/>
  <c r="GB51" s="1"/>
  <c r="BZ34"/>
  <c r="BW34"/>
  <c r="CA34" s="1"/>
  <c r="FL24"/>
  <c r="FI24"/>
  <c r="FM24" s="1"/>
  <c r="GA21"/>
  <c r="FX21"/>
  <c r="GB21" s="1"/>
  <c r="AG21"/>
  <c r="AD21"/>
  <c r="AH21" s="1"/>
  <c r="EP115"/>
  <c r="EW15"/>
  <c r="ET15"/>
  <c r="EH42"/>
  <c r="EE42"/>
  <c r="EI42" s="1"/>
  <c r="R33"/>
  <c r="O33"/>
  <c r="S33" s="1"/>
  <c r="DD29"/>
  <c r="DA29"/>
  <c r="DE29" s="1"/>
  <c r="EW24"/>
  <c r="ET24"/>
  <c r="EX24" s="1"/>
  <c r="CO20"/>
  <c r="CL20"/>
  <c r="CP20" s="1"/>
  <c r="EA115"/>
  <c r="EH15"/>
  <c r="EE15"/>
  <c r="AV39"/>
  <c r="AS39"/>
  <c r="AW39" s="1"/>
  <c r="AV42"/>
  <c r="AS42"/>
  <c r="AW42" s="1"/>
  <c r="AS41"/>
  <c r="AW41" s="1"/>
  <c r="AV41"/>
  <c r="AS59"/>
  <c r="AW59" s="1"/>
  <c r="AV59"/>
  <c r="AV53"/>
  <c r="AS53"/>
  <c r="AW53" s="1"/>
  <c r="AS48"/>
  <c r="AW48" s="1"/>
  <c r="AV48"/>
  <c r="AV89"/>
  <c r="AS89"/>
  <c r="AW89" s="1"/>
  <c r="AV80"/>
  <c r="AS80"/>
  <c r="AW80" s="1"/>
  <c r="AV67"/>
  <c r="AS67"/>
  <c r="AW67" s="1"/>
  <c r="AS70"/>
  <c r="AW70" s="1"/>
  <c r="AV70"/>
  <c r="AV79"/>
  <c r="AS79"/>
  <c r="AW79" s="1"/>
  <c r="AV74"/>
  <c r="AS74"/>
  <c r="AW74" s="1"/>
  <c r="AS77"/>
  <c r="AW77" s="1"/>
  <c r="AV77"/>
  <c r="AV111"/>
  <c r="AS111"/>
  <c r="AW111" s="1"/>
  <c r="AS91"/>
  <c r="AW91" s="1"/>
  <c r="AV91"/>
  <c r="AV98"/>
  <c r="AS98"/>
  <c r="AW98" s="1"/>
  <c r="AV103"/>
  <c r="AS103"/>
  <c r="AW103" s="1"/>
  <c r="AS105"/>
  <c r="AW105" s="1"/>
  <c r="AV105"/>
  <c r="AS108"/>
  <c r="AW108" s="1"/>
  <c r="AV108"/>
  <c r="CO43"/>
  <c r="CL43"/>
  <c r="CP43" s="1"/>
  <c r="EH38"/>
  <c r="EE38"/>
  <c r="EI38" s="1"/>
  <c r="DS37"/>
  <c r="DP37"/>
  <c r="DT37" s="1"/>
  <c r="AG37"/>
  <c r="AD37"/>
  <c r="AH37" s="1"/>
  <c r="BW33"/>
  <c r="CA33" s="1"/>
  <c r="BZ33"/>
  <c r="BW29"/>
  <c r="CA29" s="1"/>
  <c r="BZ29"/>
  <c r="BW25"/>
  <c r="CA25" s="1"/>
  <c r="BZ25"/>
  <c r="BW21"/>
  <c r="CA21" s="1"/>
  <c r="BZ21"/>
  <c r="BW17"/>
  <c r="CA17" s="1"/>
  <c r="BZ17"/>
  <c r="AO115"/>
  <c r="AS15"/>
  <c r="AV15"/>
  <c r="EW32"/>
  <c r="ET32"/>
  <c r="EX32" s="1"/>
  <c r="R25"/>
  <c r="O25"/>
  <c r="S25" s="1"/>
  <c r="EW20"/>
  <c r="ET20"/>
  <c r="EX20" s="1"/>
  <c r="R17"/>
  <c r="O17"/>
  <c r="S17" s="1"/>
  <c r="AV44"/>
  <c r="AS44"/>
  <c r="AW44" s="1"/>
  <c r="EW35"/>
  <c r="ET35"/>
  <c r="EX35" s="1"/>
  <c r="EH34"/>
  <c r="EE34"/>
  <c r="EI34" s="1"/>
  <c r="BK33"/>
  <c r="BH33"/>
  <c r="BL33" s="1"/>
  <c r="AV32"/>
  <c r="AS32"/>
  <c r="AW32" s="1"/>
  <c r="BZ30"/>
  <c r="BW30"/>
  <c r="CA30" s="1"/>
  <c r="BZ26"/>
  <c r="BW26"/>
  <c r="CA26" s="1"/>
  <c r="BZ22"/>
  <c r="BW22"/>
  <c r="CA22" s="1"/>
  <c r="BZ18"/>
  <c r="BW18"/>
  <c r="CA18" s="1"/>
  <c r="CH115"/>
  <c r="CO15"/>
  <c r="CL15"/>
  <c r="AT115"/>
  <c r="AU15"/>
  <c r="AU115" s="1"/>
  <c r="R44"/>
  <c r="O44"/>
  <c r="S44" s="1"/>
  <c r="BH34"/>
  <c r="BL34" s="1"/>
  <c r="BK34"/>
  <c r="FL29"/>
  <c r="FI29"/>
  <c r="FM29" s="1"/>
  <c r="DA25"/>
  <c r="DE25" s="1"/>
  <c r="DD25"/>
  <c r="BH22"/>
  <c r="BL22" s="1"/>
  <c r="BK22"/>
  <c r="FL17"/>
  <c r="FI17"/>
  <c r="FM17" s="1"/>
  <c r="GA36"/>
  <c r="FX36"/>
  <c r="GB36" s="1"/>
  <c r="GA47"/>
  <c r="FX47"/>
  <c r="GB47" s="1"/>
  <c r="FX46"/>
  <c r="GB46" s="1"/>
  <c r="GA46"/>
  <c r="FX56"/>
  <c r="GB56" s="1"/>
  <c r="GA56"/>
  <c r="GA50"/>
  <c r="FX50"/>
  <c r="GB50" s="1"/>
  <c r="GA70"/>
  <c r="FX70"/>
  <c r="GB70" s="1"/>
  <c r="FX53"/>
  <c r="GB53" s="1"/>
  <c r="GA53"/>
  <c r="GA65"/>
  <c r="FX65"/>
  <c r="GB65" s="1"/>
  <c r="GA81"/>
  <c r="FX81"/>
  <c r="GB81" s="1"/>
  <c r="GA68"/>
  <c r="FX68"/>
  <c r="GB68" s="1"/>
  <c r="FX71"/>
  <c r="GB71" s="1"/>
  <c r="GA71"/>
  <c r="GA77"/>
  <c r="FX77"/>
  <c r="GB77" s="1"/>
  <c r="GA87"/>
  <c r="FX87"/>
  <c r="GB87" s="1"/>
  <c r="FX86"/>
  <c r="GB86" s="1"/>
  <c r="GA86"/>
  <c r="BF115"/>
  <c r="DE36"/>
  <c r="EV115"/>
  <c r="BG115"/>
  <c r="FU115"/>
  <c r="ES115"/>
  <c r="M115"/>
  <c r="N115"/>
  <c r="BZ46"/>
  <c r="GA30"/>
  <c r="EW43"/>
  <c r="ET43"/>
  <c r="EX43" s="1"/>
  <c r="BK41"/>
  <c r="BH41"/>
  <c r="BL41" s="1"/>
  <c r="GA37"/>
  <c r="FX37"/>
  <c r="GB37" s="1"/>
  <c r="GA29"/>
  <c r="FX29"/>
  <c r="GB29" s="1"/>
  <c r="AG29"/>
  <c r="AD29"/>
  <c r="AH29" s="1"/>
  <c r="FL28"/>
  <c r="FI28"/>
  <c r="FM28" s="1"/>
  <c r="GA25"/>
  <c r="FX25"/>
  <c r="GB25" s="1"/>
  <c r="AG25"/>
  <c r="AD25"/>
  <c r="AH25" s="1"/>
  <c r="FL20"/>
  <c r="FI20"/>
  <c r="FM20" s="1"/>
  <c r="GA17"/>
  <c r="FX17"/>
  <c r="GB17" s="1"/>
  <c r="AG17"/>
  <c r="AD17"/>
  <c r="AH17" s="1"/>
  <c r="FL16"/>
  <c r="FI16"/>
  <c r="FM16" s="1"/>
  <c r="DB115"/>
  <c r="DC15"/>
  <c r="DC115" s="1"/>
  <c r="EW16"/>
  <c r="ET16"/>
  <c r="EX16" s="1"/>
  <c r="BZ56"/>
  <c r="BW56"/>
  <c r="CA56" s="1"/>
  <c r="EH46"/>
  <c r="EE46"/>
  <c r="EI46" s="1"/>
  <c r="DS45"/>
  <c r="DP45"/>
  <c r="DT45" s="1"/>
  <c r="AG45"/>
  <c r="AD45"/>
  <c r="AH45" s="1"/>
  <c r="CL34"/>
  <c r="CP34" s="1"/>
  <c r="CO34"/>
  <c r="EE33"/>
  <c r="EI33" s="1"/>
  <c r="EH33"/>
  <c r="BH32"/>
  <c r="BL32" s="1"/>
  <c r="BK32"/>
  <c r="AS31"/>
  <c r="AW31" s="1"/>
  <c r="AV31"/>
  <c r="CL30"/>
  <c r="CP30" s="1"/>
  <c r="CO30"/>
  <c r="EE29"/>
  <c r="EI29" s="1"/>
  <c r="EH29"/>
  <c r="BH28"/>
  <c r="BL28" s="1"/>
  <c r="BK28"/>
  <c r="AS27"/>
  <c r="AW27" s="1"/>
  <c r="AV27"/>
  <c r="CL26"/>
  <c r="CP26" s="1"/>
  <c r="CO26"/>
  <c r="EE25"/>
  <c r="EI25" s="1"/>
  <c r="EH25"/>
  <c r="BH24"/>
  <c r="BL24" s="1"/>
  <c r="BK24"/>
  <c r="AS23"/>
  <c r="AW23" s="1"/>
  <c r="AV23"/>
  <c r="CL22"/>
  <c r="CP22" s="1"/>
  <c r="CO22"/>
  <c r="EE21"/>
  <c r="EI21" s="1"/>
  <c r="EH21"/>
  <c r="BH20"/>
  <c r="BL20" s="1"/>
  <c r="BK20"/>
  <c r="AS19"/>
  <c r="AW19" s="1"/>
  <c r="AV19"/>
  <c r="CL18"/>
  <c r="CP18" s="1"/>
  <c r="CO18"/>
  <c r="EE17"/>
  <c r="EI17" s="1"/>
  <c r="EH17"/>
  <c r="BH16"/>
  <c r="BL16" s="1"/>
  <c r="BK16"/>
  <c r="FY115"/>
  <c r="FZ15"/>
  <c r="FZ115" s="1"/>
  <c r="DD33"/>
  <c r="DA33"/>
  <c r="DE33" s="1"/>
  <c r="AV25"/>
  <c r="AS25"/>
  <c r="AW25" s="1"/>
  <c r="R21"/>
  <c r="O21"/>
  <c r="S21" s="1"/>
  <c r="AV17"/>
  <c r="AS17"/>
  <c r="AW17" s="1"/>
  <c r="FL40"/>
  <c r="FI40"/>
  <c r="FM40" s="1"/>
  <c r="AV36"/>
  <c r="AS36"/>
  <c r="AW36" s="1"/>
  <c r="DS33"/>
  <c r="DP33"/>
  <c r="DT33" s="1"/>
  <c r="DD32"/>
  <c r="DA32"/>
  <c r="DE32" s="1"/>
  <c r="R32"/>
  <c r="O32"/>
  <c r="S32" s="1"/>
  <c r="EW31"/>
  <c r="ET31"/>
  <c r="EX31" s="1"/>
  <c r="CO31"/>
  <c r="CL31"/>
  <c r="CP31" s="1"/>
  <c r="EH30"/>
  <c r="EE30"/>
  <c r="EI30" s="1"/>
  <c r="BK29"/>
  <c r="BH29"/>
  <c r="BL29" s="1"/>
  <c r="AV28"/>
  <c r="AS28"/>
  <c r="AW28" s="1"/>
  <c r="CO27"/>
  <c r="CL27"/>
  <c r="CP27" s="1"/>
  <c r="EH26"/>
  <c r="EE26"/>
  <c r="EI26" s="1"/>
  <c r="BK25"/>
  <c r="BH25"/>
  <c r="BL25" s="1"/>
  <c r="AV24"/>
  <c r="AS24"/>
  <c r="AW24" s="1"/>
  <c r="CO23"/>
  <c r="CL23"/>
  <c r="CP23" s="1"/>
  <c r="EH22"/>
  <c r="EE22"/>
  <c r="EI22" s="1"/>
  <c r="BK21"/>
  <c r="BH21"/>
  <c r="BL21" s="1"/>
  <c r="AV20"/>
  <c r="AS20"/>
  <c r="AW20" s="1"/>
  <c r="CO19"/>
  <c r="CL19"/>
  <c r="CP19" s="1"/>
  <c r="EH18"/>
  <c r="EE18"/>
  <c r="EI18" s="1"/>
  <c r="BK17"/>
  <c r="BH17"/>
  <c r="BL17" s="1"/>
  <c r="AV16"/>
  <c r="AS16"/>
  <c r="AW16" s="1"/>
  <c r="R69"/>
  <c r="O69"/>
  <c r="S69" s="1"/>
  <c r="DP34"/>
  <c r="DT34" s="1"/>
  <c r="DS34"/>
  <c r="AD30"/>
  <c r="AH30" s="1"/>
  <c r="AG30"/>
  <c r="EE27"/>
  <c r="EI27" s="1"/>
  <c r="EH27"/>
  <c r="GA22"/>
  <c r="FX22"/>
  <c r="GB22" s="1"/>
  <c r="FX18"/>
  <c r="GB18" s="1"/>
  <c r="GA18"/>
  <c r="BS115"/>
  <c r="BZ15"/>
  <c r="BW15"/>
  <c r="GA43"/>
  <c r="FX43"/>
  <c r="GB43" s="1"/>
  <c r="GA55"/>
  <c r="FX55"/>
  <c r="GB55" s="1"/>
  <c r="FX42"/>
  <c r="GB42" s="1"/>
  <c r="GA42"/>
  <c r="FX52"/>
  <c r="GB52" s="1"/>
  <c r="GA52"/>
  <c r="FX59"/>
  <c r="GB59" s="1"/>
  <c r="GA59"/>
  <c r="FX49"/>
  <c r="GB49" s="1"/>
  <c r="GA49"/>
  <c r="GA61"/>
  <c r="FX61"/>
  <c r="GB61" s="1"/>
  <c r="GA64"/>
  <c r="FX64"/>
  <c r="GB64" s="1"/>
  <c r="FX67"/>
  <c r="GB67" s="1"/>
  <c r="GA67"/>
  <c r="GA85"/>
  <c r="FX85"/>
  <c r="GB85" s="1"/>
  <c r="GA84"/>
  <c r="FX84"/>
  <c r="GB84" s="1"/>
  <c r="GA83"/>
  <c r="FX83"/>
  <c r="GB83" s="1"/>
  <c r="FX82"/>
  <c r="GB82" s="1"/>
  <c r="GA82"/>
  <c r="FX92"/>
  <c r="GB92" s="1"/>
  <c r="GA92"/>
  <c r="GA97"/>
  <c r="FX97"/>
  <c r="GB97" s="1"/>
  <c r="GA96"/>
  <c r="FX96"/>
  <c r="GB96" s="1"/>
  <c r="GA104"/>
  <c r="FX104"/>
  <c r="GB104" s="1"/>
  <c r="GA114"/>
  <c r="FX114"/>
  <c r="GB114" s="1"/>
  <c r="FX107"/>
  <c r="GB107" s="1"/>
  <c r="GA107"/>
  <c r="GA111"/>
  <c r="FX111"/>
  <c r="GB111" s="1"/>
  <c r="GA110"/>
  <c r="FX110"/>
  <c r="GB110" s="1"/>
  <c r="FL43"/>
  <c r="FI43"/>
  <c r="FM43" s="1"/>
  <c r="FL46"/>
  <c r="FI46"/>
  <c r="FM46" s="1"/>
  <c r="FI37"/>
  <c r="FM37" s="1"/>
  <c r="FL37"/>
  <c r="FI55"/>
  <c r="FM55" s="1"/>
  <c r="FL55"/>
  <c r="FL53"/>
  <c r="FI53"/>
  <c r="FM53" s="1"/>
  <c r="EC115"/>
  <c r="DM115"/>
  <c r="CK115"/>
  <c r="FV115"/>
  <c r="FF115"/>
  <c r="ED115"/>
  <c r="CL47"/>
  <c r="CP47" s="1"/>
  <c r="K115"/>
  <c r="R15"/>
  <c r="O15"/>
  <c r="GA40"/>
  <c r="FX40"/>
  <c r="GB40" s="1"/>
  <c r="GA35"/>
  <c r="FX35"/>
  <c r="GB35" s="1"/>
  <c r="FX34"/>
  <c r="GB34" s="1"/>
  <c r="GA34"/>
  <c r="GA54"/>
  <c r="FX54"/>
  <c r="GB54" s="1"/>
  <c r="GA62"/>
  <c r="FX62"/>
  <c r="GB62" s="1"/>
  <c r="FX57"/>
  <c r="GB57" s="1"/>
  <c r="GA57"/>
  <c r="GA69"/>
  <c r="FX69"/>
  <c r="GB69" s="1"/>
  <c r="GA72"/>
  <c r="FX72"/>
  <c r="GB72" s="1"/>
  <c r="GA76"/>
  <c r="FX76"/>
  <c r="GB76" s="1"/>
  <c r="GA75"/>
  <c r="FX75"/>
  <c r="GB75" s="1"/>
  <c r="FX74"/>
  <c r="GB74" s="1"/>
  <c r="GA74"/>
  <c r="GA89"/>
  <c r="FX89"/>
  <c r="GB89" s="1"/>
  <c r="GA99"/>
  <c r="FX99"/>
  <c r="GB99" s="1"/>
  <c r="FX101"/>
  <c r="GB101" s="1"/>
  <c r="GA101"/>
  <c r="FX102"/>
  <c r="GB102" s="1"/>
  <c r="GA102"/>
  <c r="GA112"/>
  <c r="FX112"/>
  <c r="GB112" s="1"/>
  <c r="FL35"/>
  <c r="FI35"/>
  <c r="FM35" s="1"/>
  <c r="FL38"/>
  <c r="FI38"/>
  <c r="FM38" s="1"/>
  <c r="FI45"/>
  <c r="FM45" s="1"/>
  <c r="FL45"/>
  <c r="FI48"/>
  <c r="FM48" s="1"/>
  <c r="FL48"/>
  <c r="FL64"/>
  <c r="FI64"/>
  <c r="FM64" s="1"/>
  <c r="FL67"/>
  <c r="FI67"/>
  <c r="FM67" s="1"/>
  <c r="FI70"/>
  <c r="FM70" s="1"/>
  <c r="FL70"/>
  <c r="FL87"/>
  <c r="FI87"/>
  <c r="FM87" s="1"/>
  <c r="FL74"/>
  <c r="FI74"/>
  <c r="FM74" s="1"/>
  <c r="FI81"/>
  <c r="FM81" s="1"/>
  <c r="FL81"/>
  <c r="FL93"/>
  <c r="FI93"/>
  <c r="FM93" s="1"/>
  <c r="FI90"/>
  <c r="FM90" s="1"/>
  <c r="FL90"/>
  <c r="FI91"/>
  <c r="FM91" s="1"/>
  <c r="FL91"/>
  <c r="FL100"/>
  <c r="FI100"/>
  <c r="FM100" s="1"/>
  <c r="FI104"/>
  <c r="FM104" s="1"/>
  <c r="FL104"/>
  <c r="FL106"/>
  <c r="FI106"/>
  <c r="FM106" s="1"/>
  <c r="FI105"/>
  <c r="FM105" s="1"/>
  <c r="FL105"/>
  <c r="EW46"/>
  <c r="ET46"/>
  <c r="EX46" s="1"/>
  <c r="EW41"/>
  <c r="ET41"/>
  <c r="EX41" s="1"/>
  <c r="ET40"/>
  <c r="EX40" s="1"/>
  <c r="EW40"/>
  <c r="EW48"/>
  <c r="ET48"/>
  <c r="EX48" s="1"/>
  <c r="ET51"/>
  <c r="EX51" s="1"/>
  <c r="EW51"/>
  <c r="EW63"/>
  <c r="ET63"/>
  <c r="EX63" s="1"/>
  <c r="EW66"/>
  <c r="ET66"/>
  <c r="EX66" s="1"/>
  <c r="ET69"/>
  <c r="EX69" s="1"/>
  <c r="EW69"/>
  <c r="EW82"/>
  <c r="ET82"/>
  <c r="EX82" s="1"/>
  <c r="EW77"/>
  <c r="ET77"/>
  <c r="EX77" s="1"/>
  <c r="ET84"/>
  <c r="EX84" s="1"/>
  <c r="EW84"/>
  <c r="EW102"/>
  <c r="ET102"/>
  <c r="EX102" s="1"/>
  <c r="EW110"/>
  <c r="ET110"/>
  <c r="EX110" s="1"/>
  <c r="ET103"/>
  <c r="EX103" s="1"/>
  <c r="EW103"/>
  <c r="EW105"/>
  <c r="ET105"/>
  <c r="EX105" s="1"/>
  <c r="ET104"/>
  <c r="EX104" s="1"/>
  <c r="EW104"/>
  <c r="EH45"/>
  <c r="EE45"/>
  <c r="EI45" s="1"/>
  <c r="EH52"/>
  <c r="EE52"/>
  <c r="EI52" s="1"/>
  <c r="EH36"/>
  <c r="EE36"/>
  <c r="EI36" s="1"/>
  <c r="EE35"/>
  <c r="EI35" s="1"/>
  <c r="EH35"/>
  <c r="EH48"/>
  <c r="EE48"/>
  <c r="EI48" s="1"/>
  <c r="EE53"/>
  <c r="EI53" s="1"/>
  <c r="EH53"/>
  <c r="EH59"/>
  <c r="EE59"/>
  <c r="EI59" s="1"/>
  <c r="EE54"/>
  <c r="EI54" s="1"/>
  <c r="EH54"/>
  <c r="EH63"/>
  <c r="EE63"/>
  <c r="EI63" s="1"/>
  <c r="EH86"/>
  <c r="EE86"/>
  <c r="EI86" s="1"/>
  <c r="EH66"/>
  <c r="EE66"/>
  <c r="EI66" s="1"/>
  <c r="EH105"/>
  <c r="EE105"/>
  <c r="EI105" s="1"/>
  <c r="EH73"/>
  <c r="EE73"/>
  <c r="EI73" s="1"/>
  <c r="EE72"/>
  <c r="EI72" s="1"/>
  <c r="EH72"/>
  <c r="EH91"/>
  <c r="EE91"/>
  <c r="EI91" s="1"/>
  <c r="EH84"/>
  <c r="EE84"/>
  <c r="EI84" s="1"/>
  <c r="EE87"/>
  <c r="EI87" s="1"/>
  <c r="EH87"/>
  <c r="EE92"/>
  <c r="EI92" s="1"/>
  <c r="EH92"/>
  <c r="EH94"/>
  <c r="EE94"/>
  <c r="EI94" s="1"/>
  <c r="EH96"/>
  <c r="EE96"/>
  <c r="EI96" s="1"/>
  <c r="EH109"/>
  <c r="EE109"/>
  <c r="EI109" s="1"/>
  <c r="EH111"/>
  <c r="EE111"/>
  <c r="EI111" s="1"/>
  <c r="EE110"/>
  <c r="EI110" s="1"/>
  <c r="EH110"/>
  <c r="DS40"/>
  <c r="DP40"/>
  <c r="DT40" s="1"/>
  <c r="DP47"/>
  <c r="DT47" s="1"/>
  <c r="DS47"/>
  <c r="DP46"/>
  <c r="DT46" s="1"/>
  <c r="DS46"/>
  <c r="DP56"/>
  <c r="DT56" s="1"/>
  <c r="DS56"/>
  <c r="DS77"/>
  <c r="DP77"/>
  <c r="DT77" s="1"/>
  <c r="DS54"/>
  <c r="DP54"/>
  <c r="DT54" s="1"/>
  <c r="DP49"/>
  <c r="DT49" s="1"/>
  <c r="DS49"/>
  <c r="DS61"/>
  <c r="DP61"/>
  <c r="DT61" s="1"/>
  <c r="DS64"/>
  <c r="DP64"/>
  <c r="DT64" s="1"/>
  <c r="DP67"/>
  <c r="DT67" s="1"/>
  <c r="DS67"/>
  <c r="DS80"/>
  <c r="DP80"/>
  <c r="DT80" s="1"/>
  <c r="DS79"/>
  <c r="DP79"/>
  <c r="DT79" s="1"/>
  <c r="DP78"/>
  <c r="DT78" s="1"/>
  <c r="DS78"/>
  <c r="DS104"/>
  <c r="DP104"/>
  <c r="DT104" s="1"/>
  <c r="DP98"/>
  <c r="DT98" s="1"/>
  <c r="DS98"/>
  <c r="DS103"/>
  <c r="DP103"/>
  <c r="DT103" s="1"/>
  <c r="DP102"/>
  <c r="DT102" s="1"/>
  <c r="DS102"/>
  <c r="DS111"/>
  <c r="DP111"/>
  <c r="DT111" s="1"/>
  <c r="DS110"/>
  <c r="DP110"/>
  <c r="DT110" s="1"/>
  <c r="DD61"/>
  <c r="DA61"/>
  <c r="DE61" s="1"/>
  <c r="GF61" s="1"/>
  <c r="DD58"/>
  <c r="DA58"/>
  <c r="DE58" s="1"/>
  <c r="DA51"/>
  <c r="DE51" s="1"/>
  <c r="DD51"/>
  <c r="GE51" s="1"/>
  <c r="DA55"/>
  <c r="DE55" s="1"/>
  <c r="DD55"/>
  <c r="DA59"/>
  <c r="DE59" s="1"/>
  <c r="DD59"/>
  <c r="DD80"/>
  <c r="DA80"/>
  <c r="DE80" s="1"/>
  <c r="DA48"/>
  <c r="DE48" s="1"/>
  <c r="DD48"/>
  <c r="DA52"/>
  <c r="DE52" s="1"/>
  <c r="DD52"/>
  <c r="DA56"/>
  <c r="DE56" s="1"/>
  <c r="DD56"/>
  <c r="DA60"/>
  <c r="DE60" s="1"/>
  <c r="DD60"/>
  <c r="DD63"/>
  <c r="DA63"/>
  <c r="DE63" s="1"/>
  <c r="DD67"/>
  <c r="DA67"/>
  <c r="DE67" s="1"/>
  <c r="DD71"/>
  <c r="DA71"/>
  <c r="DE71" s="1"/>
  <c r="DD76"/>
  <c r="DA76"/>
  <c r="DE76" s="1"/>
  <c r="DD74"/>
  <c r="DA74"/>
  <c r="DE74" s="1"/>
  <c r="DD78"/>
  <c r="DA78"/>
  <c r="DE78" s="1"/>
  <c r="DD82"/>
  <c r="DA82"/>
  <c r="DE82" s="1"/>
  <c r="DD86"/>
  <c r="DA86"/>
  <c r="DE86" s="1"/>
  <c r="DA90"/>
  <c r="DE90" s="1"/>
  <c r="DD90"/>
  <c r="DA94"/>
  <c r="DE94" s="1"/>
  <c r="DD94"/>
  <c r="DD106"/>
  <c r="DA106"/>
  <c r="DE106" s="1"/>
  <c r="GF106" s="1"/>
  <c r="DD113"/>
  <c r="DA113"/>
  <c r="DE113" s="1"/>
  <c r="CO46"/>
  <c r="CL46"/>
  <c r="CP46" s="1"/>
  <c r="CO41"/>
  <c r="CL41"/>
  <c r="CP41" s="1"/>
  <c r="CL58"/>
  <c r="CP58" s="1"/>
  <c r="CO58"/>
  <c r="CO75"/>
  <c r="CL75"/>
  <c r="CP75" s="1"/>
  <c r="CO48"/>
  <c r="CL48"/>
  <c r="CP48" s="1"/>
  <c r="CL51"/>
  <c r="CP51" s="1"/>
  <c r="CO51"/>
  <c r="CO63"/>
  <c r="CL63"/>
  <c r="CP63" s="1"/>
  <c r="CL61"/>
  <c r="CP61" s="1"/>
  <c r="CO61"/>
  <c r="CO78"/>
  <c r="CL78"/>
  <c r="CP78" s="1"/>
  <c r="CL84"/>
  <c r="CP84" s="1"/>
  <c r="CO84"/>
  <c r="CL89"/>
  <c r="CP89" s="1"/>
  <c r="CO89"/>
  <c r="CL94"/>
  <c r="CP94" s="1"/>
  <c r="CO94"/>
  <c r="CO101"/>
  <c r="CL101"/>
  <c r="CP101" s="1"/>
  <c r="CO110"/>
  <c r="CL110"/>
  <c r="CP110" s="1"/>
  <c r="CL104"/>
  <c r="CP104" s="1"/>
  <c r="CO104"/>
  <c r="CO108"/>
  <c r="CL108"/>
  <c r="CP108" s="1"/>
  <c r="CO114"/>
  <c r="CL114"/>
  <c r="CP114" s="1"/>
  <c r="CL113"/>
  <c r="CP113" s="1"/>
  <c r="CO113"/>
  <c r="BZ52"/>
  <c r="BW52"/>
  <c r="CA52" s="1"/>
  <c r="BW43"/>
  <c r="CA43" s="1"/>
  <c r="BZ43"/>
  <c r="BW57"/>
  <c r="CA57" s="1"/>
  <c r="BZ57"/>
  <c r="BZ51"/>
  <c r="BW51"/>
  <c r="CA51" s="1"/>
  <c r="BW50"/>
  <c r="CA50" s="1"/>
  <c r="BZ50"/>
  <c r="BZ70"/>
  <c r="BW70"/>
  <c r="CA70" s="1"/>
  <c r="BZ69"/>
  <c r="BW69"/>
  <c r="CA69" s="1"/>
  <c r="BW64"/>
  <c r="CA64" s="1"/>
  <c r="BZ64"/>
  <c r="BZ74"/>
  <c r="BW74"/>
  <c r="CA74" s="1"/>
  <c r="BZ77"/>
  <c r="BW77"/>
  <c r="CA77" s="1"/>
  <c r="BZ76"/>
  <c r="BW76"/>
  <c r="CA76" s="1"/>
  <c r="BW83"/>
  <c r="CA83" s="1"/>
  <c r="BZ83"/>
  <c r="BW92"/>
  <c r="CA92" s="1"/>
  <c r="BZ92"/>
  <c r="BW89"/>
  <c r="CA89" s="1"/>
  <c r="BZ89"/>
  <c r="BZ97"/>
  <c r="BW97"/>
  <c r="CA97" s="1"/>
  <c r="BZ109"/>
  <c r="BW109"/>
  <c r="CA109" s="1"/>
  <c r="BZ100"/>
  <c r="BW100"/>
  <c r="CA100" s="1"/>
  <c r="BW102"/>
  <c r="CA102" s="1"/>
  <c r="BZ102"/>
  <c r="BZ104"/>
  <c r="BW104"/>
  <c r="CA104" s="1"/>
  <c r="BK44"/>
  <c r="BH44"/>
  <c r="BL44" s="1"/>
  <c r="BK35"/>
  <c r="BH35"/>
  <c r="BL35" s="1"/>
  <c r="BK59"/>
  <c r="BH59"/>
  <c r="BL59" s="1"/>
  <c r="BH46"/>
  <c r="BL46" s="1"/>
  <c r="BK46"/>
  <c r="BH52"/>
  <c r="BL52" s="1"/>
  <c r="BK52"/>
  <c r="BK62"/>
  <c r="BH62"/>
  <c r="BL62" s="1"/>
  <c r="BK50"/>
  <c r="BH50"/>
  <c r="BL50" s="1"/>
  <c r="BK65"/>
  <c r="BH65"/>
  <c r="BL65" s="1"/>
  <c r="BK77"/>
  <c r="BH77"/>
  <c r="BL77" s="1"/>
  <c r="BK72"/>
  <c r="BH72"/>
  <c r="BL72" s="1"/>
  <c r="BK81"/>
  <c r="BH81"/>
  <c r="BL81" s="1"/>
  <c r="BK84"/>
  <c r="BH84"/>
  <c r="BL84" s="1"/>
  <c r="BK75"/>
  <c r="BH75"/>
  <c r="BL75" s="1"/>
  <c r="BH74"/>
  <c r="BL74" s="1"/>
  <c r="BK74"/>
  <c r="BH91"/>
  <c r="BL91" s="1"/>
  <c r="BK91"/>
  <c r="BH92"/>
  <c r="BL92" s="1"/>
  <c r="BK92"/>
  <c r="BK100"/>
  <c r="BH100"/>
  <c r="BL100" s="1"/>
  <c r="BK108"/>
  <c r="BH108"/>
  <c r="BL108" s="1"/>
  <c r="BK112"/>
  <c r="BH112"/>
  <c r="BL112" s="1"/>
  <c r="AG40"/>
  <c r="AD40"/>
  <c r="AH40" s="1"/>
  <c r="AG66"/>
  <c r="AD66"/>
  <c r="AH66" s="1"/>
  <c r="AG90"/>
  <c r="AD90"/>
  <c r="AH90" s="1"/>
  <c r="AG47"/>
  <c r="AD47"/>
  <c r="AH47" s="1"/>
  <c r="AD46"/>
  <c r="AH46" s="1"/>
  <c r="AG46"/>
  <c r="AG55"/>
  <c r="AD55"/>
  <c r="AH55" s="1"/>
  <c r="AD56"/>
  <c r="AH56" s="1"/>
  <c r="AG56"/>
  <c r="AG85"/>
  <c r="AD85"/>
  <c r="AH85" s="1"/>
  <c r="AG50"/>
  <c r="AD50"/>
  <c r="AH50" s="1"/>
  <c r="AD53"/>
  <c r="AH53" s="1"/>
  <c r="AG53"/>
  <c r="AG61"/>
  <c r="AD61"/>
  <c r="AH61" s="1"/>
  <c r="AG72"/>
  <c r="AD72"/>
  <c r="AH72" s="1"/>
  <c r="AG81"/>
  <c r="AD81"/>
  <c r="AH81" s="1"/>
  <c r="AD71"/>
  <c r="AH71" s="1"/>
  <c r="AG71"/>
  <c r="AG84"/>
  <c r="AD84"/>
  <c r="AH84" s="1"/>
  <c r="AG87"/>
  <c r="AD87"/>
  <c r="AH87" s="1"/>
  <c r="AG94"/>
  <c r="AD94"/>
  <c r="AH94" s="1"/>
  <c r="AD82"/>
  <c r="AH82" s="1"/>
  <c r="AG82"/>
  <c r="AG93"/>
  <c r="AD93"/>
  <c r="AH93" s="1"/>
  <c r="AG101"/>
  <c r="AD101"/>
  <c r="AH101" s="1"/>
  <c r="AG107"/>
  <c r="AD107"/>
  <c r="AH107" s="1"/>
  <c r="AG111"/>
  <c r="AD111"/>
  <c r="AH111" s="1"/>
  <c r="AG110"/>
  <c r="AD110"/>
  <c r="AH110" s="1"/>
  <c r="R43"/>
  <c r="O43"/>
  <c r="S43" s="1"/>
  <c r="R54"/>
  <c r="O54"/>
  <c r="S54" s="1"/>
  <c r="R42"/>
  <c r="O42"/>
  <c r="S42" s="1"/>
  <c r="O45"/>
  <c r="S45" s="1"/>
  <c r="R45"/>
  <c r="R50"/>
  <c r="O50"/>
  <c r="S50" s="1"/>
  <c r="O51"/>
  <c r="S51" s="1"/>
  <c r="R51"/>
  <c r="R49"/>
  <c r="O49"/>
  <c r="S49" s="1"/>
  <c r="O52"/>
  <c r="S52" s="1"/>
  <c r="R52"/>
  <c r="GC52" s="1"/>
  <c r="R73"/>
  <c r="O73"/>
  <c r="S73" s="1"/>
  <c r="R88"/>
  <c r="O88"/>
  <c r="S88" s="1"/>
  <c r="GD88" s="1"/>
  <c r="O70"/>
  <c r="S70" s="1"/>
  <c r="R70"/>
  <c r="R87"/>
  <c r="O87"/>
  <c r="S87" s="1"/>
  <c r="R74"/>
  <c r="O74"/>
  <c r="S74" s="1"/>
  <c r="O85"/>
  <c r="S85" s="1"/>
  <c r="R85"/>
  <c r="O94"/>
  <c r="S94" s="1"/>
  <c r="R94"/>
  <c r="R100"/>
  <c r="O100"/>
  <c r="S100" s="1"/>
  <c r="GD100" s="1"/>
  <c r="R96"/>
  <c r="O96"/>
  <c r="S96" s="1"/>
  <c r="O104"/>
  <c r="S104" s="1"/>
  <c r="R104"/>
  <c r="GC104" s="1"/>
  <c r="R106"/>
  <c r="O106"/>
  <c r="S106" s="1"/>
  <c r="R113"/>
  <c r="O113"/>
  <c r="S113" s="1"/>
  <c r="R110"/>
  <c r="O110"/>
  <c r="S110" s="1"/>
  <c r="FI47"/>
  <c r="FM47" s="1"/>
  <c r="FL47"/>
  <c r="FL36"/>
  <c r="FI36"/>
  <c r="FM36" s="1"/>
  <c r="FX31"/>
  <c r="GB31" s="1"/>
  <c r="GA31"/>
  <c r="AG31"/>
  <c r="AD31"/>
  <c r="AH31" s="1"/>
  <c r="FI30"/>
  <c r="FM30" s="1"/>
  <c r="FL30"/>
  <c r="FX27"/>
  <c r="GB27" s="1"/>
  <c r="GA27"/>
  <c r="AG27"/>
  <c r="AD27"/>
  <c r="AH27" s="1"/>
  <c r="FI26"/>
  <c r="FM26" s="1"/>
  <c r="FL26"/>
  <c r="GA23"/>
  <c r="FX23"/>
  <c r="GB23" s="1"/>
  <c r="AG23"/>
  <c r="AD23"/>
  <c r="AH23" s="1"/>
  <c r="FI22"/>
  <c r="FM22" s="1"/>
  <c r="FL22"/>
  <c r="FX19"/>
  <c r="GB19" s="1"/>
  <c r="GA19"/>
  <c r="AD19"/>
  <c r="AH19" s="1"/>
  <c r="AG19"/>
  <c r="FI18"/>
  <c r="FM18" s="1"/>
  <c r="FL18"/>
  <c r="FT115"/>
  <c r="GA15"/>
  <c r="FX15"/>
  <c r="EF115"/>
  <c r="EG15"/>
  <c r="EG115" s="1"/>
  <c r="P115"/>
  <c r="Q15"/>
  <c r="Q115" s="1"/>
  <c r="R61"/>
  <c r="O61"/>
  <c r="S61" s="1"/>
  <c r="AV33"/>
  <c r="AS33"/>
  <c r="AW33" s="1"/>
  <c r="R29"/>
  <c r="O29"/>
  <c r="S29" s="1"/>
  <c r="AG26"/>
  <c r="AD26"/>
  <c r="AH26" s="1"/>
  <c r="AD22"/>
  <c r="AH22" s="1"/>
  <c r="AG22"/>
  <c r="DA17"/>
  <c r="DE17" s="1"/>
  <c r="GF17" s="1"/>
  <c r="DD17"/>
  <c r="AV35"/>
  <c r="AS35"/>
  <c r="AW35" s="1"/>
  <c r="AV38"/>
  <c r="AS38"/>
  <c r="AW38" s="1"/>
  <c r="AS37"/>
  <c r="AW37" s="1"/>
  <c r="AV37"/>
  <c r="AS55"/>
  <c r="AW55" s="1"/>
  <c r="AV55"/>
  <c r="AV49"/>
  <c r="AS49"/>
  <c r="AW49" s="1"/>
  <c r="AV69"/>
  <c r="AS69"/>
  <c r="AW69" s="1"/>
  <c r="AS60"/>
  <c r="AW60" s="1"/>
  <c r="AV60"/>
  <c r="AV72"/>
  <c r="AS72"/>
  <c r="AW72" s="1"/>
  <c r="AV63"/>
  <c r="AS63"/>
  <c r="AW63" s="1"/>
  <c r="AS66"/>
  <c r="AW66" s="1"/>
  <c r="AV66"/>
  <c r="AV75"/>
  <c r="AS75"/>
  <c r="AW75" s="1"/>
  <c r="AV93"/>
  <c r="AS93"/>
  <c r="AW93" s="1"/>
  <c r="AV86"/>
  <c r="AS86"/>
  <c r="AW86" s="1"/>
  <c r="AV100"/>
  <c r="AS100"/>
  <c r="AW100" s="1"/>
  <c r="AV92"/>
  <c r="AS92"/>
  <c r="AW92" s="1"/>
  <c r="AV107"/>
  <c r="AS107"/>
  <c r="AW107" s="1"/>
  <c r="AS101"/>
  <c r="AW101" s="1"/>
  <c r="AV101"/>
  <c r="AV106"/>
  <c r="AS106"/>
  <c r="AW106" s="1"/>
  <c r="AV109"/>
  <c r="AS109"/>
  <c r="AW109" s="1"/>
  <c r="CJ115"/>
  <c r="BT115"/>
  <c r="AR115"/>
  <c r="BK55"/>
  <c r="EH19"/>
  <c r="CO47"/>
  <c r="R36"/>
  <c r="DD36"/>
  <c r="GA90"/>
  <c r="FX90"/>
  <c r="GB90" s="1"/>
  <c r="GA100"/>
  <c r="FX100"/>
  <c r="GB100" s="1"/>
  <c r="GA95"/>
  <c r="FX95"/>
  <c r="GB95" s="1"/>
  <c r="GA108"/>
  <c r="FX108"/>
  <c r="GB108" s="1"/>
  <c r="FI41"/>
  <c r="FM41" s="1"/>
  <c r="FL41"/>
  <c r="FI59"/>
  <c r="FM59" s="1"/>
  <c r="FL59"/>
  <c r="FL57"/>
  <c r="FI57"/>
  <c r="FM57" s="1"/>
  <c r="FL60"/>
  <c r="FI60"/>
  <c r="FM60" s="1"/>
  <c r="FL63"/>
  <c r="FI63"/>
  <c r="FM63" s="1"/>
  <c r="FI66"/>
  <c r="FM66" s="1"/>
  <c r="FL66"/>
  <c r="FL80"/>
  <c r="FI80"/>
  <c r="FM80" s="1"/>
  <c r="FL88"/>
  <c r="FI88"/>
  <c r="FM88" s="1"/>
  <c r="FL83"/>
  <c r="FI83"/>
  <c r="FM83" s="1"/>
  <c r="FL96"/>
  <c r="FI96"/>
  <c r="FM96" s="1"/>
  <c r="FL86"/>
  <c r="FI86"/>
  <c r="FM86" s="1"/>
  <c r="FI77"/>
  <c r="FM77" s="1"/>
  <c r="FL77"/>
  <c r="FL92"/>
  <c r="FI92"/>
  <c r="FM92" s="1"/>
  <c r="FL101"/>
  <c r="FI101"/>
  <c r="FM101" s="1"/>
  <c r="FL107"/>
  <c r="FI107"/>
  <c r="FM107" s="1"/>
  <c r="FL102"/>
  <c r="FI102"/>
  <c r="FM102" s="1"/>
  <c r="FL113"/>
  <c r="FI113"/>
  <c r="FM113" s="1"/>
  <c r="FL110"/>
  <c r="FI110"/>
  <c r="FM110" s="1"/>
  <c r="EW42"/>
  <c r="ET42"/>
  <c r="EX42" s="1"/>
  <c r="EW37"/>
  <c r="ET37"/>
  <c r="EX37" s="1"/>
  <c r="ET36"/>
  <c r="EX36" s="1"/>
  <c r="EW36"/>
  <c r="ET58"/>
  <c r="EX58" s="1"/>
  <c r="EW58"/>
  <c r="EW68"/>
  <c r="ET68"/>
  <c r="EX68" s="1"/>
  <c r="ET47"/>
  <c r="EX47" s="1"/>
  <c r="EW47"/>
  <c r="EW60"/>
  <c r="ET60"/>
  <c r="EX60" s="1"/>
  <c r="EW79"/>
  <c r="ET79"/>
  <c r="EX79" s="1"/>
  <c r="EW87"/>
  <c r="ET87"/>
  <c r="EX87" s="1"/>
  <c r="EW62"/>
  <c r="ET62"/>
  <c r="EX62" s="1"/>
  <c r="ET65"/>
  <c r="EX65" s="1"/>
  <c r="EW65"/>
  <c r="EW78"/>
  <c r="ET78"/>
  <c r="EX78" s="1"/>
  <c r="ET88"/>
  <c r="EX88" s="1"/>
  <c r="EW88"/>
  <c r="ET80"/>
  <c r="EX80" s="1"/>
  <c r="EW80"/>
  <c r="EW91"/>
  <c r="ET91"/>
  <c r="EX91" s="1"/>
  <c r="EW95"/>
  <c r="ET95"/>
  <c r="EX95" s="1"/>
  <c r="EW98"/>
  <c r="ET98"/>
  <c r="EX98" s="1"/>
  <c r="EH41"/>
  <c r="EE41"/>
  <c r="EI41" s="1"/>
  <c r="EE49"/>
  <c r="EI49" s="1"/>
  <c r="EH49"/>
  <c r="EH55"/>
  <c r="EE55"/>
  <c r="EI55" s="1"/>
  <c r="EE50"/>
  <c r="EI50" s="1"/>
  <c r="EH50"/>
  <c r="EH78"/>
  <c r="EE78"/>
  <c r="EI78" s="1"/>
  <c r="EH62"/>
  <c r="EE62"/>
  <c r="EI62" s="1"/>
  <c r="EH69"/>
  <c r="EE69"/>
  <c r="EI69" s="1"/>
  <c r="EH82"/>
  <c r="EE82"/>
  <c r="EI82" s="1"/>
  <c r="EE68"/>
  <c r="EI68" s="1"/>
  <c r="EH68"/>
  <c r="EH85"/>
  <c r="EE85"/>
  <c r="EI85" s="1"/>
  <c r="EH80"/>
  <c r="EE80"/>
  <c r="EI80" s="1"/>
  <c r="EE83"/>
  <c r="EI83" s="1"/>
  <c r="EH83"/>
  <c r="EH98"/>
  <c r="EE98"/>
  <c r="EI98" s="1"/>
  <c r="EH90"/>
  <c r="EE90"/>
  <c r="EI90" s="1"/>
  <c r="EE107"/>
  <c r="EI107" s="1"/>
  <c r="EH107"/>
  <c r="EH108"/>
  <c r="EE108"/>
  <c r="EI108" s="1"/>
  <c r="EH114"/>
  <c r="EE114"/>
  <c r="EI114" s="1"/>
  <c r="EH113"/>
  <c r="EE113"/>
  <c r="EI113" s="1"/>
  <c r="DS36"/>
  <c r="DP36"/>
  <c r="DT36" s="1"/>
  <c r="DS66"/>
  <c r="DP66"/>
  <c r="DT66" s="1"/>
  <c r="DS43"/>
  <c r="DP43"/>
  <c r="DT43" s="1"/>
  <c r="DP42"/>
  <c r="DT42" s="1"/>
  <c r="DS42"/>
  <c r="DS55"/>
  <c r="DP55"/>
  <c r="DT55" s="1"/>
  <c r="DP52"/>
  <c r="DT52" s="1"/>
  <c r="DS52"/>
  <c r="DS50"/>
  <c r="DP50"/>
  <c r="DT50" s="1"/>
  <c r="DS62"/>
  <c r="DP62"/>
  <c r="DT62" s="1"/>
  <c r="DS73"/>
  <c r="DP73"/>
  <c r="DT73" s="1"/>
  <c r="DP63"/>
  <c r="DT63" s="1"/>
  <c r="DS63"/>
  <c r="DS76"/>
  <c r="DP76"/>
  <c r="DT76" s="1"/>
  <c r="DS75"/>
  <c r="DP75"/>
  <c r="DT75" s="1"/>
  <c r="DP74"/>
  <c r="DT74" s="1"/>
  <c r="DS74"/>
  <c r="DS97"/>
  <c r="DP97"/>
  <c r="DT97" s="1"/>
  <c r="DS93"/>
  <c r="DP93"/>
  <c r="DT93" s="1"/>
  <c r="DS99"/>
  <c r="DP99"/>
  <c r="DT99" s="1"/>
  <c r="DS113"/>
  <c r="DP113"/>
  <c r="DT113" s="1"/>
  <c r="DP109"/>
  <c r="DT109" s="1"/>
  <c r="DS109"/>
  <c r="DD38"/>
  <c r="DA38"/>
  <c r="DE38" s="1"/>
  <c r="DD42"/>
  <c r="GE42" s="1"/>
  <c r="DA42"/>
  <c r="DE42" s="1"/>
  <c r="DD46"/>
  <c r="GE46" s="1"/>
  <c r="DA46"/>
  <c r="DE46" s="1"/>
  <c r="DD49"/>
  <c r="GE49" s="1"/>
  <c r="DA49"/>
  <c r="DE49" s="1"/>
  <c r="DD53"/>
  <c r="DA53"/>
  <c r="DE53" s="1"/>
  <c r="DD57"/>
  <c r="DA57"/>
  <c r="DE57" s="1"/>
  <c r="DD65"/>
  <c r="DA65"/>
  <c r="DE65" s="1"/>
  <c r="DD84"/>
  <c r="GE84" s="1"/>
  <c r="DA84"/>
  <c r="DE84" s="1"/>
  <c r="DD89"/>
  <c r="DA89"/>
  <c r="DE89" s="1"/>
  <c r="DD100"/>
  <c r="DA100"/>
  <c r="DE100" s="1"/>
  <c r="DD92"/>
  <c r="DA92"/>
  <c r="DE92" s="1"/>
  <c r="DD95"/>
  <c r="GE95" s="1"/>
  <c r="DA95"/>
  <c r="DE95" s="1"/>
  <c r="DD99"/>
  <c r="DA99"/>
  <c r="DE99" s="1"/>
  <c r="DD98"/>
  <c r="GE98" s="1"/>
  <c r="DA98"/>
  <c r="DE98" s="1"/>
  <c r="DD103"/>
  <c r="DA103"/>
  <c r="DE103" s="1"/>
  <c r="DD111"/>
  <c r="DA111"/>
  <c r="DE111" s="1"/>
  <c r="DD110"/>
  <c r="DA110"/>
  <c r="DE110" s="1"/>
  <c r="DA108"/>
  <c r="DE108" s="1"/>
  <c r="GF108" s="1"/>
  <c r="DD108"/>
  <c r="CO42"/>
  <c r="CL42"/>
  <c r="CP42" s="1"/>
  <c r="CO72"/>
  <c r="CL72"/>
  <c r="CP72" s="1"/>
  <c r="CO37"/>
  <c r="CL37"/>
  <c r="CP37" s="1"/>
  <c r="CL44"/>
  <c r="CP44" s="1"/>
  <c r="CO44"/>
  <c r="CL54"/>
  <c r="CP54" s="1"/>
  <c r="CO54"/>
  <c r="CO60"/>
  <c r="CL60"/>
  <c r="CP60" s="1"/>
  <c r="CO68"/>
  <c r="CL68"/>
  <c r="CP68" s="1"/>
  <c r="CO70"/>
  <c r="CL70"/>
  <c r="CP70" s="1"/>
  <c r="CL73"/>
  <c r="CP73" s="1"/>
  <c r="CO73"/>
  <c r="CO74"/>
  <c r="CL74"/>
  <c r="CP74" s="1"/>
  <c r="CO85"/>
  <c r="CL85"/>
  <c r="CP85" s="1"/>
  <c r="CL80"/>
  <c r="CP80" s="1"/>
  <c r="CO80"/>
  <c r="CO95"/>
  <c r="CL95"/>
  <c r="CP95" s="1"/>
  <c r="CO91"/>
  <c r="CL91"/>
  <c r="CP91" s="1"/>
  <c r="CL102"/>
  <c r="CP102" s="1"/>
  <c r="CO102"/>
  <c r="CL90"/>
  <c r="CP90" s="1"/>
  <c r="CO90"/>
  <c r="CO112"/>
  <c r="CL112"/>
  <c r="CP112" s="1"/>
  <c r="CO97"/>
  <c r="CL97"/>
  <c r="CP97" s="1"/>
  <c r="BZ45"/>
  <c r="BW45"/>
  <c r="CA45" s="1"/>
  <c r="BZ44"/>
  <c r="BW44"/>
  <c r="CA44" s="1"/>
  <c r="BW39"/>
  <c r="CA39" s="1"/>
  <c r="BZ39"/>
  <c r="BW53"/>
  <c r="CA53" s="1"/>
  <c r="BZ53"/>
  <c r="BZ71"/>
  <c r="BW71"/>
  <c r="CA71" s="1"/>
  <c r="BZ66"/>
  <c r="BW66"/>
  <c r="CA66" s="1"/>
  <c r="BZ86"/>
  <c r="BW86"/>
  <c r="CA86" s="1"/>
  <c r="BZ65"/>
  <c r="BW65"/>
  <c r="CA65" s="1"/>
  <c r="BZ91"/>
  <c r="BW91"/>
  <c r="CA91" s="1"/>
  <c r="BZ88"/>
  <c r="BW88"/>
  <c r="CA88" s="1"/>
  <c r="BW79"/>
  <c r="CA79" s="1"/>
  <c r="BZ79"/>
  <c r="BZ94"/>
  <c r="BW94"/>
  <c r="CA94" s="1"/>
  <c r="BZ105"/>
  <c r="BW105"/>
  <c r="CA105" s="1"/>
  <c r="BZ96"/>
  <c r="BW96"/>
  <c r="CA96" s="1"/>
  <c r="BW99"/>
  <c r="CA99" s="1"/>
  <c r="BZ99"/>
  <c r="BW107"/>
  <c r="CA107" s="1"/>
  <c r="BZ107"/>
  <c r="BZ111"/>
  <c r="BW111"/>
  <c r="CA111" s="1"/>
  <c r="BW110"/>
  <c r="CA110" s="1"/>
  <c r="BZ110"/>
  <c r="BK40"/>
  <c r="BH40"/>
  <c r="BL40" s="1"/>
  <c r="BK47"/>
  <c r="BH47"/>
  <c r="BL47" s="1"/>
  <c r="BH42"/>
  <c r="BL42" s="1"/>
  <c r="BK42"/>
  <c r="BH48"/>
  <c r="BL48" s="1"/>
  <c r="BK48"/>
  <c r="BK70"/>
  <c r="BH70"/>
  <c r="BL70" s="1"/>
  <c r="BH57"/>
  <c r="BL57" s="1"/>
  <c r="BK57"/>
  <c r="BK61"/>
  <c r="BH61"/>
  <c r="BL61" s="1"/>
  <c r="BK85"/>
  <c r="BH85"/>
  <c r="BL85" s="1"/>
  <c r="BK68"/>
  <c r="BH68"/>
  <c r="BL68" s="1"/>
  <c r="BH71"/>
  <c r="BL71" s="1"/>
  <c r="BK71"/>
  <c r="BK80"/>
  <c r="BH80"/>
  <c r="BL80" s="1"/>
  <c r="BK90"/>
  <c r="BH90"/>
  <c r="BL90" s="1"/>
  <c r="BK87"/>
  <c r="BH87"/>
  <c r="BL87" s="1"/>
  <c r="BH86"/>
  <c r="BL86" s="1"/>
  <c r="BK86"/>
  <c r="BK94"/>
  <c r="BH94"/>
  <c r="BL94" s="1"/>
  <c r="BK96"/>
  <c r="BH96"/>
  <c r="BL96" s="1"/>
  <c r="BK99"/>
  <c r="BH99"/>
  <c r="BL99" s="1"/>
  <c r="AG36"/>
  <c r="AD36"/>
  <c r="AH36" s="1"/>
  <c r="AG51"/>
  <c r="AD51"/>
  <c r="AH51" s="1"/>
  <c r="AG43"/>
  <c r="AD43"/>
  <c r="AH43" s="1"/>
  <c r="AD42"/>
  <c r="AH42" s="1"/>
  <c r="AG42"/>
  <c r="AD52"/>
  <c r="AH52" s="1"/>
  <c r="AG52"/>
  <c r="AD49"/>
  <c r="AH49" s="1"/>
  <c r="AG49"/>
  <c r="AG62"/>
  <c r="AD62"/>
  <c r="AH62" s="1"/>
  <c r="AG73"/>
  <c r="AD73"/>
  <c r="AH73" s="1"/>
  <c r="AG68"/>
  <c r="AD68"/>
  <c r="AH68" s="1"/>
  <c r="AD67"/>
  <c r="AH67" s="1"/>
  <c r="AG67"/>
  <c r="AG80"/>
  <c r="AD80"/>
  <c r="AH80" s="1"/>
  <c r="AG83"/>
  <c r="AD83"/>
  <c r="AH83" s="1"/>
  <c r="AD78"/>
  <c r="AH78" s="1"/>
  <c r="AG78"/>
  <c r="AD92"/>
  <c r="AH92" s="1"/>
  <c r="AG92"/>
  <c r="AG100"/>
  <c r="AD100"/>
  <c r="AH100" s="1"/>
  <c r="AG103"/>
  <c r="AD103"/>
  <c r="AH103" s="1"/>
  <c r="AD106"/>
  <c r="AH106" s="1"/>
  <c r="AG106"/>
  <c r="AG113"/>
  <c r="AD113"/>
  <c r="AH113" s="1"/>
  <c r="AD109"/>
  <c r="AH109" s="1"/>
  <c r="AG109"/>
  <c r="R39"/>
  <c r="O39"/>
  <c r="S39" s="1"/>
  <c r="R38"/>
  <c r="O38"/>
  <c r="S38" s="1"/>
  <c r="O41"/>
  <c r="S41" s="1"/>
  <c r="R41"/>
  <c r="R58"/>
  <c r="O58"/>
  <c r="S58" s="1"/>
  <c r="O48"/>
  <c r="S48" s="1"/>
  <c r="R48"/>
  <c r="R72"/>
  <c r="O72"/>
  <c r="S72" s="1"/>
  <c r="R71"/>
  <c r="O71"/>
  <c r="S71" s="1"/>
  <c r="R76"/>
  <c r="O76"/>
  <c r="S76" s="1"/>
  <c r="R107"/>
  <c r="O107"/>
  <c r="S107" s="1"/>
  <c r="O66"/>
  <c r="S66" s="1"/>
  <c r="R66"/>
  <c r="R83"/>
  <c r="O83"/>
  <c r="S83" s="1"/>
  <c r="O95"/>
  <c r="S95" s="1"/>
  <c r="R95"/>
  <c r="R86"/>
  <c r="O86"/>
  <c r="S86" s="1"/>
  <c r="O81"/>
  <c r="S81" s="1"/>
  <c r="R81"/>
  <c r="O90"/>
  <c r="S90" s="1"/>
  <c r="R90"/>
  <c r="O91"/>
  <c r="S91" s="1"/>
  <c r="GD91" s="1"/>
  <c r="R91"/>
  <c r="R99"/>
  <c r="O99"/>
  <c r="S99" s="1"/>
  <c r="O102"/>
  <c r="S102" s="1"/>
  <c r="R102"/>
  <c r="R111"/>
  <c r="O111"/>
  <c r="S111" s="1"/>
  <c r="R109"/>
  <c r="GC109" s="1"/>
  <c r="O109"/>
  <c r="S109" s="1"/>
  <c r="BK45"/>
  <c r="BH45"/>
  <c r="BL45" s="1"/>
  <c r="GA41"/>
  <c r="FX41"/>
  <c r="GB41" s="1"/>
  <c r="BZ38"/>
  <c r="BW38"/>
  <c r="CA38" s="1"/>
  <c r="BZ32"/>
  <c r="BW32"/>
  <c r="CA32" s="1"/>
  <c r="BZ28"/>
  <c r="BW28"/>
  <c r="CA28" s="1"/>
  <c r="BZ24"/>
  <c r="BW24"/>
  <c r="CA24" s="1"/>
  <c r="BW20"/>
  <c r="CA20" s="1"/>
  <c r="BZ20"/>
  <c r="BZ16"/>
  <c r="BW16"/>
  <c r="CA16" s="1"/>
  <c r="DL115"/>
  <c r="DP15"/>
  <c r="DS15"/>
  <c r="BX115"/>
  <c r="BY15"/>
  <c r="BY115" s="1"/>
  <c r="EH67"/>
  <c r="EE67"/>
  <c r="EI67" s="1"/>
  <c r="AG41"/>
  <c r="AD41"/>
  <c r="AH41" s="1"/>
  <c r="BK30"/>
  <c r="BH30"/>
  <c r="BL30" s="1"/>
  <c r="BZ27"/>
  <c r="BW27"/>
  <c r="CA27" s="1"/>
  <c r="EE23"/>
  <c r="EI23" s="1"/>
  <c r="EH23"/>
  <c r="DP18"/>
  <c r="DT18" s="1"/>
  <c r="DS18"/>
  <c r="AV47"/>
  <c r="AS47"/>
  <c r="AW47" s="1"/>
  <c r="AV54"/>
  <c r="AS54"/>
  <c r="AW54" s="1"/>
  <c r="AS51"/>
  <c r="AW51" s="1"/>
  <c r="AV51"/>
  <c r="AV73"/>
  <c r="AS73"/>
  <c r="AW73" s="1"/>
  <c r="AV61"/>
  <c r="AS61"/>
  <c r="AW61" s="1"/>
  <c r="AS56"/>
  <c r="AW56" s="1"/>
  <c r="AV56"/>
  <c r="AV68"/>
  <c r="AS68"/>
  <c r="AW68" s="1"/>
  <c r="AS95"/>
  <c r="AW95" s="1"/>
  <c r="AV95"/>
  <c r="AS62"/>
  <c r="AW62" s="1"/>
  <c r="AV62"/>
  <c r="AV84"/>
  <c r="AS84"/>
  <c r="AW84" s="1"/>
  <c r="AV87"/>
  <c r="AS87"/>
  <c r="AW87" s="1"/>
  <c r="AV82"/>
  <c r="AS82"/>
  <c r="AW82" s="1"/>
  <c r="AS85"/>
  <c r="AW85" s="1"/>
  <c r="AV85"/>
  <c r="AS94"/>
  <c r="AW94" s="1"/>
  <c r="AV94"/>
  <c r="AV99"/>
  <c r="AS99"/>
  <c r="AW99" s="1"/>
  <c r="AS97"/>
  <c r="AW97" s="1"/>
  <c r="AV97"/>
  <c r="AV113"/>
  <c r="AS113"/>
  <c r="AW113" s="1"/>
  <c r="AV112"/>
  <c r="AS112"/>
  <c r="AW112" s="1"/>
  <c r="FI56"/>
  <c r="FM56" s="1"/>
  <c r="FL56"/>
  <c r="FL72"/>
  <c r="FI72"/>
  <c r="FM72" s="1"/>
  <c r="FL76"/>
  <c r="FI76"/>
  <c r="FM76" s="1"/>
  <c r="FL84"/>
  <c r="FI84"/>
  <c r="FM84" s="1"/>
  <c r="FI62"/>
  <c r="FM62" s="1"/>
  <c r="FL62"/>
  <c r="FL79"/>
  <c r="FI79"/>
  <c r="FM79" s="1"/>
  <c r="FL82"/>
  <c r="FI82"/>
  <c r="FM82" s="1"/>
  <c r="FI73"/>
  <c r="FM73" s="1"/>
  <c r="FL73"/>
  <c r="FL99"/>
  <c r="FI99"/>
  <c r="FM99" s="1"/>
  <c r="FL98"/>
  <c r="FI98"/>
  <c r="FM98" s="1"/>
  <c r="FI97"/>
  <c r="FM97" s="1"/>
  <c r="FL97"/>
  <c r="FL111"/>
  <c r="FI111"/>
  <c r="FM111" s="1"/>
  <c r="FL109"/>
  <c r="FI109"/>
  <c r="FM109" s="1"/>
  <c r="EW38"/>
  <c r="ET38"/>
  <c r="EX38" s="1"/>
  <c r="EW53"/>
  <c r="ET53"/>
  <c r="EX53" s="1"/>
  <c r="ET54"/>
  <c r="EX54" s="1"/>
  <c r="EW54"/>
  <c r="EW64"/>
  <c r="ET64"/>
  <c r="EX64" s="1"/>
  <c r="EW72"/>
  <c r="ET72"/>
  <c r="EX72" s="1"/>
  <c r="EW56"/>
  <c r="ET56"/>
  <c r="EX56" s="1"/>
  <c r="ET59"/>
  <c r="EX59" s="1"/>
  <c r="EW59"/>
  <c r="EW71"/>
  <c r="ET71"/>
  <c r="EX71" s="1"/>
  <c r="ET61"/>
  <c r="EX61" s="1"/>
  <c r="EW61"/>
  <c r="EW75"/>
  <c r="ET75"/>
  <c r="EX75" s="1"/>
  <c r="EW83"/>
  <c r="ET83"/>
  <c r="EX83" s="1"/>
  <c r="EW74"/>
  <c r="ET74"/>
  <c r="EX74" s="1"/>
  <c r="EW92"/>
  <c r="ET92"/>
  <c r="EX92" s="1"/>
  <c r="EW85"/>
  <c r="ET85"/>
  <c r="EX85" s="1"/>
  <c r="EW99"/>
  <c r="ET99"/>
  <c r="EX99" s="1"/>
  <c r="ET76"/>
  <c r="EX76" s="1"/>
  <c r="EW76"/>
  <c r="ET93"/>
  <c r="EX93" s="1"/>
  <c r="EW93"/>
  <c r="ET94"/>
  <c r="EX94" s="1"/>
  <c r="EW94"/>
  <c r="ET101"/>
  <c r="EX101" s="1"/>
  <c r="EW101"/>
  <c r="ET100"/>
  <c r="EX100" s="1"/>
  <c r="EW100"/>
  <c r="EW112"/>
  <c r="ET112"/>
  <c r="EX112" s="1"/>
  <c r="EW109"/>
  <c r="ET109"/>
  <c r="EX109" s="1"/>
  <c r="ET111"/>
  <c r="EX111" s="1"/>
  <c r="EW111"/>
  <c r="EH37"/>
  <c r="EE37"/>
  <c r="EI37" s="1"/>
  <c r="EH47"/>
  <c r="EE47"/>
  <c r="EI47" s="1"/>
  <c r="EH44"/>
  <c r="EE44"/>
  <c r="EI44" s="1"/>
  <c r="EE43"/>
  <c r="EI43" s="1"/>
  <c r="EH43"/>
  <c r="EH56"/>
  <c r="EE56"/>
  <c r="EI56" s="1"/>
  <c r="EH51"/>
  <c r="EE51"/>
  <c r="EI51" s="1"/>
  <c r="EH71"/>
  <c r="EE71"/>
  <c r="EI71" s="1"/>
  <c r="EH65"/>
  <c r="EE65"/>
  <c r="EI65" s="1"/>
  <c r="EE64"/>
  <c r="EI64" s="1"/>
  <c r="EH64"/>
  <c r="EH81"/>
  <c r="EE81"/>
  <c r="EI81" s="1"/>
  <c r="EH76"/>
  <c r="EE76"/>
  <c r="EI76" s="1"/>
  <c r="EE79"/>
  <c r="EI79" s="1"/>
  <c r="EH79"/>
  <c r="EE93"/>
  <c r="EI93" s="1"/>
  <c r="EH93"/>
  <c r="EH97"/>
  <c r="EE97"/>
  <c r="EI97" s="1"/>
  <c r="EE101"/>
  <c r="EI101" s="1"/>
  <c r="EH101"/>
  <c r="EE99"/>
  <c r="EI99" s="1"/>
  <c r="EH99"/>
  <c r="EE106"/>
  <c r="EI106" s="1"/>
  <c r="EH106"/>
  <c r="EE103"/>
  <c r="EI103" s="1"/>
  <c r="EH103"/>
  <c r="EE112"/>
  <c r="EI112" s="1"/>
  <c r="EH112"/>
  <c r="DS51"/>
  <c r="DP51"/>
  <c r="DT51" s="1"/>
  <c r="DS39"/>
  <c r="DP39"/>
  <c r="DT39" s="1"/>
  <c r="DP38"/>
  <c r="DT38" s="1"/>
  <c r="DS38"/>
  <c r="DP48"/>
  <c r="DT48" s="1"/>
  <c r="DS48"/>
  <c r="DS85"/>
  <c r="DP85"/>
  <c r="DT85" s="1"/>
  <c r="DP57"/>
  <c r="DT57" s="1"/>
  <c r="DS57"/>
  <c r="DS70"/>
  <c r="DP70"/>
  <c r="DT70" s="1"/>
  <c r="DS69"/>
  <c r="DP69"/>
  <c r="DT69" s="1"/>
  <c r="DS72"/>
  <c r="DP72"/>
  <c r="DT72" s="1"/>
  <c r="DS81"/>
  <c r="DP81"/>
  <c r="DT81" s="1"/>
  <c r="DS88"/>
  <c r="DP88"/>
  <c r="DT88" s="1"/>
  <c r="DS87"/>
  <c r="DP87"/>
  <c r="DT87" s="1"/>
  <c r="DP86"/>
  <c r="DT86" s="1"/>
  <c r="DS86"/>
  <c r="DS89"/>
  <c r="DP89"/>
  <c r="DT89" s="1"/>
  <c r="DS101"/>
  <c r="DP101"/>
  <c r="DT101" s="1"/>
  <c r="DS100"/>
  <c r="DP100"/>
  <c r="DT100" s="1"/>
  <c r="DS95"/>
  <c r="DP95"/>
  <c r="DT95" s="1"/>
  <c r="DP105"/>
  <c r="DT105" s="1"/>
  <c r="DS105"/>
  <c r="DS112"/>
  <c r="DP112"/>
  <c r="DT112" s="1"/>
  <c r="DD35"/>
  <c r="DA35"/>
  <c r="DE35" s="1"/>
  <c r="GF35" s="1"/>
  <c r="DD39"/>
  <c r="DA39"/>
  <c r="DE39" s="1"/>
  <c r="DD43"/>
  <c r="DA43"/>
  <c r="DE43" s="1"/>
  <c r="GF43" s="1"/>
  <c r="DD47"/>
  <c r="DA47"/>
  <c r="DE47" s="1"/>
  <c r="DD73"/>
  <c r="DA73"/>
  <c r="DE73" s="1"/>
  <c r="GF73" s="1"/>
  <c r="DD96"/>
  <c r="DA96"/>
  <c r="DE96" s="1"/>
  <c r="GF96" s="1"/>
  <c r="DD102"/>
  <c r="DA102"/>
  <c r="DE102" s="1"/>
  <c r="GF102" s="1"/>
  <c r="DA97"/>
  <c r="DE97" s="1"/>
  <c r="DD97"/>
  <c r="DA101"/>
  <c r="DE101" s="1"/>
  <c r="DD101"/>
  <c r="GE101" s="1"/>
  <c r="CO38"/>
  <c r="CL38"/>
  <c r="CP38" s="1"/>
  <c r="CO49"/>
  <c r="CL49"/>
  <c r="CP49" s="1"/>
  <c r="CO57"/>
  <c r="CL57"/>
  <c r="CP57" s="1"/>
  <c r="CL40"/>
  <c r="CP40" s="1"/>
  <c r="CO40"/>
  <c r="CO53"/>
  <c r="CL53"/>
  <c r="CP53" s="1"/>
  <c r="CL50"/>
  <c r="CP50" s="1"/>
  <c r="CO50"/>
  <c r="CO83"/>
  <c r="CL83"/>
  <c r="CP83" s="1"/>
  <c r="CO56"/>
  <c r="CL56"/>
  <c r="CP56" s="1"/>
  <c r="CL59"/>
  <c r="CP59" s="1"/>
  <c r="CO59"/>
  <c r="CO71"/>
  <c r="CL71"/>
  <c r="CP71" s="1"/>
  <c r="CO66"/>
  <c r="CL66"/>
  <c r="CP66" s="1"/>
  <c r="CO79"/>
  <c r="CL79"/>
  <c r="CP79" s="1"/>
  <c r="CO87"/>
  <c r="CL87"/>
  <c r="CP87" s="1"/>
  <c r="CL69"/>
  <c r="CP69" s="1"/>
  <c r="CO69"/>
  <c r="CO86"/>
  <c r="CL86"/>
  <c r="CP86" s="1"/>
  <c r="CO81"/>
  <c r="CL81"/>
  <c r="CP81" s="1"/>
  <c r="CL76"/>
  <c r="CP76" s="1"/>
  <c r="CO76"/>
  <c r="CO98"/>
  <c r="CL98"/>
  <c r="CP98" s="1"/>
  <c r="CO106"/>
  <c r="CL106"/>
  <c r="CP106" s="1"/>
  <c r="CL100"/>
  <c r="CP100" s="1"/>
  <c r="CO100"/>
  <c r="CL107"/>
  <c r="CP107" s="1"/>
  <c r="CO107"/>
  <c r="BZ41"/>
  <c r="BW41"/>
  <c r="CA41" s="1"/>
  <c r="BZ40"/>
  <c r="BW40"/>
  <c r="CA40" s="1"/>
  <c r="BZ60"/>
  <c r="BW60"/>
  <c r="CA60" s="1"/>
  <c r="BW35"/>
  <c r="CA35" s="1"/>
  <c r="BZ35"/>
  <c r="BW49"/>
  <c r="CA49" s="1"/>
  <c r="BZ49"/>
  <c r="BZ59"/>
  <c r="BW59"/>
  <c r="CA59" s="1"/>
  <c r="BW58"/>
  <c r="CA58" s="1"/>
  <c r="BZ58"/>
  <c r="BZ62"/>
  <c r="BW62"/>
  <c r="CA62" s="1"/>
  <c r="BZ61"/>
  <c r="BW61"/>
  <c r="CA61" s="1"/>
  <c r="BW72"/>
  <c r="CA72" s="1"/>
  <c r="BZ72"/>
  <c r="BZ82"/>
  <c r="BW82"/>
  <c r="CA82" s="1"/>
  <c r="BZ85"/>
  <c r="BW85"/>
  <c r="CA85" s="1"/>
  <c r="BZ84"/>
  <c r="BW84"/>
  <c r="CA84" s="1"/>
  <c r="BW75"/>
  <c r="CA75" s="1"/>
  <c r="BZ75"/>
  <c r="BZ90"/>
  <c r="BW90"/>
  <c r="CA90" s="1"/>
  <c r="BW95"/>
  <c r="CA95" s="1"/>
  <c r="BZ95"/>
  <c r="BW103"/>
  <c r="CA103" s="1"/>
  <c r="BZ103"/>
  <c r="BZ108"/>
  <c r="BW108"/>
  <c r="CA108" s="1"/>
  <c r="BZ114"/>
  <c r="BW114"/>
  <c r="CA114" s="1"/>
  <c r="BZ113"/>
  <c r="BW113"/>
  <c r="CA113" s="1"/>
  <c r="BK36"/>
  <c r="BH36"/>
  <c r="BL36" s="1"/>
  <c r="BK43"/>
  <c r="BH43"/>
  <c r="BL43" s="1"/>
  <c r="BH38"/>
  <c r="BL38" s="1"/>
  <c r="BK38"/>
  <c r="BH60"/>
  <c r="BL60" s="1"/>
  <c r="BK60"/>
  <c r="BK58"/>
  <c r="BH58"/>
  <c r="BL58" s="1"/>
  <c r="BK66"/>
  <c r="BH66"/>
  <c r="BL66" s="1"/>
  <c r="BH53"/>
  <c r="BL53" s="1"/>
  <c r="BK53"/>
  <c r="BK73"/>
  <c r="BH73"/>
  <c r="BL73" s="1"/>
  <c r="BK64"/>
  <c r="BH64"/>
  <c r="BL64" s="1"/>
  <c r="BH67"/>
  <c r="BL67" s="1"/>
  <c r="BK67"/>
  <c r="BK76"/>
  <c r="BH76"/>
  <c r="BL76" s="1"/>
  <c r="BK83"/>
  <c r="BH83"/>
  <c r="BL83" s="1"/>
  <c r="BH82"/>
  <c r="BL82" s="1"/>
  <c r="BK82"/>
  <c r="BK93"/>
  <c r="BH93"/>
  <c r="BL93" s="1"/>
  <c r="BK102"/>
  <c r="BH102"/>
  <c r="BL102" s="1"/>
  <c r="BK107"/>
  <c r="BH107"/>
  <c r="BL107" s="1"/>
  <c r="BH106"/>
  <c r="BL106" s="1"/>
  <c r="BK106"/>
  <c r="BK111"/>
  <c r="BH111"/>
  <c r="BL111" s="1"/>
  <c r="BK110"/>
  <c r="BH110"/>
  <c r="BL110" s="1"/>
  <c r="AG59"/>
  <c r="AD59"/>
  <c r="AH59" s="1"/>
  <c r="AG39"/>
  <c r="AD39"/>
  <c r="AH39" s="1"/>
  <c r="AD38"/>
  <c r="AH38" s="1"/>
  <c r="AG38"/>
  <c r="AD48"/>
  <c r="AH48" s="1"/>
  <c r="AG48"/>
  <c r="AG77"/>
  <c r="AD77"/>
  <c r="AH77" s="1"/>
  <c r="AG58"/>
  <c r="AD58"/>
  <c r="AH58" s="1"/>
  <c r="AG70"/>
  <c r="AD70"/>
  <c r="AH70" s="1"/>
  <c r="AG69"/>
  <c r="AD69"/>
  <c r="AH69" s="1"/>
  <c r="AG64"/>
  <c r="AD64"/>
  <c r="AH64" s="1"/>
  <c r="AD63"/>
  <c r="AH63" s="1"/>
  <c r="AG63"/>
  <c r="AG76"/>
  <c r="AD76"/>
  <c r="AH76" s="1"/>
  <c r="AG89"/>
  <c r="AD89"/>
  <c r="AH89" s="1"/>
  <c r="AG79"/>
  <c r="AD79"/>
  <c r="AH79" s="1"/>
  <c r="AD74"/>
  <c r="AH74" s="1"/>
  <c r="AG74"/>
  <c r="AG95"/>
  <c r="AD95"/>
  <c r="AH95" s="1"/>
  <c r="AG104"/>
  <c r="AD104"/>
  <c r="AH104" s="1"/>
  <c r="AG96"/>
  <c r="AD96"/>
  <c r="AH96" s="1"/>
  <c r="AG99"/>
  <c r="AD99"/>
  <c r="AH99" s="1"/>
  <c r="AD98"/>
  <c r="AH98" s="1"/>
  <c r="AG98"/>
  <c r="AD105"/>
  <c r="AH105" s="1"/>
  <c r="AG105"/>
  <c r="AG112"/>
  <c r="AD112"/>
  <c r="AH112" s="1"/>
  <c r="R35"/>
  <c r="O35"/>
  <c r="S35" s="1"/>
  <c r="GD35" s="1"/>
  <c r="GH35" s="1"/>
  <c r="O37"/>
  <c r="S37" s="1"/>
  <c r="R37"/>
  <c r="O59"/>
  <c r="S59" s="1"/>
  <c r="R59"/>
  <c r="GC59" s="1"/>
  <c r="R57"/>
  <c r="O57"/>
  <c r="S57" s="1"/>
  <c r="O60"/>
  <c r="S60" s="1"/>
  <c r="R60"/>
  <c r="GC60" s="1"/>
  <c r="R80"/>
  <c r="O80"/>
  <c r="S80" s="1"/>
  <c r="R68"/>
  <c r="O68"/>
  <c r="S68" s="1"/>
  <c r="GD68" s="1"/>
  <c r="R67"/>
  <c r="O67"/>
  <c r="S67" s="1"/>
  <c r="R84"/>
  <c r="O84"/>
  <c r="S84" s="1"/>
  <c r="GD84" s="1"/>
  <c r="O62"/>
  <c r="S62" s="1"/>
  <c r="R62"/>
  <c r="R93"/>
  <c r="O93"/>
  <c r="S93" s="1"/>
  <c r="GD93" s="1"/>
  <c r="R79"/>
  <c r="O79"/>
  <c r="S79" s="1"/>
  <c r="R82"/>
  <c r="O82"/>
  <c r="S82" s="1"/>
  <c r="GD82" s="1"/>
  <c r="O89"/>
  <c r="S89" s="1"/>
  <c r="R89"/>
  <c r="O77"/>
  <c r="S77" s="1"/>
  <c r="R77"/>
  <c r="GC77" s="1"/>
  <c r="R98"/>
  <c r="O98"/>
  <c r="S98" s="1"/>
  <c r="O101"/>
  <c r="S101" s="1"/>
  <c r="R101"/>
  <c r="GC101" s="1"/>
  <c r="GG101" s="1"/>
  <c r="O105"/>
  <c r="S105" s="1"/>
  <c r="R105"/>
  <c r="R112"/>
  <c r="O112"/>
  <c r="S112" s="1"/>
  <c r="GD112" s="1"/>
  <c r="O108"/>
  <c r="S108" s="1"/>
  <c r="R108"/>
  <c r="O114"/>
  <c r="S114" s="1"/>
  <c r="R114"/>
  <c r="GC114" s="1"/>
  <c r="FL54"/>
  <c r="FI54"/>
  <c r="FM54" s="1"/>
  <c r="AV50"/>
  <c r="AS50"/>
  <c r="AW50" s="1"/>
  <c r="EW39"/>
  <c r="ET39"/>
  <c r="EX39" s="1"/>
  <c r="BK37"/>
  <c r="BH37"/>
  <c r="BL37" s="1"/>
  <c r="AV34"/>
  <c r="AS34"/>
  <c r="AW34" s="1"/>
  <c r="CO33"/>
  <c r="CL33"/>
  <c r="CP33" s="1"/>
  <c r="EH32"/>
  <c r="EE32"/>
  <c r="EI32" s="1"/>
  <c r="BK31"/>
  <c r="BH31"/>
  <c r="BL31" s="1"/>
  <c r="AV30"/>
  <c r="AS30"/>
  <c r="AW30" s="1"/>
  <c r="CL29"/>
  <c r="CP29" s="1"/>
  <c r="CO29"/>
  <c r="EH28"/>
  <c r="EE28"/>
  <c r="EI28" s="1"/>
  <c r="BK27"/>
  <c r="BH27"/>
  <c r="BL27" s="1"/>
  <c r="AS26"/>
  <c r="AW26" s="1"/>
  <c r="AV26"/>
  <c r="CL25"/>
  <c r="CP25" s="1"/>
  <c r="CO25"/>
  <c r="EE24"/>
  <c r="EI24" s="1"/>
  <c r="EH24"/>
  <c r="BK23"/>
  <c r="BH23"/>
  <c r="BL23" s="1"/>
  <c r="AV22"/>
  <c r="AS22"/>
  <c r="AW22" s="1"/>
  <c r="CO21"/>
  <c r="CL21"/>
  <c r="CP21" s="1"/>
  <c r="EH20"/>
  <c r="EE20"/>
  <c r="EI20" s="1"/>
  <c r="BK19"/>
  <c r="BH19"/>
  <c r="BL19" s="1"/>
  <c r="AV18"/>
  <c r="AS18"/>
  <c r="AW18" s="1"/>
  <c r="CO17"/>
  <c r="CL17"/>
  <c r="CP17" s="1"/>
  <c r="EH16"/>
  <c r="EE16"/>
  <c r="EI16" s="1"/>
  <c r="BD115"/>
  <c r="BH15"/>
  <c r="BK15"/>
  <c r="DS41"/>
  <c r="DP41"/>
  <c r="DT41" s="1"/>
  <c r="EH31"/>
  <c r="EE31"/>
  <c r="EI31" s="1"/>
  <c r="CL28"/>
  <c r="CP28" s="1"/>
  <c r="CO28"/>
  <c r="CL24"/>
  <c r="CP24" s="1"/>
  <c r="CO24"/>
  <c r="AS21"/>
  <c r="AW21" s="1"/>
  <c r="AV21"/>
  <c r="AV43"/>
  <c r="AS43"/>
  <c r="AW43" s="1"/>
  <c r="AV46"/>
  <c r="AS46"/>
  <c r="AW46" s="1"/>
  <c r="AS45"/>
  <c r="AW45" s="1"/>
  <c r="AV45"/>
  <c r="AV65"/>
  <c r="AS65"/>
  <c r="AW65" s="1"/>
  <c r="AV57"/>
  <c r="AS57"/>
  <c r="AW57" s="1"/>
  <c r="AS52"/>
  <c r="AW52" s="1"/>
  <c r="AV52"/>
  <c r="AV64"/>
  <c r="AS64"/>
  <c r="AW64" s="1"/>
  <c r="AV88"/>
  <c r="AS88"/>
  <c r="AW88" s="1"/>
  <c r="AV71"/>
  <c r="AS71"/>
  <c r="AW71" s="1"/>
  <c r="AV76"/>
  <c r="AS76"/>
  <c r="AW76" s="1"/>
  <c r="AV83"/>
  <c r="AS83"/>
  <c r="AW83" s="1"/>
  <c r="AV78"/>
  <c r="AS78"/>
  <c r="AW78" s="1"/>
  <c r="AS81"/>
  <c r="AW81" s="1"/>
  <c r="AV81"/>
  <c r="AS90"/>
  <c r="AW90" s="1"/>
  <c r="AV90"/>
  <c r="AV96"/>
  <c r="AS96"/>
  <c r="AW96" s="1"/>
  <c r="AS102"/>
  <c r="AW102" s="1"/>
  <c r="AV102"/>
  <c r="AS104"/>
  <c r="AW104" s="1"/>
  <c r="AV104"/>
  <c r="AV110"/>
  <c r="AS110"/>
  <c r="AW110" s="1"/>
  <c r="AS114"/>
  <c r="AW114" s="1"/>
  <c r="AV114"/>
  <c r="FH115"/>
  <c r="L10" i="1"/>
  <c r="GD95" i="15" l="1"/>
  <c r="GD66"/>
  <c r="GC76"/>
  <c r="GC72"/>
  <c r="GE111"/>
  <c r="GC45"/>
  <c r="GD54"/>
  <c r="GE59"/>
  <c r="GG59" s="1"/>
  <c r="GD77"/>
  <c r="GC79"/>
  <c r="GC84"/>
  <c r="GG84" s="1"/>
  <c r="GD59"/>
  <c r="GE102"/>
  <c r="GD36"/>
  <c r="GE18"/>
  <c r="GF22"/>
  <c r="GF26"/>
  <c r="GE34"/>
  <c r="GC78"/>
  <c r="GF114"/>
  <c r="GE79"/>
  <c r="GF62"/>
  <c r="GE50"/>
  <c r="GE69"/>
  <c r="BH115"/>
  <c r="BL15"/>
  <c r="BL115" s="1"/>
  <c r="O115"/>
  <c r="S15"/>
  <c r="DP115"/>
  <c r="DT15"/>
  <c r="DT115" s="1"/>
  <c r="R115"/>
  <c r="GC15"/>
  <c r="DD115"/>
  <c r="GE15"/>
  <c r="DS115"/>
  <c r="GD81"/>
  <c r="GC38"/>
  <c r="GC85"/>
  <c r="GE90"/>
  <c r="GF71"/>
  <c r="GC69"/>
  <c r="GG69" s="1"/>
  <c r="GE33"/>
  <c r="GC25"/>
  <c r="EW115"/>
  <c r="GC103"/>
  <c r="GC63"/>
  <c r="GC46"/>
  <c r="GG46" s="1"/>
  <c r="GE112"/>
  <c r="GE107"/>
  <c r="GE68"/>
  <c r="GD16"/>
  <c r="GD24"/>
  <c r="GC31"/>
  <c r="GD114"/>
  <c r="GH114" s="1"/>
  <c r="GC112"/>
  <c r="GD101"/>
  <c r="GC82"/>
  <c r="GC93"/>
  <c r="GC68"/>
  <c r="GD60"/>
  <c r="GC35"/>
  <c r="GF101"/>
  <c r="GE73"/>
  <c r="GE43"/>
  <c r="GE35"/>
  <c r="GD111"/>
  <c r="GD99"/>
  <c r="GC90"/>
  <c r="GG90" s="1"/>
  <c r="GD86"/>
  <c r="GD83"/>
  <c r="GD107"/>
  <c r="GD71"/>
  <c r="GH71" s="1"/>
  <c r="GC48"/>
  <c r="GC41"/>
  <c r="GD39"/>
  <c r="GF110"/>
  <c r="GF103"/>
  <c r="GF99"/>
  <c r="GF92"/>
  <c r="GF89"/>
  <c r="GF65"/>
  <c r="GF53"/>
  <c r="GF46"/>
  <c r="GF38"/>
  <c r="GE36"/>
  <c r="GD29"/>
  <c r="GD61"/>
  <c r="GH61" s="1"/>
  <c r="GC113"/>
  <c r="GG113" s="1"/>
  <c r="GD104"/>
  <c r="GC100"/>
  <c r="GD85"/>
  <c r="GC87"/>
  <c r="GC88"/>
  <c r="GD52"/>
  <c r="GD51"/>
  <c r="GD45"/>
  <c r="GC54"/>
  <c r="GE106"/>
  <c r="GF90"/>
  <c r="GE82"/>
  <c r="GE74"/>
  <c r="GE71"/>
  <c r="GE63"/>
  <c r="GF56"/>
  <c r="GF48"/>
  <c r="GF59"/>
  <c r="GH59" s="1"/>
  <c r="GF51"/>
  <c r="GE61"/>
  <c r="GF32"/>
  <c r="GF25"/>
  <c r="GF29"/>
  <c r="GF21"/>
  <c r="GF44"/>
  <c r="GC18"/>
  <c r="GG18" s="1"/>
  <c r="GD22"/>
  <c r="GH22" s="1"/>
  <c r="GD26"/>
  <c r="GH26" s="1"/>
  <c r="GC30"/>
  <c r="GD34"/>
  <c r="GC97"/>
  <c r="GD92"/>
  <c r="GH92" s="1"/>
  <c r="GD75"/>
  <c r="GD64"/>
  <c r="GC56"/>
  <c r="GC55"/>
  <c r="GD47"/>
  <c r="GF109"/>
  <c r="GE105"/>
  <c r="GE91"/>
  <c r="GE85"/>
  <c r="GE77"/>
  <c r="GG77" s="1"/>
  <c r="GF83"/>
  <c r="GF75"/>
  <c r="GE66"/>
  <c r="GF72"/>
  <c r="GF64"/>
  <c r="GF88"/>
  <c r="GH88" s="1"/>
  <c r="GE45"/>
  <c r="GG45" s="1"/>
  <c r="GE37"/>
  <c r="GF54"/>
  <c r="GC16"/>
  <c r="GG16" s="1"/>
  <c r="GC20"/>
  <c r="GC24"/>
  <c r="GD31"/>
  <c r="GC40"/>
  <c r="GE19"/>
  <c r="GE23"/>
  <c r="GE27"/>
  <c r="GE31"/>
  <c r="GF40"/>
  <c r="GC28"/>
  <c r="FX115"/>
  <c r="GB15"/>
  <c r="GB115" s="1"/>
  <c r="ET115"/>
  <c r="EX15"/>
  <c r="EX115" s="1"/>
  <c r="AD115"/>
  <c r="AH15"/>
  <c r="AH115" s="1"/>
  <c r="FI115"/>
  <c r="FM15"/>
  <c r="FM115" s="1"/>
  <c r="GD102"/>
  <c r="GH102" s="1"/>
  <c r="GE100"/>
  <c r="GD113"/>
  <c r="GC51"/>
  <c r="GG51" s="1"/>
  <c r="GF82"/>
  <c r="GH82" s="1"/>
  <c r="GF63"/>
  <c r="GE48"/>
  <c r="GE25"/>
  <c r="GC17"/>
  <c r="GE30"/>
  <c r="GC53"/>
  <c r="GF104"/>
  <c r="GE87"/>
  <c r="GE93"/>
  <c r="AG115"/>
  <c r="GD20"/>
  <c r="GD19"/>
  <c r="GD23"/>
  <c r="GD27"/>
  <c r="GD28"/>
  <c r="BK115"/>
  <c r="GD108"/>
  <c r="GH108" s="1"/>
  <c r="GD105"/>
  <c r="GC98"/>
  <c r="GG98" s="1"/>
  <c r="GD89"/>
  <c r="GG79"/>
  <c r="GD62"/>
  <c r="GH62" s="1"/>
  <c r="GC67"/>
  <c r="GC80"/>
  <c r="GC57"/>
  <c r="GD37"/>
  <c r="GF97"/>
  <c r="GE96"/>
  <c r="GE47"/>
  <c r="GE39"/>
  <c r="GD109"/>
  <c r="GH109" s="1"/>
  <c r="GC102"/>
  <c r="GC91"/>
  <c r="GC81"/>
  <c r="GC95"/>
  <c r="GG95" s="1"/>
  <c r="GC66"/>
  <c r="GG66" s="1"/>
  <c r="GD76"/>
  <c r="GD72"/>
  <c r="GD58"/>
  <c r="GD38"/>
  <c r="GE108"/>
  <c r="GF111"/>
  <c r="GF98"/>
  <c r="GF95"/>
  <c r="GF100"/>
  <c r="GH100" s="1"/>
  <c r="GF84"/>
  <c r="GH84" s="1"/>
  <c r="GF57"/>
  <c r="GF49"/>
  <c r="GF42"/>
  <c r="GE17"/>
  <c r="GC110"/>
  <c r="GC106"/>
  <c r="GC96"/>
  <c r="GD94"/>
  <c r="GC74"/>
  <c r="GG74" s="1"/>
  <c r="GD70"/>
  <c r="GC73"/>
  <c r="GG73" s="1"/>
  <c r="GC49"/>
  <c r="GG49" s="1"/>
  <c r="GC50"/>
  <c r="GG50" s="1"/>
  <c r="GC42"/>
  <c r="GG42" s="1"/>
  <c r="GC43"/>
  <c r="GE113"/>
  <c r="GF94"/>
  <c r="GE86"/>
  <c r="GE78"/>
  <c r="GG78" s="1"/>
  <c r="GE76"/>
  <c r="GE67"/>
  <c r="GF60"/>
  <c r="GF52"/>
  <c r="GE80"/>
  <c r="GF55"/>
  <c r="GE58"/>
  <c r="BZ115"/>
  <c r="GD69"/>
  <c r="GD32"/>
  <c r="GH32" s="1"/>
  <c r="GD21"/>
  <c r="GF33"/>
  <c r="GC44"/>
  <c r="CO115"/>
  <c r="GD17"/>
  <c r="GH17" s="1"/>
  <c r="GD25"/>
  <c r="GH25" s="1"/>
  <c r="AV115"/>
  <c r="EH115"/>
  <c r="GD33"/>
  <c r="GF18"/>
  <c r="GE22"/>
  <c r="GE26"/>
  <c r="GF30"/>
  <c r="GF34"/>
  <c r="GD103"/>
  <c r="GH103" s="1"/>
  <c r="GD78"/>
  <c r="GD63"/>
  <c r="GD65"/>
  <c r="GH65" s="1"/>
  <c r="GD53"/>
  <c r="GD46"/>
  <c r="GH46" s="1"/>
  <c r="GE114"/>
  <c r="GG114" s="1"/>
  <c r="GF112"/>
  <c r="GH112" s="1"/>
  <c r="GE104"/>
  <c r="GF107"/>
  <c r="GE81"/>
  <c r="GF87"/>
  <c r="GF79"/>
  <c r="GE70"/>
  <c r="GE62"/>
  <c r="GF68"/>
  <c r="GH68" s="1"/>
  <c r="GF93"/>
  <c r="GF50"/>
  <c r="GE41"/>
  <c r="GF69"/>
  <c r="GE16"/>
  <c r="GE20"/>
  <c r="GC19"/>
  <c r="GG19" s="1"/>
  <c r="GC23"/>
  <c r="GG23" s="1"/>
  <c r="GC27"/>
  <c r="GG27" s="1"/>
  <c r="GE24"/>
  <c r="GE28"/>
  <c r="GJ101"/>
  <c r="GL101" s="1"/>
  <c r="GK35"/>
  <c r="GM35"/>
  <c r="AS115"/>
  <c r="AW15"/>
  <c r="AW115" s="1"/>
  <c r="BW115"/>
  <c r="CA15"/>
  <c r="CA115" s="1"/>
  <c r="CL115"/>
  <c r="CP15"/>
  <c r="CP115" s="1"/>
  <c r="EE115"/>
  <c r="EI15"/>
  <c r="EI115" s="1"/>
  <c r="DA115"/>
  <c r="DE15"/>
  <c r="GH93"/>
  <c r="GH91"/>
  <c r="GC58"/>
  <c r="GE57"/>
  <c r="GA115"/>
  <c r="GG104"/>
  <c r="GD87"/>
  <c r="GH54"/>
  <c r="GF74"/>
  <c r="GE56"/>
  <c r="GC32"/>
  <c r="GC21"/>
  <c r="GC33"/>
  <c r="GC65"/>
  <c r="GF81"/>
  <c r="GF70"/>
  <c r="GF41"/>
  <c r="GD40"/>
  <c r="GH40" s="1"/>
  <c r="GC108"/>
  <c r="GC105"/>
  <c r="GG105" s="1"/>
  <c r="GD98"/>
  <c r="GC89"/>
  <c r="GD79"/>
  <c r="GH79" s="1"/>
  <c r="GC62"/>
  <c r="GD67"/>
  <c r="GD80"/>
  <c r="GD57"/>
  <c r="GC37"/>
  <c r="GG37" s="1"/>
  <c r="GE97"/>
  <c r="GF47"/>
  <c r="GF39"/>
  <c r="GC111"/>
  <c r="GG111" s="1"/>
  <c r="GL111" s="1"/>
  <c r="GC99"/>
  <c r="GD90"/>
  <c r="GH90" s="1"/>
  <c r="GC86"/>
  <c r="GC83"/>
  <c r="GC107"/>
  <c r="GG107" s="1"/>
  <c r="GC71"/>
  <c r="GG71" s="1"/>
  <c r="GD48"/>
  <c r="GH48" s="1"/>
  <c r="GD41"/>
  <c r="GC39"/>
  <c r="GG39" s="1"/>
  <c r="GE110"/>
  <c r="GE103"/>
  <c r="GE99"/>
  <c r="GE92"/>
  <c r="GE89"/>
  <c r="GE65"/>
  <c r="GE53"/>
  <c r="GE38"/>
  <c r="GC36"/>
  <c r="GG36" s="1"/>
  <c r="GC29"/>
  <c r="GC61"/>
  <c r="GD110"/>
  <c r="GD106"/>
  <c r="GH106" s="1"/>
  <c r="GD96"/>
  <c r="GH96" s="1"/>
  <c r="GC94"/>
  <c r="GD74"/>
  <c r="GH74" s="1"/>
  <c r="GC70"/>
  <c r="GG70" s="1"/>
  <c r="GD73"/>
  <c r="GH73" s="1"/>
  <c r="GD49"/>
  <c r="GD50"/>
  <c r="GD42"/>
  <c r="GH42" s="1"/>
  <c r="GD43"/>
  <c r="GH43" s="1"/>
  <c r="GF113"/>
  <c r="GE94"/>
  <c r="GF86"/>
  <c r="GF78"/>
  <c r="GF76"/>
  <c r="GF67"/>
  <c r="GE60"/>
  <c r="GG60" s="1"/>
  <c r="GE52"/>
  <c r="GG52" s="1"/>
  <c r="GF80"/>
  <c r="GE55"/>
  <c r="GF58"/>
  <c r="GE32"/>
  <c r="GF36"/>
  <c r="GH36" s="1"/>
  <c r="GD44"/>
  <c r="GH44" s="1"/>
  <c r="GE29"/>
  <c r="GE21"/>
  <c r="GE44"/>
  <c r="GD18"/>
  <c r="GC22"/>
  <c r="GG22" s="1"/>
  <c r="GC26"/>
  <c r="GD30"/>
  <c r="GC34"/>
  <c r="GG34" s="1"/>
  <c r="GD97"/>
  <c r="GH97" s="1"/>
  <c r="GC92"/>
  <c r="GC75"/>
  <c r="GG75" s="1"/>
  <c r="GC64"/>
  <c r="GD56"/>
  <c r="GD55"/>
  <c r="GC47"/>
  <c r="GG47" s="1"/>
  <c r="GE109"/>
  <c r="GG109" s="1"/>
  <c r="GF105"/>
  <c r="GF91"/>
  <c r="GF85"/>
  <c r="GF77"/>
  <c r="GE83"/>
  <c r="GE75"/>
  <c r="GF66"/>
  <c r="GH66" s="1"/>
  <c r="GE72"/>
  <c r="GG72" s="1"/>
  <c r="GE64"/>
  <c r="GE88"/>
  <c r="GF45"/>
  <c r="GF37"/>
  <c r="GE54"/>
  <c r="GF16"/>
  <c r="GF20"/>
  <c r="FL115"/>
  <c r="GF19"/>
  <c r="GF23"/>
  <c r="GF27"/>
  <c r="GF31"/>
  <c r="GE40"/>
  <c r="GF24"/>
  <c r="GF28"/>
  <c r="J11" i="14"/>
  <c r="J8" s="1"/>
  <c r="J12"/>
  <c r="I63" i="1" s="1"/>
  <c r="I61" s="1"/>
  <c r="E12" i="14"/>
  <c r="D12" s="1"/>
  <c r="V11"/>
  <c r="U11"/>
  <c r="U8" s="1"/>
  <c r="T11"/>
  <c r="T8" s="1"/>
  <c r="S11"/>
  <c r="S8" s="1"/>
  <c r="R11"/>
  <c r="Q11"/>
  <c r="Q8" s="1"/>
  <c r="P11"/>
  <c r="P8" s="1"/>
  <c r="O11"/>
  <c r="O8" s="1"/>
  <c r="N11"/>
  <c r="M11"/>
  <c r="M8" s="1"/>
  <c r="L11"/>
  <c r="L8" s="1"/>
  <c r="K11"/>
  <c r="K8" s="1"/>
  <c r="I11"/>
  <c r="I8" s="1"/>
  <c r="H11"/>
  <c r="H8" s="1"/>
  <c r="G11"/>
  <c r="G8" s="1"/>
  <c r="F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 s="1"/>
  <c r="V9"/>
  <c r="U9"/>
  <c r="T9"/>
  <c r="S9"/>
  <c r="R9"/>
  <c r="Q9"/>
  <c r="P9"/>
  <c r="O9"/>
  <c r="N9"/>
  <c r="M9"/>
  <c r="L9"/>
  <c r="K9"/>
  <c r="J9"/>
  <c r="I9"/>
  <c r="H9"/>
  <c r="G9"/>
  <c r="F9"/>
  <c r="E9"/>
  <c r="D9" s="1"/>
  <c r="V8"/>
  <c r="R8"/>
  <c r="N8"/>
  <c r="F8"/>
  <c r="GJ59" i="15" l="1"/>
  <c r="GL59"/>
  <c r="GG40"/>
  <c r="GH45"/>
  <c r="GG93"/>
  <c r="GH101"/>
  <c r="GH77"/>
  <c r="GH55"/>
  <c r="GK55" s="1"/>
  <c r="GM55" s="1"/>
  <c r="GG64"/>
  <c r="GG26"/>
  <c r="GL26" s="1"/>
  <c r="GH18"/>
  <c r="GH50"/>
  <c r="GK50" s="1"/>
  <c r="GM50" s="1"/>
  <c r="GH110"/>
  <c r="GG99"/>
  <c r="GH57"/>
  <c r="GH98"/>
  <c r="GK98" s="1"/>
  <c r="GM98" s="1"/>
  <c r="GG108"/>
  <c r="GG33"/>
  <c r="GJ33" s="1"/>
  <c r="GL33" s="1"/>
  <c r="GH87"/>
  <c r="GH53"/>
  <c r="GK53" s="1"/>
  <c r="GM53" s="1"/>
  <c r="GH63"/>
  <c r="GH33"/>
  <c r="GM33" s="1"/>
  <c r="GH21"/>
  <c r="GG76"/>
  <c r="GH70"/>
  <c r="GG106"/>
  <c r="GH95"/>
  <c r="GH38"/>
  <c r="GH72"/>
  <c r="GG102"/>
  <c r="GL102" s="1"/>
  <c r="GG80"/>
  <c r="GH89"/>
  <c r="GK89" s="1"/>
  <c r="GM89" s="1"/>
  <c r="GH19"/>
  <c r="GH113"/>
  <c r="GH99"/>
  <c r="GG112"/>
  <c r="GJ112" s="1"/>
  <c r="GL112" s="1"/>
  <c r="GH16"/>
  <c r="GG25"/>
  <c r="GL25" s="1"/>
  <c r="GK82"/>
  <c r="GM82" s="1"/>
  <c r="GJ60"/>
  <c r="GL60" s="1"/>
  <c r="GK88"/>
  <c r="GM88" s="1"/>
  <c r="GL52"/>
  <c r="GJ52"/>
  <c r="GL114"/>
  <c r="GJ114"/>
  <c r="GK95"/>
  <c r="GM95" s="1"/>
  <c r="GJ45"/>
  <c r="GL45" s="1"/>
  <c r="GK68"/>
  <c r="GM68" s="1"/>
  <c r="GK112"/>
  <c r="GM112" s="1"/>
  <c r="GJ78"/>
  <c r="GL78" s="1"/>
  <c r="GK66"/>
  <c r="GM66" s="1"/>
  <c r="GJ72"/>
  <c r="GL72" s="1"/>
  <c r="GM77"/>
  <c r="GK77"/>
  <c r="GL109"/>
  <c r="GJ109"/>
  <c r="GJ76"/>
  <c r="GL76" s="1"/>
  <c r="GK84"/>
  <c r="GM84" s="1"/>
  <c r="GK18"/>
  <c r="GM18" s="1"/>
  <c r="GK74"/>
  <c r="GM74" s="1"/>
  <c r="GJ99"/>
  <c r="GL99" s="1"/>
  <c r="GK63"/>
  <c r="GM63" s="1"/>
  <c r="GK17"/>
  <c r="GM17" s="1"/>
  <c r="GL42"/>
  <c r="GJ42"/>
  <c r="GK38"/>
  <c r="GM38" s="1"/>
  <c r="GJ102"/>
  <c r="GJ80"/>
  <c r="GL80" s="1"/>
  <c r="GJ40"/>
  <c r="GL40" s="1"/>
  <c r="GK92"/>
  <c r="GM92" s="1"/>
  <c r="GJ113"/>
  <c r="GL113" s="1"/>
  <c r="GJ93"/>
  <c r="GL93" s="1"/>
  <c r="S115"/>
  <c r="GD15"/>
  <c r="GM97"/>
  <c r="GK97"/>
  <c r="GJ22"/>
  <c r="GL22" s="1"/>
  <c r="GK42"/>
  <c r="GM42" s="1"/>
  <c r="GL70"/>
  <c r="GJ70"/>
  <c r="GK106"/>
  <c r="GM106" s="1"/>
  <c r="GJ36"/>
  <c r="GL36" s="1"/>
  <c r="GL71"/>
  <c r="GJ71"/>
  <c r="GM90"/>
  <c r="GK90"/>
  <c r="GM40"/>
  <c r="GK40"/>
  <c r="GJ104"/>
  <c r="GL104" s="1"/>
  <c r="GJ23"/>
  <c r="GL23" s="1"/>
  <c r="GK65"/>
  <c r="GM65" s="1"/>
  <c r="GK25"/>
  <c r="GM25" s="1"/>
  <c r="GL73"/>
  <c r="GJ73"/>
  <c r="GJ79"/>
  <c r="GL79" s="1"/>
  <c r="GK108"/>
  <c r="GM108" s="1"/>
  <c r="GJ84"/>
  <c r="GL84" s="1"/>
  <c r="GK101"/>
  <c r="GM101" s="1"/>
  <c r="GH56"/>
  <c r="GH80"/>
  <c r="GG89"/>
  <c r="GG65"/>
  <c r="GG43"/>
  <c r="GG96"/>
  <c r="GH76"/>
  <c r="GG91"/>
  <c r="GG57"/>
  <c r="GH23"/>
  <c r="GG20"/>
  <c r="GH47"/>
  <c r="GH75"/>
  <c r="GG30"/>
  <c r="GG54"/>
  <c r="GG88"/>
  <c r="GH104"/>
  <c r="GG48"/>
  <c r="GH86"/>
  <c r="GG35"/>
  <c r="GH24"/>
  <c r="GG85"/>
  <c r="GH81"/>
  <c r="GJ34"/>
  <c r="GL34" s="1"/>
  <c r="GJ107"/>
  <c r="GL107"/>
  <c r="GK91"/>
  <c r="GM91" s="1"/>
  <c r="GK33"/>
  <c r="GJ106"/>
  <c r="GL106" s="1"/>
  <c r="GK19"/>
  <c r="GM19" s="1"/>
  <c r="GK113"/>
  <c r="GM113" s="1"/>
  <c r="GK102"/>
  <c r="GM102"/>
  <c r="GJ16"/>
  <c r="GL16" s="1"/>
  <c r="GK45"/>
  <c r="GM45" s="1"/>
  <c r="GK71"/>
  <c r="GM71"/>
  <c r="GK16"/>
  <c r="GM16"/>
  <c r="GJ46"/>
  <c r="GL46" s="1"/>
  <c r="GJ25"/>
  <c r="GK100"/>
  <c r="GM100" s="1"/>
  <c r="GJ77"/>
  <c r="GL77" s="1"/>
  <c r="GK36"/>
  <c r="GM36" s="1"/>
  <c r="GJ26"/>
  <c r="GK43"/>
  <c r="GM43" s="1"/>
  <c r="GK73"/>
  <c r="GM73" s="1"/>
  <c r="GK96"/>
  <c r="GM96" s="1"/>
  <c r="GK48"/>
  <c r="GM48" s="1"/>
  <c r="GK57"/>
  <c r="GM57"/>
  <c r="GK79"/>
  <c r="GM79"/>
  <c r="GJ108"/>
  <c r="GL108" s="1"/>
  <c r="GK87"/>
  <c r="GM87" s="1"/>
  <c r="DE115"/>
  <c r="GF15"/>
  <c r="GF115" s="1"/>
  <c r="GJ27"/>
  <c r="GL27" s="1"/>
  <c r="GK103"/>
  <c r="GM103"/>
  <c r="GJ49"/>
  <c r="GL49" s="1"/>
  <c r="GK72"/>
  <c r="GM72" s="1"/>
  <c r="GK62"/>
  <c r="GM62" s="1"/>
  <c r="GJ51"/>
  <c r="GL51"/>
  <c r="GJ18"/>
  <c r="GL18"/>
  <c r="GJ69"/>
  <c r="GL69"/>
  <c r="GH67"/>
  <c r="GG55"/>
  <c r="GG92"/>
  <c r="GG29"/>
  <c r="GG86"/>
  <c r="GG32"/>
  <c r="GG58"/>
  <c r="GG44"/>
  <c r="GH69"/>
  <c r="GH94"/>
  <c r="GG81"/>
  <c r="GH37"/>
  <c r="GH105"/>
  <c r="GH27"/>
  <c r="GG53"/>
  <c r="GG28"/>
  <c r="GG24"/>
  <c r="GH64"/>
  <c r="GH34"/>
  <c r="GH52"/>
  <c r="GG100"/>
  <c r="GH29"/>
  <c r="GG41"/>
  <c r="GH83"/>
  <c r="GH111"/>
  <c r="GM111" s="1"/>
  <c r="GG68"/>
  <c r="GG31"/>
  <c r="GG103"/>
  <c r="GE115"/>
  <c r="GJ64"/>
  <c r="GL64" s="1"/>
  <c r="GK44"/>
  <c r="GM44" s="1"/>
  <c r="GK110"/>
  <c r="GM110" s="1"/>
  <c r="GJ39"/>
  <c r="GL39" s="1"/>
  <c r="GL19"/>
  <c r="GJ19"/>
  <c r="GK21"/>
  <c r="GM21" s="1"/>
  <c r="GK70"/>
  <c r="GM70" s="1"/>
  <c r="GJ66"/>
  <c r="GL66" s="1"/>
  <c r="GM26"/>
  <c r="GK26"/>
  <c r="GJ90"/>
  <c r="GL90" s="1"/>
  <c r="GK59"/>
  <c r="GM59" s="1"/>
  <c r="GC115"/>
  <c r="GG15"/>
  <c r="GJ47"/>
  <c r="GL47" s="1"/>
  <c r="GJ75"/>
  <c r="GL75" s="1"/>
  <c r="GJ37"/>
  <c r="GL37" s="1"/>
  <c r="GJ105"/>
  <c r="GL105" s="1"/>
  <c r="GK54"/>
  <c r="GM54" s="1"/>
  <c r="GK93"/>
  <c r="GM93" s="1"/>
  <c r="GK46"/>
  <c r="GM46" s="1"/>
  <c r="GK32"/>
  <c r="GM32" s="1"/>
  <c r="GJ50"/>
  <c r="GL50" s="1"/>
  <c r="GL74"/>
  <c r="GJ74"/>
  <c r="GJ95"/>
  <c r="GL95" s="1"/>
  <c r="GK109"/>
  <c r="GM109" s="1"/>
  <c r="GL98"/>
  <c r="GJ98"/>
  <c r="GM22"/>
  <c r="GK22"/>
  <c r="GM61"/>
  <c r="GK61"/>
  <c r="GK99"/>
  <c r="GM99" s="1"/>
  <c r="GK114"/>
  <c r="GM114" s="1"/>
  <c r="GG87"/>
  <c r="GH30"/>
  <c r="GH49"/>
  <c r="GG94"/>
  <c r="GG61"/>
  <c r="GH41"/>
  <c r="GG83"/>
  <c r="GG62"/>
  <c r="GG21"/>
  <c r="GH78"/>
  <c r="GG110"/>
  <c r="GH58"/>
  <c r="GG67"/>
  <c r="GH28"/>
  <c r="GH20"/>
  <c r="GG17"/>
  <c r="GH31"/>
  <c r="GG56"/>
  <c r="GG97"/>
  <c r="GH51"/>
  <c r="GH85"/>
  <c r="GH39"/>
  <c r="GH107"/>
  <c r="GH60"/>
  <c r="GG82"/>
  <c r="GG63"/>
  <c r="GG38"/>
  <c r="E11" i="14"/>
  <c r="E8" s="1"/>
  <c r="D8" s="1"/>
  <c r="D11"/>
  <c r="AE68" i="1"/>
  <c r="U105" i="13"/>
  <c r="V105" s="1"/>
  <c r="H43" i="1" s="1"/>
  <c r="H103" i="13"/>
  <c r="H104" s="1"/>
  <c r="H105" s="1"/>
  <c r="G103"/>
  <c r="D103"/>
  <c r="AJ101"/>
  <c r="AC101"/>
  <c r="U101"/>
  <c r="K101"/>
  <c r="N101" s="1"/>
  <c r="AC100"/>
  <c r="AJ100" s="1"/>
  <c r="K100"/>
  <c r="N100" s="1"/>
  <c r="AH98"/>
  <c r="AD98"/>
  <c r="AA98"/>
  <c r="W98"/>
  <c r="S98"/>
  <c r="O98"/>
  <c r="K98"/>
  <c r="AH97"/>
  <c r="AD97"/>
  <c r="AA97"/>
  <c r="W97"/>
  <c r="S97"/>
  <c r="O97"/>
  <c r="K97"/>
  <c r="AH96"/>
  <c r="AD96"/>
  <c r="AA96"/>
  <c r="W96"/>
  <c r="S96"/>
  <c r="O96"/>
  <c r="K96"/>
  <c r="AH95"/>
  <c r="AD95"/>
  <c r="AA95"/>
  <c r="W95"/>
  <c r="S95"/>
  <c r="O95"/>
  <c r="K95"/>
  <c r="AH94"/>
  <c r="AD94"/>
  <c r="AA94"/>
  <c r="W94"/>
  <c r="S94"/>
  <c r="O94"/>
  <c r="K94"/>
  <c r="AH93"/>
  <c r="AD93"/>
  <c r="AA93"/>
  <c r="W93"/>
  <c r="S93"/>
  <c r="O93"/>
  <c r="K93"/>
  <c r="AH92"/>
  <c r="AD92"/>
  <c r="AA92"/>
  <c r="W92"/>
  <c r="S92"/>
  <c r="O92"/>
  <c r="K92"/>
  <c r="AH91"/>
  <c r="AD91"/>
  <c r="AA91"/>
  <c r="W91"/>
  <c r="S91"/>
  <c r="O91"/>
  <c r="K91"/>
  <c r="AH90"/>
  <c r="AD90"/>
  <c r="AA90"/>
  <c r="W90"/>
  <c r="S90"/>
  <c r="O90"/>
  <c r="K90"/>
  <c r="AH89"/>
  <c r="AD89"/>
  <c r="AA89"/>
  <c r="W89"/>
  <c r="S89"/>
  <c r="O89"/>
  <c r="K89"/>
  <c r="AH88"/>
  <c r="AD88"/>
  <c r="AA88"/>
  <c r="W88"/>
  <c r="S88"/>
  <c r="O88"/>
  <c r="K88"/>
  <c r="AH87"/>
  <c r="AD87"/>
  <c r="AA87"/>
  <c r="W87"/>
  <c r="S87"/>
  <c r="O87"/>
  <c r="K87"/>
  <c r="AH86"/>
  <c r="AD86"/>
  <c r="AA86"/>
  <c r="W86"/>
  <c r="S86"/>
  <c r="O86"/>
  <c r="K86"/>
  <c r="AH85"/>
  <c r="AD85"/>
  <c r="AA85"/>
  <c r="W85"/>
  <c r="S85"/>
  <c r="O85"/>
  <c r="K85"/>
  <c r="AH84"/>
  <c r="AD84"/>
  <c r="AA84"/>
  <c r="W84"/>
  <c r="S84"/>
  <c r="O84"/>
  <c r="K84"/>
  <c r="AH83"/>
  <c r="AD83"/>
  <c r="AA83"/>
  <c r="W83"/>
  <c r="S83"/>
  <c r="O83"/>
  <c r="AJ82"/>
  <c r="AC82"/>
  <c r="K82"/>
  <c r="N82" s="1"/>
  <c r="I82"/>
  <c r="AC81"/>
  <c r="AJ81" s="1"/>
  <c r="K81"/>
  <c r="N81" s="1"/>
  <c r="AJ80"/>
  <c r="K80"/>
  <c r="N80" s="1"/>
  <c r="S79"/>
  <c r="AA79" s="1"/>
  <c r="O79"/>
  <c r="W79" s="1"/>
  <c r="K79"/>
  <c r="K77" s="1"/>
  <c r="N77" s="1"/>
  <c r="O77"/>
  <c r="I77"/>
  <c r="AJ76"/>
  <c r="W76"/>
  <c r="AC76" s="1"/>
  <c r="O76"/>
  <c r="U76" s="1"/>
  <c r="K76"/>
  <c r="AJ75"/>
  <c r="W75"/>
  <c r="AC75" s="1"/>
  <c r="O75"/>
  <c r="U75" s="1"/>
  <c r="K75"/>
  <c r="AJ74"/>
  <c r="W74"/>
  <c r="AC74" s="1"/>
  <c r="O74"/>
  <c r="U74" s="1"/>
  <c r="K74"/>
  <c r="AJ73"/>
  <c r="W73"/>
  <c r="AC73" s="1"/>
  <c r="O73"/>
  <c r="U73" s="1"/>
  <c r="K73"/>
  <c r="AJ72"/>
  <c r="W72"/>
  <c r="AC72" s="1"/>
  <c r="O72"/>
  <c r="U72" s="1"/>
  <c r="K72"/>
  <c r="AJ71"/>
  <c r="W71"/>
  <c r="AC71" s="1"/>
  <c r="O71"/>
  <c r="U71" s="1"/>
  <c r="K71"/>
  <c r="AJ70"/>
  <c r="W70"/>
  <c r="AC70" s="1"/>
  <c r="O70"/>
  <c r="U70" s="1"/>
  <c r="K70"/>
  <c r="AJ69"/>
  <c r="W69"/>
  <c r="AC69" s="1"/>
  <c r="O69"/>
  <c r="U69" s="1"/>
  <c r="K69"/>
  <c r="AJ68"/>
  <c r="W68"/>
  <c r="AC68" s="1"/>
  <c r="O68"/>
  <c r="U68" s="1"/>
  <c r="K68"/>
  <c r="AJ67"/>
  <c r="W67"/>
  <c r="AC67" s="1"/>
  <c r="O67"/>
  <c r="U67" s="1"/>
  <c r="K67"/>
  <c r="AJ66"/>
  <c r="W66"/>
  <c r="AC66" s="1"/>
  <c r="O66"/>
  <c r="U66" s="1"/>
  <c r="K66"/>
  <c r="AJ65"/>
  <c r="AC65"/>
  <c r="U65"/>
  <c r="K65"/>
  <c r="AJ64"/>
  <c r="AD64"/>
  <c r="AC64"/>
  <c r="K64"/>
  <c r="N64" s="1"/>
  <c r="I64"/>
  <c r="AJ63"/>
  <c r="AC63"/>
  <c r="K63"/>
  <c r="S62"/>
  <c r="AA62" s="1"/>
  <c r="AH62" s="1"/>
  <c r="O62"/>
  <c r="K62"/>
  <c r="S53"/>
  <c r="AA53" s="1"/>
  <c r="AH53" s="1"/>
  <c r="O53"/>
  <c r="K53"/>
  <c r="S52"/>
  <c r="AA52" s="1"/>
  <c r="AH52" s="1"/>
  <c r="O52"/>
  <c r="K52"/>
  <c r="S51"/>
  <c r="AA51" s="1"/>
  <c r="AH51" s="1"/>
  <c r="O51"/>
  <c r="K51"/>
  <c r="S50"/>
  <c r="AA50" s="1"/>
  <c r="AH50" s="1"/>
  <c r="O50"/>
  <c r="K50"/>
  <c r="S49"/>
  <c r="AA49" s="1"/>
  <c r="AH49" s="1"/>
  <c r="O49"/>
  <c r="K49"/>
  <c r="S48"/>
  <c r="AA48" s="1"/>
  <c r="AH48" s="1"/>
  <c r="O48"/>
  <c r="K48"/>
  <c r="S47"/>
  <c r="AA47" s="1"/>
  <c r="AH47" s="1"/>
  <c r="O47"/>
  <c r="K47"/>
  <c r="S46"/>
  <c r="AA46" s="1"/>
  <c r="AH46" s="1"/>
  <c r="O46"/>
  <c r="K46"/>
  <c r="S45"/>
  <c r="AA45" s="1"/>
  <c r="K45"/>
  <c r="S44"/>
  <c r="K44"/>
  <c r="AD43"/>
  <c r="S43"/>
  <c r="K43"/>
  <c r="S42"/>
  <c r="AA42" s="1"/>
  <c r="AH42" s="1"/>
  <c r="O42"/>
  <c r="U42" s="1"/>
  <c r="K42"/>
  <c r="S41"/>
  <c r="AA41" s="1"/>
  <c r="AH41" s="1"/>
  <c r="O41"/>
  <c r="K41"/>
  <c r="S40"/>
  <c r="AA40" s="1"/>
  <c r="AH40" s="1"/>
  <c r="O40"/>
  <c r="U40" s="1"/>
  <c r="K40"/>
  <c r="S39"/>
  <c r="AA39" s="1"/>
  <c r="AH39" s="1"/>
  <c r="O39"/>
  <c r="K39"/>
  <c r="S38"/>
  <c r="AA38" s="1"/>
  <c r="AH38" s="1"/>
  <c r="O38"/>
  <c r="U38" s="1"/>
  <c r="K38"/>
  <c r="S37"/>
  <c r="AA37" s="1"/>
  <c r="AH37" s="1"/>
  <c r="O37"/>
  <c r="K37"/>
  <c r="S36"/>
  <c r="AA36" s="1"/>
  <c r="AH36" s="1"/>
  <c r="O36"/>
  <c r="U36" s="1"/>
  <c r="K36"/>
  <c r="S35"/>
  <c r="AA35" s="1"/>
  <c r="AH35" s="1"/>
  <c r="O35"/>
  <c r="K35"/>
  <c r="AJ33"/>
  <c r="AC33"/>
  <c r="K33"/>
  <c r="N33" s="1"/>
  <c r="I33"/>
  <c r="W31"/>
  <c r="U31"/>
  <c r="K31"/>
  <c r="AJ30"/>
  <c r="AC30"/>
  <c r="U30"/>
  <c r="K30"/>
  <c r="AJ29"/>
  <c r="AC29"/>
  <c r="U29"/>
  <c r="K29"/>
  <c r="O28"/>
  <c r="I28"/>
  <c r="AJ27"/>
  <c r="AC27"/>
  <c r="U27"/>
  <c r="K27"/>
  <c r="AJ26"/>
  <c r="AC26"/>
  <c r="AC25" s="1"/>
  <c r="U26"/>
  <c r="U25" s="1"/>
  <c r="K26"/>
  <c r="K25" s="1"/>
  <c r="N25" s="1"/>
  <c r="AJ25"/>
  <c r="AD25"/>
  <c r="W25"/>
  <c r="O25"/>
  <c r="I25"/>
  <c r="AJ23"/>
  <c r="AC23"/>
  <c r="U23"/>
  <c r="AJ22"/>
  <c r="AC22"/>
  <c r="U22"/>
  <c r="AJ21"/>
  <c r="AC21"/>
  <c r="U21"/>
  <c r="U20"/>
  <c r="AJ19"/>
  <c r="AC19"/>
  <c r="U19"/>
  <c r="AJ18"/>
  <c r="AJ17" s="1"/>
  <c r="AC18"/>
  <c r="U18"/>
  <c r="U17" s="1"/>
  <c r="K16"/>
  <c r="N16" s="1"/>
  <c r="AJ14"/>
  <c r="AC14"/>
  <c r="U14"/>
  <c r="K14"/>
  <c r="AJ13"/>
  <c r="AJ15" s="1"/>
  <c r="AJ12" s="1"/>
  <c r="AC13"/>
  <c r="AC15" s="1"/>
  <c r="AC12" s="1"/>
  <c r="U13"/>
  <c r="U15" s="1"/>
  <c r="U12" s="1"/>
  <c r="K13"/>
  <c r="K15" s="1"/>
  <c r="K12" s="1"/>
  <c r="N12" s="1"/>
  <c r="S8"/>
  <c r="AA8" s="1"/>
  <c r="K8"/>
  <c r="S7"/>
  <c r="K7"/>
  <c r="I6"/>
  <c r="I283" i="12"/>
  <c r="AI282"/>
  <c r="H40" i="1" s="1"/>
  <c r="U282" i="12"/>
  <c r="O282"/>
  <c r="I282"/>
  <c r="I281" s="1"/>
  <c r="H282"/>
  <c r="H281" s="1"/>
  <c r="E282"/>
  <c r="E281" s="1"/>
  <c r="AB235"/>
  <c r="AB282" s="1"/>
  <c r="L235"/>
  <c r="L282" s="1"/>
  <c r="U234"/>
  <c r="AB234" s="1"/>
  <c r="AH234" s="1"/>
  <c r="J234"/>
  <c r="U233"/>
  <c r="AB233" s="1"/>
  <c r="AH233" s="1"/>
  <c r="J233"/>
  <c r="U232"/>
  <c r="AB232" s="1"/>
  <c r="AH232" s="1"/>
  <c r="J232"/>
  <c r="U231"/>
  <c r="AB231" s="1"/>
  <c r="AH231" s="1"/>
  <c r="J231"/>
  <c r="U230"/>
  <c r="AB230" s="1"/>
  <c r="AH230" s="1"/>
  <c r="J230"/>
  <c r="U229"/>
  <c r="AB229" s="1"/>
  <c r="AH229" s="1"/>
  <c r="J229"/>
  <c r="U228"/>
  <c r="AB228" s="1"/>
  <c r="AH228" s="1"/>
  <c r="J228"/>
  <c r="U227"/>
  <c r="AB227" s="1"/>
  <c r="AH227" s="1"/>
  <c r="J227"/>
  <c r="U226"/>
  <c r="AB226" s="1"/>
  <c r="AH226" s="1"/>
  <c r="J226"/>
  <c r="U225"/>
  <c r="AB225" s="1"/>
  <c r="AH225" s="1"/>
  <c r="J225"/>
  <c r="U224"/>
  <c r="AB224" s="1"/>
  <c r="AH224" s="1"/>
  <c r="J224"/>
  <c r="U223"/>
  <c r="AB223" s="1"/>
  <c r="AH223" s="1"/>
  <c r="J223"/>
  <c r="U222"/>
  <c r="AB222" s="1"/>
  <c r="AH222" s="1"/>
  <c r="J222"/>
  <c r="U221"/>
  <c r="AB221" s="1"/>
  <c r="AH221" s="1"/>
  <c r="J221"/>
  <c r="U220"/>
  <c r="AB220" s="1"/>
  <c r="AH220" s="1"/>
  <c r="J220"/>
  <c r="U219"/>
  <c r="AB219" s="1"/>
  <c r="AH219" s="1"/>
  <c r="J219"/>
  <c r="U218"/>
  <c r="AB218" s="1"/>
  <c r="AH218" s="1"/>
  <c r="J218"/>
  <c r="U217"/>
  <c r="AB217" s="1"/>
  <c r="AH217" s="1"/>
  <c r="J217"/>
  <c r="U216"/>
  <c r="AB216" s="1"/>
  <c r="AH216" s="1"/>
  <c r="J216"/>
  <c r="U215"/>
  <c r="AB215" s="1"/>
  <c r="AH215" s="1"/>
  <c r="J215"/>
  <c r="U214"/>
  <c r="AB214" s="1"/>
  <c r="AH214" s="1"/>
  <c r="J214"/>
  <c r="U213"/>
  <c r="AB213" s="1"/>
  <c r="AH213" s="1"/>
  <c r="J213"/>
  <c r="U212"/>
  <c r="AB212" s="1"/>
  <c r="AH212" s="1"/>
  <c r="J212"/>
  <c r="U211"/>
  <c r="AB211" s="1"/>
  <c r="AH211" s="1"/>
  <c r="J211"/>
  <c r="U210"/>
  <c r="AB210" s="1"/>
  <c r="AH210" s="1"/>
  <c r="J210"/>
  <c r="U209"/>
  <c r="AB209" s="1"/>
  <c r="AH209" s="1"/>
  <c r="J209"/>
  <c r="U208"/>
  <c r="AB208" s="1"/>
  <c r="AH208" s="1"/>
  <c r="J208"/>
  <c r="U207"/>
  <c r="AB207" s="1"/>
  <c r="AH207" s="1"/>
  <c r="J207"/>
  <c r="U206"/>
  <c r="AB206" s="1"/>
  <c r="AH206" s="1"/>
  <c r="J206"/>
  <c r="U205"/>
  <c r="AB205" s="1"/>
  <c r="AH205" s="1"/>
  <c r="J205"/>
  <c r="U204"/>
  <c r="AB204" s="1"/>
  <c r="AH204" s="1"/>
  <c r="J204"/>
  <c r="U203"/>
  <c r="AB203" s="1"/>
  <c r="AH203" s="1"/>
  <c r="J203"/>
  <c r="U202"/>
  <c r="AB202" s="1"/>
  <c r="AH202" s="1"/>
  <c r="J202"/>
  <c r="U201"/>
  <c r="AB201" s="1"/>
  <c r="AH201" s="1"/>
  <c r="J201"/>
  <c r="U200"/>
  <c r="AB200" s="1"/>
  <c r="AH200" s="1"/>
  <c r="J200"/>
  <c r="U199"/>
  <c r="AB199" s="1"/>
  <c r="AH199" s="1"/>
  <c r="J199"/>
  <c r="J198" s="1"/>
  <c r="U198"/>
  <c r="L198"/>
  <c r="U197"/>
  <c r="AB197" s="1"/>
  <c r="AH197" s="1"/>
  <c r="J197"/>
  <c r="U196"/>
  <c r="AB196" s="1"/>
  <c r="AH196" s="1"/>
  <c r="J196"/>
  <c r="U195"/>
  <c r="AB195" s="1"/>
  <c r="AH195" s="1"/>
  <c r="J195"/>
  <c r="U194"/>
  <c r="AB194" s="1"/>
  <c r="AH194" s="1"/>
  <c r="J194"/>
  <c r="U193"/>
  <c r="AB193" s="1"/>
  <c r="AH193" s="1"/>
  <c r="J193"/>
  <c r="U192"/>
  <c r="AB192" s="1"/>
  <c r="AH192" s="1"/>
  <c r="J192"/>
  <c r="U191"/>
  <c r="AB191" s="1"/>
  <c r="AH191" s="1"/>
  <c r="J191"/>
  <c r="U190"/>
  <c r="AB190" s="1"/>
  <c r="AH190" s="1"/>
  <c r="J190"/>
  <c r="U189"/>
  <c r="AB189" s="1"/>
  <c r="AH189" s="1"/>
  <c r="J189"/>
  <c r="U188"/>
  <c r="AB188" s="1"/>
  <c r="AH188" s="1"/>
  <c r="J188"/>
  <c r="U187"/>
  <c r="AB187" s="1"/>
  <c r="AH187" s="1"/>
  <c r="J187"/>
  <c r="U186"/>
  <c r="AB186" s="1"/>
  <c r="AH186" s="1"/>
  <c r="J186"/>
  <c r="U185"/>
  <c r="AB185" s="1"/>
  <c r="AH185" s="1"/>
  <c r="J185"/>
  <c r="U184"/>
  <c r="AB184" s="1"/>
  <c r="AH184" s="1"/>
  <c r="J184"/>
  <c r="U183"/>
  <c r="AB183" s="1"/>
  <c r="AH183" s="1"/>
  <c r="J183"/>
  <c r="U182"/>
  <c r="AB182" s="1"/>
  <c r="AH182" s="1"/>
  <c r="J182"/>
  <c r="U181"/>
  <c r="AB181" s="1"/>
  <c r="AH181" s="1"/>
  <c r="J181"/>
  <c r="U180"/>
  <c r="AB180" s="1"/>
  <c r="AH180" s="1"/>
  <c r="J180"/>
  <c r="U179"/>
  <c r="AB179" s="1"/>
  <c r="AH179" s="1"/>
  <c r="J179"/>
  <c r="U178"/>
  <c r="AB178" s="1"/>
  <c r="AH178" s="1"/>
  <c r="J178"/>
  <c r="U177"/>
  <c r="AB177" s="1"/>
  <c r="AH177" s="1"/>
  <c r="J177"/>
  <c r="U176"/>
  <c r="AB176" s="1"/>
  <c r="AH176" s="1"/>
  <c r="J176"/>
  <c r="U175"/>
  <c r="AB175" s="1"/>
  <c r="AH175" s="1"/>
  <c r="J175"/>
  <c r="U174"/>
  <c r="AB174" s="1"/>
  <c r="AH174" s="1"/>
  <c r="J174"/>
  <c r="U173"/>
  <c r="AB173" s="1"/>
  <c r="AH173" s="1"/>
  <c r="J173"/>
  <c r="AC172"/>
  <c r="W172"/>
  <c r="U172"/>
  <c r="AB172" s="1"/>
  <c r="AH172" s="1"/>
  <c r="P172"/>
  <c r="O172"/>
  <c r="L172"/>
  <c r="J172"/>
  <c r="U171"/>
  <c r="AB171" s="1"/>
  <c r="AH171" s="1"/>
  <c r="J171"/>
  <c r="U170"/>
  <c r="AB170" s="1"/>
  <c r="AH170" s="1"/>
  <c r="J170"/>
  <c r="U169"/>
  <c r="AB169" s="1"/>
  <c r="AH169" s="1"/>
  <c r="J169"/>
  <c r="AB168"/>
  <c r="AH168" s="1"/>
  <c r="U168"/>
  <c r="J168"/>
  <c r="U167"/>
  <c r="AB167" s="1"/>
  <c r="AH167" s="1"/>
  <c r="J167"/>
  <c r="U166"/>
  <c r="AB166" s="1"/>
  <c r="AH166" s="1"/>
  <c r="J166"/>
  <c r="U165"/>
  <c r="AB165" s="1"/>
  <c r="AH165" s="1"/>
  <c r="J165"/>
  <c r="AB164"/>
  <c r="AH164" s="1"/>
  <c r="U164"/>
  <c r="J164"/>
  <c r="U163"/>
  <c r="AB163" s="1"/>
  <c r="AH163" s="1"/>
  <c r="J163"/>
  <c r="U162"/>
  <c r="AB162" s="1"/>
  <c r="AH162" s="1"/>
  <c r="J162"/>
  <c r="U161"/>
  <c r="AB161" s="1"/>
  <c r="AH161" s="1"/>
  <c r="J161"/>
  <c r="AB160"/>
  <c r="AH160" s="1"/>
  <c r="U160"/>
  <c r="J160"/>
  <c r="U159"/>
  <c r="AB159" s="1"/>
  <c r="AH159" s="1"/>
  <c r="J159"/>
  <c r="U158"/>
  <c r="AB158" s="1"/>
  <c r="AH158" s="1"/>
  <c r="J158"/>
  <c r="U157"/>
  <c r="AB157" s="1"/>
  <c r="AH157" s="1"/>
  <c r="J157"/>
  <c r="AB156"/>
  <c r="AH156" s="1"/>
  <c r="U156"/>
  <c r="J156"/>
  <c r="U155"/>
  <c r="AB155" s="1"/>
  <c r="AH155" s="1"/>
  <c r="J155"/>
  <c r="U154"/>
  <c r="AB154" s="1"/>
  <c r="AH154" s="1"/>
  <c r="J154"/>
  <c r="U153"/>
  <c r="AB153" s="1"/>
  <c r="AH153" s="1"/>
  <c r="J153"/>
  <c r="U152"/>
  <c r="AB152" s="1"/>
  <c r="AH152" s="1"/>
  <c r="J152"/>
  <c r="U151"/>
  <c r="AB151" s="1"/>
  <c r="AH151" s="1"/>
  <c r="J151"/>
  <c r="U150"/>
  <c r="AB150" s="1"/>
  <c r="AH150" s="1"/>
  <c r="J150"/>
  <c r="U149"/>
  <c r="AB149" s="1"/>
  <c r="AH149" s="1"/>
  <c r="J149"/>
  <c r="U148"/>
  <c r="AB148" s="1"/>
  <c r="AH148" s="1"/>
  <c r="J148"/>
  <c r="U147"/>
  <c r="AB147" s="1"/>
  <c r="AH147" s="1"/>
  <c r="J147"/>
  <c r="U146"/>
  <c r="AB146" s="1"/>
  <c r="AH146" s="1"/>
  <c r="J146"/>
  <c r="U145"/>
  <c r="AB145" s="1"/>
  <c r="AH145" s="1"/>
  <c r="J145"/>
  <c r="U144"/>
  <c r="AB144" s="1"/>
  <c r="AH144" s="1"/>
  <c r="J144"/>
  <c r="U143"/>
  <c r="AB143" s="1"/>
  <c r="AH143" s="1"/>
  <c r="J143"/>
  <c r="U142"/>
  <c r="AB142" s="1"/>
  <c r="AH142" s="1"/>
  <c r="J142"/>
  <c r="U141"/>
  <c r="AB141" s="1"/>
  <c r="AH141" s="1"/>
  <c r="J141"/>
  <c r="U140"/>
  <c r="AB140" s="1"/>
  <c r="AH140" s="1"/>
  <c r="J140"/>
  <c r="U139"/>
  <c r="AB139" s="1"/>
  <c r="AH139" s="1"/>
  <c r="J139"/>
  <c r="U138"/>
  <c r="AB138" s="1"/>
  <c r="AH138" s="1"/>
  <c r="J138"/>
  <c r="U137"/>
  <c r="AB137" s="1"/>
  <c r="AH137" s="1"/>
  <c r="J137"/>
  <c r="U136"/>
  <c r="AB136" s="1"/>
  <c r="AH136" s="1"/>
  <c r="J136"/>
  <c r="U135"/>
  <c r="AB135" s="1"/>
  <c r="AH135" s="1"/>
  <c r="J135"/>
  <c r="U134"/>
  <c r="AB134" s="1"/>
  <c r="AH134" s="1"/>
  <c r="J134"/>
  <c r="U133"/>
  <c r="AB133" s="1"/>
  <c r="AH133" s="1"/>
  <c r="J133"/>
  <c r="U132"/>
  <c r="AB132" s="1"/>
  <c r="AH132" s="1"/>
  <c r="J132"/>
  <c r="U131"/>
  <c r="AB131" s="1"/>
  <c r="AH131" s="1"/>
  <c r="J131"/>
  <c r="U130"/>
  <c r="AB130" s="1"/>
  <c r="AH130" s="1"/>
  <c r="J130"/>
  <c r="U129"/>
  <c r="AB129" s="1"/>
  <c r="AH129" s="1"/>
  <c r="J129"/>
  <c r="U128"/>
  <c r="AB128" s="1"/>
  <c r="AH128" s="1"/>
  <c r="J128"/>
  <c r="U127"/>
  <c r="AB127" s="1"/>
  <c r="AH127" s="1"/>
  <c r="J127"/>
  <c r="U126"/>
  <c r="AB126" s="1"/>
  <c r="AH126" s="1"/>
  <c r="J126"/>
  <c r="U125"/>
  <c r="AB125" s="1"/>
  <c r="AH125" s="1"/>
  <c r="J125"/>
  <c r="U124"/>
  <c r="AB124" s="1"/>
  <c r="AH124" s="1"/>
  <c r="J124"/>
  <c r="U123"/>
  <c r="AB123" s="1"/>
  <c r="AH123" s="1"/>
  <c r="J123"/>
  <c r="U122"/>
  <c r="AB122" s="1"/>
  <c r="AH122" s="1"/>
  <c r="J122"/>
  <c r="U121"/>
  <c r="AB121" s="1"/>
  <c r="AH121" s="1"/>
  <c r="J121"/>
  <c r="U120"/>
  <c r="AB120" s="1"/>
  <c r="AH120" s="1"/>
  <c r="J120"/>
  <c r="U119"/>
  <c r="AB119" s="1"/>
  <c r="AH119" s="1"/>
  <c r="J119"/>
  <c r="U118"/>
  <c r="AB118" s="1"/>
  <c r="AH118" s="1"/>
  <c r="J118"/>
  <c r="U117"/>
  <c r="AB117" s="1"/>
  <c r="AH117" s="1"/>
  <c r="J117"/>
  <c r="U116"/>
  <c r="AB116" s="1"/>
  <c r="AH116" s="1"/>
  <c r="J116"/>
  <c r="U115"/>
  <c r="AB115" s="1"/>
  <c r="AH115" s="1"/>
  <c r="J115"/>
  <c r="U114"/>
  <c r="AB114" s="1"/>
  <c r="AH114" s="1"/>
  <c r="J114"/>
  <c r="U113"/>
  <c r="AB113" s="1"/>
  <c r="AH113" s="1"/>
  <c r="J113"/>
  <c r="U112"/>
  <c r="AB112" s="1"/>
  <c r="AH112" s="1"/>
  <c r="J112"/>
  <c r="U111"/>
  <c r="AB111" s="1"/>
  <c r="AH111" s="1"/>
  <c r="J111"/>
  <c r="U110"/>
  <c r="AB110" s="1"/>
  <c r="AH110" s="1"/>
  <c r="J110"/>
  <c r="U109"/>
  <c r="AB109" s="1"/>
  <c r="AH109" s="1"/>
  <c r="J109"/>
  <c r="U108"/>
  <c r="AB108" s="1"/>
  <c r="AH108" s="1"/>
  <c r="J108"/>
  <c r="U107"/>
  <c r="AB107" s="1"/>
  <c r="AH107" s="1"/>
  <c r="J107"/>
  <c r="U106"/>
  <c r="AB106" s="1"/>
  <c r="AH106" s="1"/>
  <c r="J106"/>
  <c r="U105"/>
  <c r="AB105" s="1"/>
  <c r="AH105" s="1"/>
  <c r="J105"/>
  <c r="U104"/>
  <c r="AB104" s="1"/>
  <c r="AH104" s="1"/>
  <c r="J104"/>
  <c r="U103"/>
  <c r="AB103" s="1"/>
  <c r="AH103" s="1"/>
  <c r="L103"/>
  <c r="O103" s="1"/>
  <c r="J103"/>
  <c r="U102"/>
  <c r="AB102" s="1"/>
  <c r="AH102" s="1"/>
  <c r="J102"/>
  <c r="U101"/>
  <c r="AB101" s="1"/>
  <c r="AH101" s="1"/>
  <c r="J101"/>
  <c r="U100"/>
  <c r="AB100" s="1"/>
  <c r="AH100" s="1"/>
  <c r="J100"/>
  <c r="U99"/>
  <c r="AB99" s="1"/>
  <c r="AH99" s="1"/>
  <c r="J99"/>
  <c r="U98"/>
  <c r="AB98" s="1"/>
  <c r="AH98" s="1"/>
  <c r="J98"/>
  <c r="U97"/>
  <c r="AB97" s="1"/>
  <c r="AH97" s="1"/>
  <c r="J97"/>
  <c r="U96"/>
  <c r="AB96" s="1"/>
  <c r="AH96" s="1"/>
  <c r="J96"/>
  <c r="U95"/>
  <c r="AB95" s="1"/>
  <c r="AH95" s="1"/>
  <c r="J95"/>
  <c r="U94"/>
  <c r="AB94" s="1"/>
  <c r="AH94" s="1"/>
  <c r="J94"/>
  <c r="U93"/>
  <c r="AB93" s="1"/>
  <c r="AH93" s="1"/>
  <c r="J93"/>
  <c r="U92"/>
  <c r="AB92" s="1"/>
  <c r="AH92" s="1"/>
  <c r="J92"/>
  <c r="U91"/>
  <c r="AB91" s="1"/>
  <c r="AH91" s="1"/>
  <c r="J91"/>
  <c r="U90"/>
  <c r="AB90" s="1"/>
  <c r="AH90" s="1"/>
  <c r="J90"/>
  <c r="U89"/>
  <c r="AB89" s="1"/>
  <c r="AH89" s="1"/>
  <c r="J89"/>
  <c r="U88"/>
  <c r="AB88" s="1"/>
  <c r="AH88" s="1"/>
  <c r="J88"/>
  <c r="U87"/>
  <c r="AB87" s="1"/>
  <c r="AH87" s="1"/>
  <c r="J87"/>
  <c r="AC86"/>
  <c r="W86"/>
  <c r="U86"/>
  <c r="AB86" s="1"/>
  <c r="AH86" s="1"/>
  <c r="P86"/>
  <c r="L86"/>
  <c r="O86" s="1"/>
  <c r="AB85"/>
  <c r="AH85" s="1"/>
  <c r="J85"/>
  <c r="AB84"/>
  <c r="AH84" s="1"/>
  <c r="J84"/>
  <c r="AB83"/>
  <c r="AH83" s="1"/>
  <c r="J83"/>
  <c r="AB82"/>
  <c r="AH82" s="1"/>
  <c r="J82"/>
  <c r="AB81"/>
  <c r="AH81" s="1"/>
  <c r="J81"/>
  <c r="AB80"/>
  <c r="AH80" s="1"/>
  <c r="J80"/>
  <c r="AB79"/>
  <c r="AH79" s="1"/>
  <c r="J79"/>
  <c r="AB78"/>
  <c r="AH78" s="1"/>
  <c r="J78"/>
  <c r="AB77"/>
  <c r="AH77" s="1"/>
  <c r="J77"/>
  <c r="AB76"/>
  <c r="AH76" s="1"/>
  <c r="J76"/>
  <c r="AB75"/>
  <c r="AH75" s="1"/>
  <c r="J75"/>
  <c r="AB74"/>
  <c r="AH74" s="1"/>
  <c r="J74"/>
  <c r="AB73"/>
  <c r="AH73" s="1"/>
  <c r="J73"/>
  <c r="AB72"/>
  <c r="AH72" s="1"/>
  <c r="J72"/>
  <c r="AE71"/>
  <c r="Y71"/>
  <c r="AB71" s="1"/>
  <c r="AH71" s="1"/>
  <c r="R71"/>
  <c r="J71"/>
  <c r="AC70"/>
  <c r="W70"/>
  <c r="P70"/>
  <c r="L70"/>
  <c r="O70" s="1"/>
  <c r="J70"/>
  <c r="U69"/>
  <c r="AB69" s="1"/>
  <c r="AH69" s="1"/>
  <c r="J69"/>
  <c r="U68"/>
  <c r="AB68" s="1"/>
  <c r="AH68" s="1"/>
  <c r="J68"/>
  <c r="U67"/>
  <c r="AB67" s="1"/>
  <c r="AH67" s="1"/>
  <c r="J67"/>
  <c r="U66"/>
  <c r="AB66" s="1"/>
  <c r="AH66" s="1"/>
  <c r="J66"/>
  <c r="U65"/>
  <c r="AB65" s="1"/>
  <c r="AH65" s="1"/>
  <c r="J65"/>
  <c r="U64"/>
  <c r="AB64" s="1"/>
  <c r="AH64" s="1"/>
  <c r="J64"/>
  <c r="U63"/>
  <c r="AB63" s="1"/>
  <c r="AH63" s="1"/>
  <c r="J63"/>
  <c r="U62"/>
  <c r="AB62" s="1"/>
  <c r="AH62" s="1"/>
  <c r="J62"/>
  <c r="U61"/>
  <c r="AB61" s="1"/>
  <c r="AH61" s="1"/>
  <c r="J61"/>
  <c r="U60"/>
  <c r="AB60" s="1"/>
  <c r="AH60" s="1"/>
  <c r="J60"/>
  <c r="U59"/>
  <c r="AB59" s="1"/>
  <c r="AH59" s="1"/>
  <c r="J59"/>
  <c r="U58"/>
  <c r="AB58" s="1"/>
  <c r="AH58" s="1"/>
  <c r="J58"/>
  <c r="U57"/>
  <c r="AB57" s="1"/>
  <c r="AH57" s="1"/>
  <c r="J57"/>
  <c r="U56"/>
  <c r="AB56" s="1"/>
  <c r="AH56" s="1"/>
  <c r="J56"/>
  <c r="U55"/>
  <c r="AB55" s="1"/>
  <c r="AH55" s="1"/>
  <c r="J55"/>
  <c r="U54"/>
  <c r="AB54" s="1"/>
  <c r="AH54" s="1"/>
  <c r="J54"/>
  <c r="U53"/>
  <c r="AB53" s="1"/>
  <c r="AH53" s="1"/>
  <c r="J53"/>
  <c r="U52"/>
  <c r="AB52" s="1"/>
  <c r="AH52" s="1"/>
  <c r="J52"/>
  <c r="U51"/>
  <c r="AB51" s="1"/>
  <c r="AH51" s="1"/>
  <c r="J51"/>
  <c r="U50"/>
  <c r="AB50" s="1"/>
  <c r="AH50" s="1"/>
  <c r="J50"/>
  <c r="U49"/>
  <c r="AB49" s="1"/>
  <c r="AH49" s="1"/>
  <c r="J49"/>
  <c r="U48"/>
  <c r="AB48" s="1"/>
  <c r="AH48" s="1"/>
  <c r="J48"/>
  <c r="U47"/>
  <c r="AB47" s="1"/>
  <c r="AH47" s="1"/>
  <c r="J47"/>
  <c r="U46"/>
  <c r="AB46" s="1"/>
  <c r="AH46" s="1"/>
  <c r="J46"/>
  <c r="U45"/>
  <c r="AB45" s="1"/>
  <c r="AH45" s="1"/>
  <c r="J45"/>
  <c r="U44"/>
  <c r="AB44" s="1"/>
  <c r="AH44" s="1"/>
  <c r="J44"/>
  <c r="U43"/>
  <c r="AB43" s="1"/>
  <c r="AH43" s="1"/>
  <c r="J43"/>
  <c r="U42"/>
  <c r="AB42" s="1"/>
  <c r="AH42" s="1"/>
  <c r="J42"/>
  <c r="U41"/>
  <c r="AB41" s="1"/>
  <c r="AH41" s="1"/>
  <c r="J41"/>
  <c r="U40"/>
  <c r="AB40" s="1"/>
  <c r="AH40" s="1"/>
  <c r="J40"/>
  <c r="U39"/>
  <c r="AB39" s="1"/>
  <c r="AH39" s="1"/>
  <c r="J39"/>
  <c r="U38"/>
  <c r="AB38" s="1"/>
  <c r="AH38" s="1"/>
  <c r="J38"/>
  <c r="U37"/>
  <c r="AB37" s="1"/>
  <c r="AH37" s="1"/>
  <c r="J37"/>
  <c r="U36"/>
  <c r="AB36" s="1"/>
  <c r="AH36" s="1"/>
  <c r="J36"/>
  <c r="U35"/>
  <c r="AB35" s="1"/>
  <c r="AH35" s="1"/>
  <c r="J35"/>
  <c r="U34"/>
  <c r="AB34" s="1"/>
  <c r="AH34" s="1"/>
  <c r="J34"/>
  <c r="U33"/>
  <c r="AB33" s="1"/>
  <c r="AH33" s="1"/>
  <c r="J33"/>
  <c r="U32"/>
  <c r="AB32" s="1"/>
  <c r="AH32" s="1"/>
  <c r="J32"/>
  <c r="U31"/>
  <c r="AB31" s="1"/>
  <c r="AH31" s="1"/>
  <c r="J31"/>
  <c r="U30"/>
  <c r="AB30" s="1"/>
  <c r="AH30" s="1"/>
  <c r="J30"/>
  <c r="U29"/>
  <c r="AB29" s="1"/>
  <c r="AH29" s="1"/>
  <c r="J29"/>
  <c r="U28"/>
  <c r="AB28" s="1"/>
  <c r="AH28" s="1"/>
  <c r="AB27"/>
  <c r="AH27" s="1"/>
  <c r="U25"/>
  <c r="U26" s="1"/>
  <c r="AB24"/>
  <c r="AH24" s="1"/>
  <c r="AB23"/>
  <c r="AH23" s="1"/>
  <c r="L22"/>
  <c r="AH21"/>
  <c r="AB21"/>
  <c r="U21"/>
  <c r="AH20"/>
  <c r="AB20"/>
  <c r="U20"/>
  <c r="AH19"/>
  <c r="AB19"/>
  <c r="U19"/>
  <c r="AH18"/>
  <c r="AB18"/>
  <c r="U18"/>
  <c r="AH17"/>
  <c r="AB17"/>
  <c r="AB15" s="1"/>
  <c r="U17"/>
  <c r="AH16"/>
  <c r="AH15" s="1"/>
  <c r="AB16"/>
  <c r="U16"/>
  <c r="U15" s="1"/>
  <c r="L15"/>
  <c r="E82" i="11"/>
  <c r="K81"/>
  <c r="H81"/>
  <c r="K80"/>
  <c r="H80"/>
  <c r="T78"/>
  <c r="Q78"/>
  <c r="N78"/>
  <c r="K78"/>
  <c r="H78"/>
  <c r="T76"/>
  <c r="Q76"/>
  <c r="Q73" s="1"/>
  <c r="N76"/>
  <c r="K76"/>
  <c r="H76"/>
  <c r="T74"/>
  <c r="T73" s="1"/>
  <c r="Q74"/>
  <c r="N74"/>
  <c r="N73" s="1"/>
  <c r="K74"/>
  <c r="H74"/>
  <c r="H73" s="1"/>
  <c r="K73"/>
  <c r="T72"/>
  <c r="Q72"/>
  <c r="N72"/>
  <c r="K72"/>
  <c r="H72"/>
  <c r="T71"/>
  <c r="Q71"/>
  <c r="N71"/>
  <c r="K71"/>
  <c r="H71"/>
  <c r="H69" s="1"/>
  <c r="T70"/>
  <c r="Q70"/>
  <c r="N70"/>
  <c r="K70"/>
  <c r="H70"/>
  <c r="N69"/>
  <c r="T68"/>
  <c r="Q68"/>
  <c r="N68"/>
  <c r="K68"/>
  <c r="H68"/>
  <c r="T67"/>
  <c r="Q67"/>
  <c r="N67"/>
  <c r="K67"/>
  <c r="H67"/>
  <c r="T66"/>
  <c r="Q66"/>
  <c r="N66"/>
  <c r="K66"/>
  <c r="H66"/>
  <c r="T65"/>
  <c r="Q65"/>
  <c r="N65"/>
  <c r="K65"/>
  <c r="H65"/>
  <c r="T64"/>
  <c r="Q64"/>
  <c r="N64"/>
  <c r="K64"/>
  <c r="H64"/>
  <c r="T63"/>
  <c r="Q63"/>
  <c r="N63"/>
  <c r="K63"/>
  <c r="H63"/>
  <c r="T62"/>
  <c r="Q62"/>
  <c r="N62"/>
  <c r="K62"/>
  <c r="H62"/>
  <c r="T61"/>
  <c r="Q61"/>
  <c r="N61"/>
  <c r="K61"/>
  <c r="K58" s="1"/>
  <c r="H61"/>
  <c r="Q58"/>
  <c r="K57"/>
  <c r="H57"/>
  <c r="T56"/>
  <c r="T55" s="1"/>
  <c r="Q56"/>
  <c r="N56"/>
  <c r="N55" s="1"/>
  <c r="K56"/>
  <c r="H56"/>
  <c r="H55" s="1"/>
  <c r="Q55"/>
  <c r="K55"/>
  <c r="H54"/>
  <c r="H53"/>
  <c r="H52"/>
  <c r="T51"/>
  <c r="Q51"/>
  <c r="N51"/>
  <c r="K50"/>
  <c r="H50"/>
  <c r="K49"/>
  <c r="K48" s="1"/>
  <c r="H49"/>
  <c r="T48"/>
  <c r="Q48"/>
  <c r="N48"/>
  <c r="H48"/>
  <c r="T47"/>
  <c r="Q47"/>
  <c r="Q45" s="1"/>
  <c r="N47"/>
  <c r="K47"/>
  <c r="H47"/>
  <c r="T46"/>
  <c r="T45" s="1"/>
  <c r="Q46"/>
  <c r="N46"/>
  <c r="N45" s="1"/>
  <c r="K46"/>
  <c r="H46"/>
  <c r="H45" s="1"/>
  <c r="K45"/>
  <c r="R44"/>
  <c r="T44" s="1"/>
  <c r="O44"/>
  <c r="Q44" s="1"/>
  <c r="L44"/>
  <c r="N44" s="1"/>
  <c r="I44"/>
  <c r="K44" s="1"/>
  <c r="F44"/>
  <c r="H44" s="1"/>
  <c r="C44"/>
  <c r="T43"/>
  <c r="Q43"/>
  <c r="N43"/>
  <c r="K43"/>
  <c r="H43"/>
  <c r="T42"/>
  <c r="Q42"/>
  <c r="N42"/>
  <c r="K42"/>
  <c r="H42"/>
  <c r="T39"/>
  <c r="T37" s="1"/>
  <c r="Q39"/>
  <c r="Q37" s="1"/>
  <c r="N39"/>
  <c r="N37" s="1"/>
  <c r="K39"/>
  <c r="H39"/>
  <c r="K38"/>
  <c r="H38"/>
  <c r="H37" s="1"/>
  <c r="R37"/>
  <c r="O37"/>
  <c r="L37"/>
  <c r="K37"/>
  <c r="I37"/>
  <c r="F37"/>
  <c r="C37"/>
  <c r="T36"/>
  <c r="Q36"/>
  <c r="N36"/>
  <c r="K36"/>
  <c r="H36"/>
  <c r="T35"/>
  <c r="Q35"/>
  <c r="N35"/>
  <c r="K35"/>
  <c r="H35"/>
  <c r="T34"/>
  <c r="Q34"/>
  <c r="N34"/>
  <c r="N32" s="1"/>
  <c r="K34"/>
  <c r="H34"/>
  <c r="T33"/>
  <c r="Q33"/>
  <c r="Q32" s="1"/>
  <c r="N33"/>
  <c r="K33"/>
  <c r="K32" s="1"/>
  <c r="H33"/>
  <c r="T32"/>
  <c r="H32"/>
  <c r="T31"/>
  <c r="Q31"/>
  <c r="N31"/>
  <c r="K31"/>
  <c r="H31"/>
  <c r="T30"/>
  <c r="Q30"/>
  <c r="N30"/>
  <c r="K30"/>
  <c r="H30"/>
  <c r="T29"/>
  <c r="Q29"/>
  <c r="N29"/>
  <c r="K29"/>
  <c r="H29"/>
  <c r="T28"/>
  <c r="Q28"/>
  <c r="N28"/>
  <c r="N26" s="1"/>
  <c r="K28"/>
  <c r="H28"/>
  <c r="T27"/>
  <c r="Q27"/>
  <c r="Q26" s="1"/>
  <c r="N27"/>
  <c r="K27"/>
  <c r="K26" s="1"/>
  <c r="H27"/>
  <c r="T26"/>
  <c r="H26"/>
  <c r="T25"/>
  <c r="Q25"/>
  <c r="N25"/>
  <c r="K25"/>
  <c r="H25"/>
  <c r="T24"/>
  <c r="Q24"/>
  <c r="N24"/>
  <c r="K24"/>
  <c r="H24"/>
  <c r="T23"/>
  <c r="Q23"/>
  <c r="N23"/>
  <c r="K23"/>
  <c r="H23"/>
  <c r="T22"/>
  <c r="Q22"/>
  <c r="N22"/>
  <c r="N20" s="1"/>
  <c r="K22"/>
  <c r="H22"/>
  <c r="T21"/>
  <c r="Q21"/>
  <c r="Q20" s="1"/>
  <c r="Q19" s="1"/>
  <c r="N21"/>
  <c r="K21"/>
  <c r="K20" s="1"/>
  <c r="K19" s="1"/>
  <c r="H21"/>
  <c r="T20"/>
  <c r="T19" s="1"/>
  <c r="H20"/>
  <c r="H19" s="1"/>
  <c r="T18"/>
  <c r="Q18"/>
  <c r="N18"/>
  <c r="K18"/>
  <c r="H18"/>
  <c r="T17"/>
  <c r="Q17"/>
  <c r="N17"/>
  <c r="K17"/>
  <c r="H17"/>
  <c r="K16"/>
  <c r="H16"/>
  <c r="T15"/>
  <c r="Q15"/>
  <c r="N15"/>
  <c r="K15"/>
  <c r="H15"/>
  <c r="T14"/>
  <c r="Q14"/>
  <c r="N14"/>
  <c r="K14"/>
  <c r="H14"/>
  <c r="T13"/>
  <c r="Q13"/>
  <c r="N13"/>
  <c r="K13"/>
  <c r="H13"/>
  <c r="T12"/>
  <c r="Q12"/>
  <c r="N12"/>
  <c r="K12"/>
  <c r="H12"/>
  <c r="T11"/>
  <c r="Q11"/>
  <c r="N11"/>
  <c r="K11"/>
  <c r="H11"/>
  <c r="T10"/>
  <c r="Q10"/>
  <c r="N10"/>
  <c r="K10"/>
  <c r="H10"/>
  <c r="T9"/>
  <c r="Q9"/>
  <c r="N9"/>
  <c r="K9"/>
  <c r="H9"/>
  <c r="T8"/>
  <c r="Q8"/>
  <c r="N8"/>
  <c r="K8"/>
  <c r="H8"/>
  <c r="T7"/>
  <c r="Q7"/>
  <c r="N7"/>
  <c r="K7"/>
  <c r="K6" s="1"/>
  <c r="H7"/>
  <c r="Q6"/>
  <c r="DN11" i="10"/>
  <c r="DE11"/>
  <c r="CV11"/>
  <c r="CM11"/>
  <c r="BW11"/>
  <c r="BV11"/>
  <c r="BN11"/>
  <c r="BM11"/>
  <c r="BE11"/>
  <c r="BD11"/>
  <c r="AV11"/>
  <c r="AU11"/>
  <c r="AG11"/>
  <c r="R11"/>
  <c r="BH11" i="9"/>
  <c r="BG11"/>
  <c r="AY11"/>
  <c r="AX11"/>
  <c r="AP11"/>
  <c r="AO11"/>
  <c r="AG11"/>
  <c r="BK11" s="1"/>
  <c r="AF11"/>
  <c r="BJ11" s="1"/>
  <c r="S11"/>
  <c r="EN11" i="8"/>
  <c r="EK11"/>
  <c r="DK11" i="10" s="1"/>
  <c r="EI11" i="8"/>
  <c r="DI11" i="10" s="1"/>
  <c r="EG11" i="8"/>
  <c r="DG11" i="10" s="1"/>
  <c r="EE11" i="8"/>
  <c r="EB11"/>
  <c r="DB11" i="10" s="1"/>
  <c r="DZ11" i="8"/>
  <c r="CZ11" i="10" s="1"/>
  <c r="DX11" i="8"/>
  <c r="CX11" i="10" s="1"/>
  <c r="DV11" i="8"/>
  <c r="DS11"/>
  <c r="CS11" i="10" s="1"/>
  <c r="DQ11" i="8"/>
  <c r="CQ11" i="10" s="1"/>
  <c r="DO11" i="8"/>
  <c r="CO11" i="10" s="1"/>
  <c r="DM11" i="8"/>
  <c r="DJ11"/>
  <c r="CJ11" i="10" s="1"/>
  <c r="DH11" i="8"/>
  <c r="CH11" i="10" s="1"/>
  <c r="DF11" i="8"/>
  <c r="CF11" i="10" s="1"/>
  <c r="CX11" i="8"/>
  <c r="CW11"/>
  <c r="CO11"/>
  <c r="CN11"/>
  <c r="CF11"/>
  <c r="CE11"/>
  <c r="BW11"/>
  <c r="BV11"/>
  <c r="DC11" s="1"/>
  <c r="BH11"/>
  <c r="BG11"/>
  <c r="AY11"/>
  <c r="AX11"/>
  <c r="AP11"/>
  <c r="AO11"/>
  <c r="AG11"/>
  <c r="AF11"/>
  <c r="BM11" s="1"/>
  <c r="S11"/>
  <c r="S8" i="7"/>
  <c r="H26" i="1" s="1"/>
  <c r="M8" i="7"/>
  <c r="J8"/>
  <c r="D8"/>
  <c r="H50" i="1"/>
  <c r="B7" i="6"/>
  <c r="C7" s="1"/>
  <c r="A7"/>
  <c r="F9" i="5"/>
  <c r="F8"/>
  <c r="I53" i="1"/>
  <c r="F53"/>
  <c r="BR7" i="4"/>
  <c r="BQ7"/>
  <c r="BP7"/>
  <c r="BN7"/>
  <c r="BM7"/>
  <c r="BL7"/>
  <c r="BJ7"/>
  <c r="BI7"/>
  <c r="BH7"/>
  <c r="BF7"/>
  <c r="BE7"/>
  <c r="BD7"/>
  <c r="BC7"/>
  <c r="BB7"/>
  <c r="BA7"/>
  <c r="AY7"/>
  <c r="AX7"/>
  <c r="AW7"/>
  <c r="AV7"/>
  <c r="AU7"/>
  <c r="AT7"/>
  <c r="AS7"/>
  <c r="AR7"/>
  <c r="AQ7"/>
  <c r="AP7"/>
  <c r="AO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J91" i="3"/>
  <c r="I91"/>
  <c r="H91"/>
  <c r="E90"/>
  <c r="G90" s="1"/>
  <c r="G89"/>
  <c r="I89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8"/>
  <c r="I78" s="1"/>
  <c r="G77"/>
  <c r="I77" s="1"/>
  <c r="G76"/>
  <c r="I76" s="1"/>
  <c r="G75"/>
  <c r="I75" s="1"/>
  <c r="I74" s="1"/>
  <c r="G72"/>
  <c r="I72" s="1"/>
  <c r="D71"/>
  <c r="D68"/>
  <c r="G68" s="1"/>
  <c r="D67"/>
  <c r="G67" s="1"/>
  <c r="I67" s="1"/>
  <c r="D66"/>
  <c r="G66" s="1"/>
  <c r="G65"/>
  <c r="I65" s="1"/>
  <c r="D65"/>
  <c r="D64"/>
  <c r="G64" s="1"/>
  <c r="D63"/>
  <c r="G63" s="1"/>
  <c r="I63" s="1"/>
  <c r="D62"/>
  <c r="G62" s="1"/>
  <c r="D61"/>
  <c r="G61" s="1"/>
  <c r="I61" s="1"/>
  <c r="G59"/>
  <c r="I59" s="1"/>
  <c r="E58"/>
  <c r="D58"/>
  <c r="E57"/>
  <c r="G57" s="1"/>
  <c r="E56"/>
  <c r="G56" s="1"/>
  <c r="I56" s="1"/>
  <c r="E54"/>
  <c r="G54" s="1"/>
  <c r="E53"/>
  <c r="G53" s="1"/>
  <c r="I53" s="1"/>
  <c r="E52"/>
  <c r="G52" s="1"/>
  <c r="E51"/>
  <c r="G51" s="1"/>
  <c r="I51" s="1"/>
  <c r="L50"/>
  <c r="K50"/>
  <c r="G49"/>
  <c r="I49" s="1"/>
  <c r="G48"/>
  <c r="I48" s="1"/>
  <c r="G47"/>
  <c r="I47" s="1"/>
  <c r="H46"/>
  <c r="G46"/>
  <c r="I46" s="1"/>
  <c r="G45"/>
  <c r="I45" s="1"/>
  <c r="G44"/>
  <c r="I44" s="1"/>
  <c r="G43"/>
  <c r="I43" s="1"/>
  <c r="H42"/>
  <c r="G42"/>
  <c r="I42" s="1"/>
  <c r="G41"/>
  <c r="G40"/>
  <c r="I40" s="1"/>
  <c r="G39"/>
  <c r="I39" s="1"/>
  <c r="H38"/>
  <c r="G38"/>
  <c r="I38" s="1"/>
  <c r="L37"/>
  <c r="K37"/>
  <c r="G37"/>
  <c r="G36"/>
  <c r="I36" s="1"/>
  <c r="G35"/>
  <c r="I35" s="1"/>
  <c r="H34"/>
  <c r="G34"/>
  <c r="I34" s="1"/>
  <c r="G33"/>
  <c r="G32"/>
  <c r="I32" s="1"/>
  <c r="G31"/>
  <c r="I31" s="1"/>
  <c r="H30"/>
  <c r="G30"/>
  <c r="I30" s="1"/>
  <c r="G29"/>
  <c r="I29" s="1"/>
  <c r="G28"/>
  <c r="I28" s="1"/>
  <c r="H25"/>
  <c r="G25"/>
  <c r="I25" s="1"/>
  <c r="G24"/>
  <c r="I24" s="1"/>
  <c r="I23" s="1"/>
  <c r="G22"/>
  <c r="I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9"/>
  <c r="J9" s="1"/>
  <c r="G8"/>
  <c r="J8" s="1"/>
  <c r="I13" i="2"/>
  <c r="H13"/>
  <c r="H12"/>
  <c r="I12" s="1"/>
  <c r="J12" s="1"/>
  <c r="D11"/>
  <c r="H11" s="1"/>
  <c r="J11" s="1"/>
  <c r="D10"/>
  <c r="H10" s="1"/>
  <c r="J10" s="1"/>
  <c r="D9"/>
  <c r="H9" s="1"/>
  <c r="I9" s="1"/>
  <c r="J9" s="1"/>
  <c r="N19" i="11" l="1"/>
  <c r="K34" i="13"/>
  <c r="G10" i="3"/>
  <c r="G27"/>
  <c r="H28"/>
  <c r="H32"/>
  <c r="H36"/>
  <c r="H40"/>
  <c r="H44"/>
  <c r="H48"/>
  <c r="H6" i="11"/>
  <c r="N6"/>
  <c r="T6"/>
  <c r="H58"/>
  <c r="N58"/>
  <c r="T58"/>
  <c r="T69"/>
  <c r="K69"/>
  <c r="Q69"/>
  <c r="J86" i="12"/>
  <c r="O33" i="13"/>
  <c r="U35"/>
  <c r="U37"/>
  <c r="U39"/>
  <c r="U41"/>
  <c r="O82"/>
  <c r="W82"/>
  <c r="AD82"/>
  <c r="K83"/>
  <c r="U84"/>
  <c r="AJ84"/>
  <c r="AC85"/>
  <c r="AC83" s="1"/>
  <c r="U86"/>
  <c r="AJ86"/>
  <c r="AC87"/>
  <c r="U88"/>
  <c r="AJ88"/>
  <c r="AC89"/>
  <c r="U90"/>
  <c r="AJ90"/>
  <c r="AC91"/>
  <c r="U92"/>
  <c r="AJ92"/>
  <c r="AC93"/>
  <c r="U94"/>
  <c r="AJ94"/>
  <c r="AC95"/>
  <c r="U96"/>
  <c r="AJ96"/>
  <c r="AC97"/>
  <c r="U98"/>
  <c r="AJ98"/>
  <c r="GK107" i="15"/>
  <c r="GM107" s="1"/>
  <c r="GK20"/>
  <c r="GM20" s="1"/>
  <c r="GK49"/>
  <c r="GM49"/>
  <c r="GK29"/>
  <c r="GM29" s="1"/>
  <c r="GK64"/>
  <c r="GM64" s="1"/>
  <c r="GK94"/>
  <c r="GM94" s="1"/>
  <c r="GJ32"/>
  <c r="GL32" s="1"/>
  <c r="GK60"/>
  <c r="GM60" s="1"/>
  <c r="GK51"/>
  <c r="GM51" s="1"/>
  <c r="GJ17"/>
  <c r="GL17" s="1"/>
  <c r="GK58"/>
  <c r="GM58"/>
  <c r="GJ62"/>
  <c r="GL62" s="1"/>
  <c r="GJ94"/>
  <c r="GL94"/>
  <c r="GJ31"/>
  <c r="GL31" s="1"/>
  <c r="GJ41"/>
  <c r="GL41" s="1"/>
  <c r="GK34"/>
  <c r="GM34" s="1"/>
  <c r="GJ53"/>
  <c r="GL53" s="1"/>
  <c r="GL81"/>
  <c r="GJ81"/>
  <c r="GJ58"/>
  <c r="GL58" s="1"/>
  <c r="GL92"/>
  <c r="GJ92"/>
  <c r="GJ35"/>
  <c r="GL35" s="1"/>
  <c r="GL88"/>
  <c r="GJ88"/>
  <c r="GK47"/>
  <c r="GM47" s="1"/>
  <c r="GJ91"/>
  <c r="GL91" s="1"/>
  <c r="GJ65"/>
  <c r="GL65"/>
  <c r="GD115"/>
  <c r="GH15"/>
  <c r="GJ97"/>
  <c r="GL97" s="1"/>
  <c r="GJ83"/>
  <c r="GL83" s="1"/>
  <c r="GJ68"/>
  <c r="GL68"/>
  <c r="GK27"/>
  <c r="GM27" s="1"/>
  <c r="GJ55"/>
  <c r="GL55"/>
  <c r="GK86"/>
  <c r="GM86" s="1"/>
  <c r="GJ82"/>
  <c r="GL82" s="1"/>
  <c r="GK85"/>
  <c r="GM85" s="1"/>
  <c r="GK31"/>
  <c r="GM31" s="1"/>
  <c r="GL67"/>
  <c r="GJ67"/>
  <c r="GJ21"/>
  <c r="GL21" s="1"/>
  <c r="GJ61"/>
  <c r="GL61" s="1"/>
  <c r="GJ87"/>
  <c r="GL87"/>
  <c r="GJ103"/>
  <c r="GL103" s="1"/>
  <c r="GK83"/>
  <c r="GM83" s="1"/>
  <c r="GM52"/>
  <c r="GK52"/>
  <c r="GJ28"/>
  <c r="GL28" s="1"/>
  <c r="GK37"/>
  <c r="GM37" s="1"/>
  <c r="GJ44"/>
  <c r="GL44"/>
  <c r="GJ29"/>
  <c r="GL29" s="1"/>
  <c r="GK24"/>
  <c r="GM24" s="1"/>
  <c r="GM104"/>
  <c r="GK104"/>
  <c r="GK75"/>
  <c r="GM75" s="1"/>
  <c r="GL57"/>
  <c r="GJ57"/>
  <c r="GJ43"/>
  <c r="GL43" s="1"/>
  <c r="GM56"/>
  <c r="GK56"/>
  <c r="GJ38"/>
  <c r="GL38" s="1"/>
  <c r="GJ110"/>
  <c r="GL110" s="1"/>
  <c r="GK81"/>
  <c r="GM81" s="1"/>
  <c r="GJ54"/>
  <c r="GL54" s="1"/>
  <c r="GJ20"/>
  <c r="GL20" s="1"/>
  <c r="GK76"/>
  <c r="GM76" s="1"/>
  <c r="GJ89"/>
  <c r="GL89"/>
  <c r="GJ63"/>
  <c r="GL63" s="1"/>
  <c r="GK39"/>
  <c r="GM39"/>
  <c r="GJ56"/>
  <c r="GL56" s="1"/>
  <c r="GK28"/>
  <c r="GM28"/>
  <c r="GK78"/>
  <c r="GM78" s="1"/>
  <c r="GK41"/>
  <c r="GM41" s="1"/>
  <c r="GK30"/>
  <c r="GM30" s="1"/>
  <c r="GG115"/>
  <c r="GL15"/>
  <c r="GJ15"/>
  <c r="GJ100"/>
  <c r="GL100" s="1"/>
  <c r="GL24"/>
  <c r="GJ24"/>
  <c r="GK105"/>
  <c r="GM105" s="1"/>
  <c r="GK69"/>
  <c r="GM69" s="1"/>
  <c r="GJ86"/>
  <c r="GL86" s="1"/>
  <c r="GK67"/>
  <c r="GM67" s="1"/>
  <c r="GJ85"/>
  <c r="GL85" s="1"/>
  <c r="GL48"/>
  <c r="GJ48"/>
  <c r="GJ30"/>
  <c r="GL30" s="1"/>
  <c r="GM23"/>
  <c r="GK23"/>
  <c r="GJ96"/>
  <c r="GL96" s="1"/>
  <c r="GM80"/>
  <c r="GK80"/>
  <c r="G79" i="3"/>
  <c r="G58"/>
  <c r="H58" s="1"/>
  <c r="H33"/>
  <c r="J22"/>
  <c r="J24"/>
  <c r="J29"/>
  <c r="J31"/>
  <c r="J35"/>
  <c r="J39"/>
  <c r="J43"/>
  <c r="J45"/>
  <c r="J47"/>
  <c r="J49"/>
  <c r="J59"/>
  <c r="J72"/>
  <c r="Q82" i="11"/>
  <c r="H41"/>
  <c r="H82" s="1"/>
  <c r="N41"/>
  <c r="N82" s="1"/>
  <c r="N83" s="1"/>
  <c r="F39" i="1" s="1"/>
  <c r="T41" i="11"/>
  <c r="AA44" i="13"/>
  <c r="AH44" s="1"/>
  <c r="AJ44" s="1"/>
  <c r="U44"/>
  <c r="H22" i="3"/>
  <c r="G23"/>
  <c r="H24"/>
  <c r="H23" s="1"/>
  <c r="J25"/>
  <c r="J28"/>
  <c r="H29"/>
  <c r="H27" s="1"/>
  <c r="J30"/>
  <c r="H31"/>
  <c r="J32"/>
  <c r="J34"/>
  <c r="H35"/>
  <c r="J36"/>
  <c r="J38"/>
  <c r="H39"/>
  <c r="H37" s="1"/>
  <c r="J40"/>
  <c r="J42"/>
  <c r="H43"/>
  <c r="J44"/>
  <c r="H45"/>
  <c r="J46"/>
  <c r="H47"/>
  <c r="J48"/>
  <c r="H49"/>
  <c r="H59"/>
  <c r="D73"/>
  <c r="G73" s="1"/>
  <c r="J73" s="1"/>
  <c r="H72"/>
  <c r="G74"/>
  <c r="H8" i="5"/>
  <c r="H10" s="1"/>
  <c r="I29" i="1" s="1"/>
  <c r="I27" s="1"/>
  <c r="U11" i="9"/>
  <c r="H34" i="1" s="1"/>
  <c r="E34" s="1"/>
  <c r="K41" i="11"/>
  <c r="K82" s="1"/>
  <c r="Q41"/>
  <c r="AB70" i="12"/>
  <c r="AH70" s="1"/>
  <c r="L283"/>
  <c r="L281" s="1"/>
  <c r="AA7" i="13"/>
  <c r="AC7" s="1"/>
  <c r="U7"/>
  <c r="K32"/>
  <c r="K28" s="1"/>
  <c r="N28" s="1"/>
  <c r="AD31"/>
  <c r="AD28" s="1"/>
  <c r="AC31"/>
  <c r="AC32" s="1"/>
  <c r="AC28" s="1"/>
  <c r="W28"/>
  <c r="W35"/>
  <c r="AD35" s="1"/>
  <c r="W36"/>
  <c r="W37"/>
  <c r="AC37" s="1"/>
  <c r="W38"/>
  <c r="W39"/>
  <c r="AC39" s="1"/>
  <c r="W40"/>
  <c r="W41"/>
  <c r="AC41" s="1"/>
  <c r="W42"/>
  <c r="AA43"/>
  <c r="AH43" s="1"/>
  <c r="AJ43" s="1"/>
  <c r="U43"/>
  <c r="AD79"/>
  <c r="AD77" s="1"/>
  <c r="W77"/>
  <c r="K9"/>
  <c r="K11" s="1"/>
  <c r="K10" s="1"/>
  <c r="K6" s="1"/>
  <c r="U32"/>
  <c r="U28" s="1"/>
  <c r="U46"/>
  <c r="W46"/>
  <c r="U47"/>
  <c r="W47"/>
  <c r="U48"/>
  <c r="W48"/>
  <c r="U49"/>
  <c r="W49"/>
  <c r="U50"/>
  <c r="W50"/>
  <c r="U51"/>
  <c r="W51"/>
  <c r="U52"/>
  <c r="W52"/>
  <c r="U53"/>
  <c r="W53"/>
  <c r="U62"/>
  <c r="W62"/>
  <c r="U64"/>
  <c r="AC84"/>
  <c r="U85"/>
  <c r="U83" s="1"/>
  <c r="U82" s="1"/>
  <c r="AJ85"/>
  <c r="AC86"/>
  <c r="U87"/>
  <c r="AJ87"/>
  <c r="AC88"/>
  <c r="U89"/>
  <c r="AJ89"/>
  <c r="AC90"/>
  <c r="U91"/>
  <c r="AJ91"/>
  <c r="AC92"/>
  <c r="U93"/>
  <c r="AJ93"/>
  <c r="AC94"/>
  <c r="U95"/>
  <c r="AJ95"/>
  <c r="AC96"/>
  <c r="U97"/>
  <c r="AJ97"/>
  <c r="AC98"/>
  <c r="AH7"/>
  <c r="AJ7" s="1"/>
  <c r="AC43"/>
  <c r="AH8"/>
  <c r="AJ8" s="1"/>
  <c r="AC8"/>
  <c r="AH45"/>
  <c r="AJ45" s="1"/>
  <c r="AC45"/>
  <c r="U24"/>
  <c r="U16" s="1"/>
  <c r="AJ16" s="1"/>
  <c r="AC47"/>
  <c r="AC49"/>
  <c r="AC51"/>
  <c r="AC53"/>
  <c r="AC17"/>
  <c r="AJ31"/>
  <c r="AC44"/>
  <c r="AH79"/>
  <c r="AC79"/>
  <c r="AC77" s="1"/>
  <c r="U8"/>
  <c r="U9" s="1"/>
  <c r="AC20"/>
  <c r="AD37"/>
  <c r="AJ37" s="1"/>
  <c r="AD41"/>
  <c r="AJ41" s="1"/>
  <c r="U45"/>
  <c r="AD47"/>
  <c r="AJ47" s="1"/>
  <c r="AD49"/>
  <c r="AJ49" s="1"/>
  <c r="AD51"/>
  <c r="AJ51" s="1"/>
  <c r="AD53"/>
  <c r="AJ53" s="1"/>
  <c r="W64"/>
  <c r="U79"/>
  <c r="U77" s="1"/>
  <c r="U22" i="12"/>
  <c r="AB22" s="1"/>
  <c r="AH22" s="1"/>
  <c r="AB26"/>
  <c r="AH26" s="1"/>
  <c r="U283"/>
  <c r="U281" s="1"/>
  <c r="AB25"/>
  <c r="AH25" s="1"/>
  <c r="O198"/>
  <c r="O283" s="1"/>
  <c r="O281" s="1"/>
  <c r="AB198"/>
  <c r="AH235"/>
  <c r="AH282" s="1"/>
  <c r="P8" i="7"/>
  <c r="F26" i="1" s="1"/>
  <c r="F25" s="1"/>
  <c r="AU25" s="1"/>
  <c r="AW11" i="10"/>
  <c r="BO11"/>
  <c r="BX11"/>
  <c r="DQ11"/>
  <c r="AQ11" i="8"/>
  <c r="BJ11"/>
  <c r="BI11"/>
  <c r="CG11"/>
  <c r="CZ11"/>
  <c r="CY11"/>
  <c r="CL11" i="10"/>
  <c r="CN11" s="1"/>
  <c r="CU11"/>
  <c r="CW11" s="1"/>
  <c r="DD11"/>
  <c r="DF11" s="1"/>
  <c r="DM11"/>
  <c r="DP11" s="1"/>
  <c r="DR11" s="1"/>
  <c r="AQ11" i="9"/>
  <c r="AZ11"/>
  <c r="BI11"/>
  <c r="BZ11" i="10"/>
  <c r="BK11" i="8"/>
  <c r="DA11"/>
  <c r="CB11" i="10"/>
  <c r="DO11"/>
  <c r="AH11" i="8"/>
  <c r="AZ11"/>
  <c r="BX11"/>
  <c r="CP11"/>
  <c r="BL11" i="9"/>
  <c r="DL11" i="8"/>
  <c r="DU11"/>
  <c r="DW11" s="1"/>
  <c r="ED11"/>
  <c r="EF11" s="1"/>
  <c r="EM11"/>
  <c r="V11" i="9"/>
  <c r="W11" s="1"/>
  <c r="AH11"/>
  <c r="BY11" i="10"/>
  <c r="BF11"/>
  <c r="AM7" i="4"/>
  <c r="BV7" s="1"/>
  <c r="BW7" s="1"/>
  <c r="H53" i="1" s="1"/>
  <c r="J54" i="3"/>
  <c r="H54"/>
  <c r="I54"/>
  <c r="J64"/>
  <c r="H64"/>
  <c r="I64"/>
  <c r="J68"/>
  <c r="H68"/>
  <c r="I68"/>
  <c r="J90"/>
  <c r="H90"/>
  <c r="G88"/>
  <c r="I90"/>
  <c r="I88" s="1"/>
  <c r="J52"/>
  <c r="H52"/>
  <c r="I52"/>
  <c r="J57"/>
  <c r="H57"/>
  <c r="I57"/>
  <c r="J62"/>
  <c r="H62"/>
  <c r="I62"/>
  <c r="J66"/>
  <c r="H66"/>
  <c r="I66"/>
  <c r="I73"/>
  <c r="H73"/>
  <c r="J10"/>
  <c r="I27"/>
  <c r="I33"/>
  <c r="I37"/>
  <c r="I41"/>
  <c r="I79"/>
  <c r="I9"/>
  <c r="I11"/>
  <c r="I12"/>
  <c r="I13"/>
  <c r="I14"/>
  <c r="I15"/>
  <c r="I16"/>
  <c r="I17"/>
  <c r="I18"/>
  <c r="I19"/>
  <c r="I20"/>
  <c r="I21"/>
  <c r="G50"/>
  <c r="H51"/>
  <c r="J51"/>
  <c r="H53"/>
  <c r="J53"/>
  <c r="H56"/>
  <c r="J56"/>
  <c r="G60"/>
  <c r="H61"/>
  <c r="J61"/>
  <c r="H63"/>
  <c r="J63"/>
  <c r="H65"/>
  <c r="J65"/>
  <c r="H67"/>
  <c r="J67"/>
  <c r="D70"/>
  <c r="G70" s="1"/>
  <c r="G71"/>
  <c r="H75"/>
  <c r="J75"/>
  <c r="H76"/>
  <c r="J76"/>
  <c r="H77"/>
  <c r="J77"/>
  <c r="H78"/>
  <c r="J78"/>
  <c r="H80"/>
  <c r="J80"/>
  <c r="H81"/>
  <c r="J81"/>
  <c r="H82"/>
  <c r="J82"/>
  <c r="H83"/>
  <c r="J83"/>
  <c r="H84"/>
  <c r="J84"/>
  <c r="H85"/>
  <c r="J85"/>
  <c r="H86"/>
  <c r="J86"/>
  <c r="H87"/>
  <c r="J87"/>
  <c r="H89"/>
  <c r="H88" s="1"/>
  <c r="J89"/>
  <c r="I8"/>
  <c r="L8" s="1"/>
  <c r="H8"/>
  <c r="K8" s="1"/>
  <c r="H9"/>
  <c r="H11"/>
  <c r="H12"/>
  <c r="H13"/>
  <c r="H14"/>
  <c r="H15"/>
  <c r="H16"/>
  <c r="H17"/>
  <c r="H18"/>
  <c r="H19"/>
  <c r="H20"/>
  <c r="H21"/>
  <c r="J13" i="2"/>
  <c r="F47" i="1" s="1"/>
  <c r="AU47" s="1"/>
  <c r="S14"/>
  <c r="S16"/>
  <c r="AS16" s="1"/>
  <c r="S17"/>
  <c r="S18"/>
  <c r="S19"/>
  <c r="S20"/>
  <c r="S21"/>
  <c r="S23"/>
  <c r="S26"/>
  <c r="S28"/>
  <c r="D28" s="1"/>
  <c r="S29"/>
  <c r="S30"/>
  <c r="S31"/>
  <c r="S33"/>
  <c r="S34"/>
  <c r="S35"/>
  <c r="S37"/>
  <c r="S39"/>
  <c r="S40"/>
  <c r="S41"/>
  <c r="S42"/>
  <c r="S43"/>
  <c r="S45"/>
  <c r="S46"/>
  <c r="S47"/>
  <c r="S48"/>
  <c r="S49"/>
  <c r="S50"/>
  <c r="S51"/>
  <c r="S52"/>
  <c r="S53"/>
  <c r="S54"/>
  <c r="S57"/>
  <c r="S59"/>
  <c r="S60"/>
  <c r="S61"/>
  <c r="S62"/>
  <c r="S63"/>
  <c r="S66"/>
  <c r="S68"/>
  <c r="S69"/>
  <c r="S70"/>
  <c r="S71"/>
  <c r="S72"/>
  <c r="T67"/>
  <c r="T65"/>
  <c r="T64" s="1"/>
  <c r="T58"/>
  <c r="T56"/>
  <c r="T55" s="1"/>
  <c r="T44"/>
  <c r="T38"/>
  <c r="T36"/>
  <c r="T32"/>
  <c r="S32" s="1"/>
  <c r="T27"/>
  <c r="T25"/>
  <c r="T22"/>
  <c r="T15"/>
  <c r="T12" s="1"/>
  <c r="T13"/>
  <c r="AW14"/>
  <c r="AX14"/>
  <c r="AY14"/>
  <c r="AZ14"/>
  <c r="AW16"/>
  <c r="AX16"/>
  <c r="AY16"/>
  <c r="AZ16"/>
  <c r="AW17"/>
  <c r="AX17"/>
  <c r="AY17"/>
  <c r="AZ17"/>
  <c r="AW18"/>
  <c r="AX18"/>
  <c r="AY18"/>
  <c r="AZ18"/>
  <c r="BC18"/>
  <c r="AW19"/>
  <c r="AX19"/>
  <c r="AY19"/>
  <c r="AZ19"/>
  <c r="BC19" s="1"/>
  <c r="AW20"/>
  <c r="AX20"/>
  <c r="AY20"/>
  <c r="AZ20"/>
  <c r="BC20" s="1"/>
  <c r="AW21"/>
  <c r="AX21"/>
  <c r="AY21"/>
  <c r="AZ21"/>
  <c r="AW23"/>
  <c r="AX23"/>
  <c r="AY23"/>
  <c r="AZ23"/>
  <c r="AW26"/>
  <c r="AX26"/>
  <c r="AY26"/>
  <c r="AZ26"/>
  <c r="BC26" s="1"/>
  <c r="AW28"/>
  <c r="AX28"/>
  <c r="AY28"/>
  <c r="AZ28"/>
  <c r="AW29"/>
  <c r="AX29"/>
  <c r="AY29"/>
  <c r="BC29" s="1"/>
  <c r="AZ29"/>
  <c r="AW30"/>
  <c r="AX30"/>
  <c r="AY30"/>
  <c r="AZ30"/>
  <c r="AW31"/>
  <c r="AX31"/>
  <c r="AY31"/>
  <c r="AZ31"/>
  <c r="AW33"/>
  <c r="AX33"/>
  <c r="AY33"/>
  <c r="AZ33"/>
  <c r="AW34"/>
  <c r="AX34"/>
  <c r="AY34"/>
  <c r="AZ34"/>
  <c r="AW35"/>
  <c r="AX35"/>
  <c r="AY35"/>
  <c r="AZ35"/>
  <c r="AW37"/>
  <c r="AX37"/>
  <c r="AY37"/>
  <c r="AZ37"/>
  <c r="AW39"/>
  <c r="AX39"/>
  <c r="AY39"/>
  <c r="AZ39"/>
  <c r="AW40"/>
  <c r="AX40"/>
  <c r="AY40"/>
  <c r="AZ40"/>
  <c r="AW41"/>
  <c r="AX41"/>
  <c r="AY41"/>
  <c r="AZ41"/>
  <c r="AW42"/>
  <c r="AX42"/>
  <c r="AY42"/>
  <c r="AZ42"/>
  <c r="BC42"/>
  <c r="AW43"/>
  <c r="AX43"/>
  <c r="AY43"/>
  <c r="AZ43"/>
  <c r="BC43" s="1"/>
  <c r="AW45"/>
  <c r="AX45"/>
  <c r="AY45"/>
  <c r="AZ45"/>
  <c r="BC45" s="1"/>
  <c r="AW46"/>
  <c r="AX46"/>
  <c r="AY46"/>
  <c r="AZ46"/>
  <c r="BC46" s="1"/>
  <c r="AW47"/>
  <c r="AX47"/>
  <c r="AY47"/>
  <c r="AZ47"/>
  <c r="AW48"/>
  <c r="AX48"/>
  <c r="AY48"/>
  <c r="AZ48"/>
  <c r="BC48" s="1"/>
  <c r="AW49"/>
  <c r="AX49"/>
  <c r="AY49"/>
  <c r="AZ49"/>
  <c r="AW50"/>
  <c r="AX50"/>
  <c r="AY50"/>
  <c r="AZ50"/>
  <c r="AW51"/>
  <c r="AX51"/>
  <c r="AY51"/>
  <c r="AZ51"/>
  <c r="AW52"/>
  <c r="AX52"/>
  <c r="AY52"/>
  <c r="AZ52"/>
  <c r="AW53"/>
  <c r="AX53"/>
  <c r="AY53"/>
  <c r="AZ53"/>
  <c r="AW54"/>
  <c r="AX54"/>
  <c r="AY54"/>
  <c r="AZ54"/>
  <c r="BC54" s="1"/>
  <c r="AW57"/>
  <c r="AX57"/>
  <c r="AY57"/>
  <c r="AZ57"/>
  <c r="AW59"/>
  <c r="AX59"/>
  <c r="AY59"/>
  <c r="BC59" s="1"/>
  <c r="AZ59"/>
  <c r="AW60"/>
  <c r="AX60"/>
  <c r="AY60"/>
  <c r="AZ60"/>
  <c r="AW61"/>
  <c r="AX61"/>
  <c r="AY61"/>
  <c r="AZ61"/>
  <c r="AW62"/>
  <c r="AX62"/>
  <c r="AY62"/>
  <c r="AZ62"/>
  <c r="BC62"/>
  <c r="AW63"/>
  <c r="AX63"/>
  <c r="AY63"/>
  <c r="BC63"/>
  <c r="AZ63"/>
  <c r="AW66"/>
  <c r="AX66"/>
  <c r="AY66"/>
  <c r="BC66" s="1"/>
  <c r="AZ66"/>
  <c r="AW68"/>
  <c r="AX68"/>
  <c r="AY68"/>
  <c r="BC68" s="1"/>
  <c r="AZ68"/>
  <c r="AW69"/>
  <c r="AX69"/>
  <c r="AY69"/>
  <c r="BC69" s="1"/>
  <c r="AZ69"/>
  <c r="AW70"/>
  <c r="AX70"/>
  <c r="AY70"/>
  <c r="BC70" s="1"/>
  <c r="AZ70"/>
  <c r="AW71"/>
  <c r="AX71"/>
  <c r="AY71"/>
  <c r="BC71" s="1"/>
  <c r="AZ71"/>
  <c r="AW72"/>
  <c r="AX72"/>
  <c r="AY72"/>
  <c r="AZ72"/>
  <c r="AD13"/>
  <c r="AD12" s="1"/>
  <c r="AE13"/>
  <c r="AD15"/>
  <c r="AE15"/>
  <c r="AD22"/>
  <c r="AE22"/>
  <c r="AD25"/>
  <c r="AE25"/>
  <c r="AD27"/>
  <c r="AE27"/>
  <c r="AD32"/>
  <c r="AE32"/>
  <c r="AD36"/>
  <c r="AE36"/>
  <c r="AD38"/>
  <c r="AE38"/>
  <c r="AD44"/>
  <c r="AE44"/>
  <c r="AD56"/>
  <c r="AD55" s="1"/>
  <c r="AE56"/>
  <c r="AE55" s="1"/>
  <c r="AD58"/>
  <c r="AE58"/>
  <c r="AD65"/>
  <c r="AE65"/>
  <c r="AD67"/>
  <c r="AE67"/>
  <c r="AT14"/>
  <c r="AT16"/>
  <c r="AT17"/>
  <c r="AT18"/>
  <c r="AT19"/>
  <c r="AT20"/>
  <c r="AT21"/>
  <c r="AT23"/>
  <c r="AT26"/>
  <c r="AT28"/>
  <c r="AT29"/>
  <c r="AT30"/>
  <c r="AT31"/>
  <c r="AT33"/>
  <c r="AT34"/>
  <c r="AT35"/>
  <c r="AT37"/>
  <c r="AT39"/>
  <c r="AT40"/>
  <c r="AT41"/>
  <c r="AT42"/>
  <c r="AT43"/>
  <c r="AT45"/>
  <c r="AT46"/>
  <c r="AT47"/>
  <c r="AT48"/>
  <c r="AT49"/>
  <c r="AT50"/>
  <c r="AT51"/>
  <c r="AT52"/>
  <c r="AT53"/>
  <c r="AT54"/>
  <c r="AT57"/>
  <c r="AT59"/>
  <c r="AT60"/>
  <c r="AT61"/>
  <c r="AT62"/>
  <c r="AT63"/>
  <c r="AT66"/>
  <c r="AT68"/>
  <c r="AT69"/>
  <c r="AT70"/>
  <c r="AT71"/>
  <c r="AT72"/>
  <c r="AG16"/>
  <c r="AP67"/>
  <c r="AP65"/>
  <c r="AP58"/>
  <c r="AP56"/>
  <c r="AP55" s="1"/>
  <c r="AP44"/>
  <c r="AP38"/>
  <c r="AP36"/>
  <c r="AP32"/>
  <c r="AP27"/>
  <c r="AP25"/>
  <c r="AP22"/>
  <c r="AP15"/>
  <c r="AP13"/>
  <c r="AP12" s="1"/>
  <c r="AA13"/>
  <c r="AA15"/>
  <c r="AA12" s="1"/>
  <c r="AA22"/>
  <c r="AA25"/>
  <c r="AA27"/>
  <c r="AA32"/>
  <c r="AA36"/>
  <c r="AA38"/>
  <c r="AA44"/>
  <c r="AA56"/>
  <c r="AA55" s="1"/>
  <c r="AA58"/>
  <c r="AA65"/>
  <c r="AA67"/>
  <c r="J70"/>
  <c r="J16"/>
  <c r="E19"/>
  <c r="AR19" s="1"/>
  <c r="AG20"/>
  <c r="P67"/>
  <c r="AX67" s="1"/>
  <c r="P65"/>
  <c r="P58"/>
  <c r="P56"/>
  <c r="P55"/>
  <c r="P44"/>
  <c r="P38"/>
  <c r="P36"/>
  <c r="P32"/>
  <c r="AX32" s="1"/>
  <c r="P27"/>
  <c r="P25"/>
  <c r="P22"/>
  <c r="P15"/>
  <c r="P13"/>
  <c r="Z44"/>
  <c r="V44"/>
  <c r="R15"/>
  <c r="K15"/>
  <c r="F15"/>
  <c r="AU15" s="1"/>
  <c r="H15"/>
  <c r="AN67"/>
  <c r="AK65"/>
  <c r="E61"/>
  <c r="AR61" s="1"/>
  <c r="AK58"/>
  <c r="AI56"/>
  <c r="AI55" s="1"/>
  <c r="AQ44"/>
  <c r="AI44"/>
  <c r="AN38"/>
  <c r="AK32"/>
  <c r="AK27"/>
  <c r="AJ25"/>
  <c r="AI22"/>
  <c r="AI15"/>
  <c r="AJ15"/>
  <c r="AK15"/>
  <c r="AL15"/>
  <c r="AM15"/>
  <c r="AN15"/>
  <c r="AO15"/>
  <c r="AQ15"/>
  <c r="AH15"/>
  <c r="AJ13"/>
  <c r="AG53"/>
  <c r="AJ44"/>
  <c r="AK44"/>
  <c r="AL44"/>
  <c r="AM44"/>
  <c r="AN44"/>
  <c r="AO44"/>
  <c r="AH44"/>
  <c r="AH27"/>
  <c r="N27"/>
  <c r="F27"/>
  <c r="AU27" s="1"/>
  <c r="E14"/>
  <c r="AR14" s="1"/>
  <c r="E16"/>
  <c r="AR16" s="1"/>
  <c r="E17"/>
  <c r="E18"/>
  <c r="AR18" s="1"/>
  <c r="E20"/>
  <c r="AR20" s="1"/>
  <c r="E21"/>
  <c r="AR21" s="1"/>
  <c r="E23"/>
  <c r="E26"/>
  <c r="AR26" s="1"/>
  <c r="E28"/>
  <c r="AR28" s="1"/>
  <c r="E29"/>
  <c r="AR29" s="1"/>
  <c r="E30"/>
  <c r="E31"/>
  <c r="AR31" s="1"/>
  <c r="AR34"/>
  <c r="E37"/>
  <c r="AR37" s="1"/>
  <c r="E41"/>
  <c r="AR41"/>
  <c r="E42"/>
  <c r="AR42" s="1"/>
  <c r="E45"/>
  <c r="E46"/>
  <c r="AR46" s="1"/>
  <c r="E49"/>
  <c r="E50"/>
  <c r="E51"/>
  <c r="AR51" s="1"/>
  <c r="E52"/>
  <c r="AR52" s="1"/>
  <c r="E53"/>
  <c r="AR53" s="1"/>
  <c r="E54"/>
  <c r="AR54" s="1"/>
  <c r="E57"/>
  <c r="E59"/>
  <c r="AR59" s="1"/>
  <c r="E60"/>
  <c r="AR60" s="1"/>
  <c r="E62"/>
  <c r="AR62" s="1"/>
  <c r="E63"/>
  <c r="E66"/>
  <c r="E68"/>
  <c r="E69"/>
  <c r="AR69" s="1"/>
  <c r="E70"/>
  <c r="AR70" s="1"/>
  <c r="E71"/>
  <c r="E72"/>
  <c r="AR72" s="1"/>
  <c r="I67"/>
  <c r="I65"/>
  <c r="I58"/>
  <c r="I56"/>
  <c r="I55" s="1"/>
  <c r="I44"/>
  <c r="I38"/>
  <c r="I36"/>
  <c r="I32"/>
  <c r="I25"/>
  <c r="I22"/>
  <c r="I15"/>
  <c r="I13"/>
  <c r="X13"/>
  <c r="Y13"/>
  <c r="Z13"/>
  <c r="X15"/>
  <c r="Y15"/>
  <c r="Y12" s="1"/>
  <c r="Z15"/>
  <c r="X22"/>
  <c r="Y22"/>
  <c r="Z22"/>
  <c r="X25"/>
  <c r="Y25"/>
  <c r="Z25"/>
  <c r="Z24" s="1"/>
  <c r="X27"/>
  <c r="Y27"/>
  <c r="Z27"/>
  <c r="X32"/>
  <c r="Y32"/>
  <c r="Z32"/>
  <c r="X36"/>
  <c r="Y36"/>
  <c r="Z36"/>
  <c r="X38"/>
  <c r="Y38"/>
  <c r="Z38"/>
  <c r="X44"/>
  <c r="Y44"/>
  <c r="X56"/>
  <c r="X55" s="1"/>
  <c r="Y56"/>
  <c r="Y55" s="1"/>
  <c r="Z56"/>
  <c r="Z55" s="1"/>
  <c r="X58"/>
  <c r="Y58"/>
  <c r="Z58"/>
  <c r="X65"/>
  <c r="Y65"/>
  <c r="Z65"/>
  <c r="X67"/>
  <c r="Y67"/>
  <c r="Z67"/>
  <c r="Z64" s="1"/>
  <c r="J17"/>
  <c r="AS17" s="1"/>
  <c r="AG14"/>
  <c r="N13"/>
  <c r="N15"/>
  <c r="AW15" s="1"/>
  <c r="N22"/>
  <c r="N25"/>
  <c r="N32"/>
  <c r="N36"/>
  <c r="N38"/>
  <c r="N44"/>
  <c r="N56"/>
  <c r="N55" s="1"/>
  <c r="N58"/>
  <c r="N65"/>
  <c r="N67"/>
  <c r="N64" s="1"/>
  <c r="J14"/>
  <c r="J18"/>
  <c r="J19"/>
  <c r="AS19" s="1"/>
  <c r="J20"/>
  <c r="J21"/>
  <c r="AS21"/>
  <c r="J23"/>
  <c r="J26"/>
  <c r="AS26" s="1"/>
  <c r="J28"/>
  <c r="J29"/>
  <c r="AS29" s="1"/>
  <c r="J30"/>
  <c r="J31"/>
  <c r="J33"/>
  <c r="J34"/>
  <c r="AS34" s="1"/>
  <c r="J35"/>
  <c r="J37"/>
  <c r="AS37" s="1"/>
  <c r="J39"/>
  <c r="J40"/>
  <c r="AS40" s="1"/>
  <c r="J41"/>
  <c r="J42"/>
  <c r="AS42" s="1"/>
  <c r="J43"/>
  <c r="J45"/>
  <c r="AS45" s="1"/>
  <c r="J46"/>
  <c r="J47"/>
  <c r="AS47" s="1"/>
  <c r="J48"/>
  <c r="J49"/>
  <c r="AS49" s="1"/>
  <c r="J50"/>
  <c r="J51"/>
  <c r="AS51" s="1"/>
  <c r="J52"/>
  <c r="J53"/>
  <c r="AS53" s="1"/>
  <c r="J54"/>
  <c r="J57"/>
  <c r="J59"/>
  <c r="J60"/>
  <c r="J61"/>
  <c r="J62"/>
  <c r="AS62" s="1"/>
  <c r="J63"/>
  <c r="J66"/>
  <c r="AS66" s="1"/>
  <c r="J68"/>
  <c r="J69"/>
  <c r="AS69" s="1"/>
  <c r="J71"/>
  <c r="J72"/>
  <c r="AS31"/>
  <c r="D62"/>
  <c r="AS71"/>
  <c r="AG17"/>
  <c r="AG18"/>
  <c r="AG19"/>
  <c r="AG21"/>
  <c r="AG23"/>
  <c r="AG26"/>
  <c r="AG28"/>
  <c r="AG29"/>
  <c r="AG30"/>
  <c r="AG31"/>
  <c r="AG33"/>
  <c r="AG34"/>
  <c r="AG35"/>
  <c r="AG37"/>
  <c r="AG39"/>
  <c r="AG40"/>
  <c r="AG41"/>
  <c r="AG42"/>
  <c r="AG43"/>
  <c r="AG45"/>
  <c r="AG46"/>
  <c r="AG47"/>
  <c r="AG48"/>
  <c r="AG49"/>
  <c r="AG50"/>
  <c r="AG51"/>
  <c r="AG52"/>
  <c r="AG54"/>
  <c r="AG57"/>
  <c r="AG59"/>
  <c r="AG60"/>
  <c r="AG61"/>
  <c r="AG62"/>
  <c r="AG63"/>
  <c r="AG66"/>
  <c r="AG68"/>
  <c r="AG69"/>
  <c r="AG70"/>
  <c r="AG71"/>
  <c r="AG72"/>
  <c r="AH13"/>
  <c r="AG13" s="1"/>
  <c r="AI13"/>
  <c r="AK13"/>
  <c r="AK12" s="1"/>
  <c r="AL13"/>
  <c r="AM13"/>
  <c r="AM12" s="1"/>
  <c r="AN13"/>
  <c r="AO13"/>
  <c r="AQ13"/>
  <c r="AH22"/>
  <c r="AJ22"/>
  <c r="AK22"/>
  <c r="AL22"/>
  <c r="AM22"/>
  <c r="AN22"/>
  <c r="AN12"/>
  <c r="AO22"/>
  <c r="AQ22"/>
  <c r="AH25"/>
  <c r="AI25"/>
  <c r="AK25"/>
  <c r="AL25"/>
  <c r="AM25"/>
  <c r="AN25"/>
  <c r="AN24" s="1"/>
  <c r="AN11" s="1"/>
  <c r="AN10" s="1"/>
  <c r="AO25"/>
  <c r="AQ25"/>
  <c r="AI27"/>
  <c r="AJ27"/>
  <c r="AL27"/>
  <c r="AM27"/>
  <c r="AN27"/>
  <c r="AO27"/>
  <c r="AQ27"/>
  <c r="AH32"/>
  <c r="AI32"/>
  <c r="AJ32"/>
  <c r="AL32"/>
  <c r="AM32"/>
  <c r="AN32"/>
  <c r="AO32"/>
  <c r="AQ32"/>
  <c r="AH36"/>
  <c r="AI36"/>
  <c r="AJ36"/>
  <c r="AK36"/>
  <c r="AL36"/>
  <c r="AM36"/>
  <c r="AN36"/>
  <c r="AO36"/>
  <c r="AQ36"/>
  <c r="AH38"/>
  <c r="AI38"/>
  <c r="AJ38"/>
  <c r="AK38"/>
  <c r="AL38"/>
  <c r="AM38"/>
  <c r="AO38"/>
  <c r="AQ38"/>
  <c r="AH56"/>
  <c r="AJ56"/>
  <c r="AK56"/>
  <c r="AK55" s="1"/>
  <c r="AL56"/>
  <c r="AL55" s="1"/>
  <c r="AM56"/>
  <c r="AM55" s="1"/>
  <c r="AN56"/>
  <c r="AN55" s="1"/>
  <c r="AO56"/>
  <c r="AO55" s="1"/>
  <c r="AQ56"/>
  <c r="AQ55" s="1"/>
  <c r="AH58"/>
  <c r="AI58"/>
  <c r="AJ58"/>
  <c r="AL58"/>
  <c r="AM58"/>
  <c r="AN58"/>
  <c r="AO58"/>
  <c r="AQ58"/>
  <c r="AH65"/>
  <c r="AI65"/>
  <c r="AI64" s="1"/>
  <c r="AJ65"/>
  <c r="AL65"/>
  <c r="AM65"/>
  <c r="AN65"/>
  <c r="AN64" s="1"/>
  <c r="AO65"/>
  <c r="AQ65"/>
  <c r="AH67"/>
  <c r="AH64" s="1"/>
  <c r="AI67"/>
  <c r="AJ67"/>
  <c r="AJ64" s="1"/>
  <c r="AK67"/>
  <c r="AL67"/>
  <c r="AM67"/>
  <c r="AO67"/>
  <c r="AQ67"/>
  <c r="AQ64" s="1"/>
  <c r="AF67"/>
  <c r="AZ67" s="1"/>
  <c r="AC67"/>
  <c r="AY67" s="1"/>
  <c r="AF65"/>
  <c r="AZ65" s="1"/>
  <c r="AC65"/>
  <c r="AC64" s="1"/>
  <c r="AF58"/>
  <c r="AZ58" s="1"/>
  <c r="AC58"/>
  <c r="AY58" s="1"/>
  <c r="AF56"/>
  <c r="AC56"/>
  <c r="AY56" s="1"/>
  <c r="AF44"/>
  <c r="AZ44" s="1"/>
  <c r="AC44"/>
  <c r="AF38"/>
  <c r="AZ38" s="1"/>
  <c r="AC38"/>
  <c r="AF36"/>
  <c r="AC36"/>
  <c r="AF32"/>
  <c r="AZ32" s="1"/>
  <c r="AC32"/>
  <c r="AT32" s="1"/>
  <c r="AF27"/>
  <c r="AZ27" s="1"/>
  <c r="AC27"/>
  <c r="AY27" s="1"/>
  <c r="BC27" s="1"/>
  <c r="AF25"/>
  <c r="AZ25" s="1"/>
  <c r="AC25"/>
  <c r="AF22"/>
  <c r="AZ22" s="1"/>
  <c r="AC22"/>
  <c r="AF15"/>
  <c r="AZ15" s="1"/>
  <c r="AC15"/>
  <c r="AY15" s="1"/>
  <c r="BC15" s="1"/>
  <c r="AF13"/>
  <c r="AZ13" s="1"/>
  <c r="AC13"/>
  <c r="AY13" s="1"/>
  <c r="AV72"/>
  <c r="BB72" s="1"/>
  <c r="AU72"/>
  <c r="BA72" s="1"/>
  <c r="AV71"/>
  <c r="AU71"/>
  <c r="BA71" s="1"/>
  <c r="AV70"/>
  <c r="BB70" s="1"/>
  <c r="AU70"/>
  <c r="BA70" s="1"/>
  <c r="AV69"/>
  <c r="BB69" s="1"/>
  <c r="AU69"/>
  <c r="BA69" s="1"/>
  <c r="AV68"/>
  <c r="AU68"/>
  <c r="BA68" s="1"/>
  <c r="AB67"/>
  <c r="W67"/>
  <c r="V67"/>
  <c r="U67"/>
  <c r="U64" s="1"/>
  <c r="K67"/>
  <c r="H67"/>
  <c r="G67"/>
  <c r="G64" s="1"/>
  <c r="F67"/>
  <c r="AU67" s="1"/>
  <c r="AV66"/>
  <c r="BB66" s="1"/>
  <c r="AU66"/>
  <c r="AB65"/>
  <c r="AB64" s="1"/>
  <c r="W65"/>
  <c r="V65"/>
  <c r="U65"/>
  <c r="R65"/>
  <c r="K65"/>
  <c r="H65"/>
  <c r="G65"/>
  <c r="F65"/>
  <c r="AU65" s="1"/>
  <c r="AV63"/>
  <c r="AU63"/>
  <c r="BA63" s="1"/>
  <c r="AV62"/>
  <c r="BB62" s="1"/>
  <c r="AU62"/>
  <c r="BA62" s="1"/>
  <c r="AU61"/>
  <c r="AV60"/>
  <c r="F58"/>
  <c r="AV59"/>
  <c r="AU59"/>
  <c r="AB58"/>
  <c r="W58"/>
  <c r="V58"/>
  <c r="S58" s="1"/>
  <c r="U58"/>
  <c r="R58"/>
  <c r="K58"/>
  <c r="G58"/>
  <c r="AV58" s="1"/>
  <c r="AV57"/>
  <c r="BB57" s="1"/>
  <c r="AU57"/>
  <c r="BA57" s="1"/>
  <c r="AB56"/>
  <c r="AB55" s="1"/>
  <c r="W56"/>
  <c r="W55" s="1"/>
  <c r="V56"/>
  <c r="V55" s="1"/>
  <c r="U56"/>
  <c r="R56"/>
  <c r="K56"/>
  <c r="K55" s="1"/>
  <c r="AW55" s="1"/>
  <c r="H56"/>
  <c r="H55" s="1"/>
  <c r="G56"/>
  <c r="G55" s="1"/>
  <c r="AV55" s="1"/>
  <c r="F56"/>
  <c r="F55" s="1"/>
  <c r="AU55" s="1"/>
  <c r="AV54"/>
  <c r="BB54" s="1"/>
  <c r="AU54"/>
  <c r="AV53"/>
  <c r="BB53" s="1"/>
  <c r="AU53"/>
  <c r="BA53" s="1"/>
  <c r="AV52"/>
  <c r="BB52" s="1"/>
  <c r="AU52"/>
  <c r="BA52" s="1"/>
  <c r="AV51"/>
  <c r="BB51" s="1"/>
  <c r="AU51"/>
  <c r="BA51" s="1"/>
  <c r="AV50"/>
  <c r="BB50" s="1"/>
  <c r="AU50"/>
  <c r="BA50" s="1"/>
  <c r="AV49"/>
  <c r="BB49" s="1"/>
  <c r="AU49"/>
  <c r="AV48"/>
  <c r="BB48" s="1"/>
  <c r="AV47"/>
  <c r="AV46"/>
  <c r="BB46" s="1"/>
  <c r="AU46"/>
  <c r="AV45"/>
  <c r="BB45" s="1"/>
  <c r="AU45"/>
  <c r="BA45" s="1"/>
  <c r="AB44"/>
  <c r="W44"/>
  <c r="U44"/>
  <c r="S44" s="1"/>
  <c r="R44"/>
  <c r="AX44"/>
  <c r="K44"/>
  <c r="AW44"/>
  <c r="H44"/>
  <c r="G44"/>
  <c r="AV44" s="1"/>
  <c r="BB44" s="1"/>
  <c r="AV43"/>
  <c r="AV42"/>
  <c r="AU42"/>
  <c r="AV41"/>
  <c r="BB41" s="1"/>
  <c r="AU41"/>
  <c r="AV40"/>
  <c r="BB40" s="1"/>
  <c r="AV39"/>
  <c r="BB39" s="1"/>
  <c r="AB38"/>
  <c r="W38"/>
  <c r="V38"/>
  <c r="U38"/>
  <c r="R38"/>
  <c r="K38"/>
  <c r="AW38"/>
  <c r="H38"/>
  <c r="G38"/>
  <c r="AV37"/>
  <c r="BB37" s="1"/>
  <c r="AU37"/>
  <c r="BA37" s="1"/>
  <c r="AB36"/>
  <c r="W36"/>
  <c r="V36"/>
  <c r="U36"/>
  <c r="R36"/>
  <c r="K36"/>
  <c r="J36" s="1"/>
  <c r="H36"/>
  <c r="G36"/>
  <c r="AV36" s="1"/>
  <c r="F36"/>
  <c r="AU36" s="1"/>
  <c r="AU35"/>
  <c r="BA35" s="1"/>
  <c r="AV34"/>
  <c r="BB34" s="1"/>
  <c r="AU34"/>
  <c r="BA34" s="1"/>
  <c r="AU33"/>
  <c r="AB32"/>
  <c r="W32"/>
  <c r="V32"/>
  <c r="U32"/>
  <c r="R32"/>
  <c r="K32"/>
  <c r="G32"/>
  <c r="F32"/>
  <c r="AV31"/>
  <c r="AU31"/>
  <c r="BA31" s="1"/>
  <c r="AV30"/>
  <c r="AU30"/>
  <c r="BA30" s="1"/>
  <c r="AV29"/>
  <c r="AU29"/>
  <c r="BA29" s="1"/>
  <c r="AV28"/>
  <c r="AU28"/>
  <c r="BA28" s="1"/>
  <c r="AB27"/>
  <c r="W27"/>
  <c r="V27"/>
  <c r="U27"/>
  <c r="R27"/>
  <c r="AX27" s="1"/>
  <c r="K27"/>
  <c r="H27"/>
  <c r="G27"/>
  <c r="AV26"/>
  <c r="AU26"/>
  <c r="BA26" s="1"/>
  <c r="AB25"/>
  <c r="W25"/>
  <c r="V25"/>
  <c r="U25"/>
  <c r="U24" s="1"/>
  <c r="R25"/>
  <c r="AX25"/>
  <c r="K25"/>
  <c r="AW25"/>
  <c r="H25"/>
  <c r="G25"/>
  <c r="AV23"/>
  <c r="BB23" s="1"/>
  <c r="AU23"/>
  <c r="BA23" s="1"/>
  <c r="AB22"/>
  <c r="W22"/>
  <c r="V22"/>
  <c r="U22"/>
  <c r="R22"/>
  <c r="K22"/>
  <c r="H22"/>
  <c r="G22"/>
  <c r="F22"/>
  <c r="AV21"/>
  <c r="AU21"/>
  <c r="BA21" s="1"/>
  <c r="AV20"/>
  <c r="AU20"/>
  <c r="BA20" s="1"/>
  <c r="AV19"/>
  <c r="AU19"/>
  <c r="BA19" s="1"/>
  <c r="AV18"/>
  <c r="BB18" s="1"/>
  <c r="AU18"/>
  <c r="BA18" s="1"/>
  <c r="AV17"/>
  <c r="BB17" s="1"/>
  <c r="AU17"/>
  <c r="BA17" s="1"/>
  <c r="AV16"/>
  <c r="BB16" s="1"/>
  <c r="AU16"/>
  <c r="BA16" s="1"/>
  <c r="AB15"/>
  <c r="W15"/>
  <c r="V15"/>
  <c r="U15"/>
  <c r="G15"/>
  <c r="AV14"/>
  <c r="BB14" s="1"/>
  <c r="AU14"/>
  <c r="BA14"/>
  <c r="AB13"/>
  <c r="AB12"/>
  <c r="W13"/>
  <c r="V13"/>
  <c r="U13"/>
  <c r="R13"/>
  <c r="R12" s="1"/>
  <c r="K13"/>
  <c r="H13"/>
  <c r="G13"/>
  <c r="F13"/>
  <c r="AU60"/>
  <c r="AP64"/>
  <c r="BC51"/>
  <c r="BB42"/>
  <c r="BB71"/>
  <c r="BB59"/>
  <c r="BA49"/>
  <c r="AE24"/>
  <c r="AE12"/>
  <c r="D59"/>
  <c r="D42"/>
  <c r="D21"/>
  <c r="H58"/>
  <c r="AF64"/>
  <c r="AZ64" s="1"/>
  <c r="P64"/>
  <c r="AV61"/>
  <c r="BB61" s="1"/>
  <c r="X12"/>
  <c r="AU56"/>
  <c r="AK64"/>
  <c r="E65"/>
  <c r="AR65" s="1"/>
  <c r="I12"/>
  <c r="V12"/>
  <c r="AU13"/>
  <c r="AS57"/>
  <c r="K24"/>
  <c r="J15"/>
  <c r="AX15"/>
  <c r="R55"/>
  <c r="AW67"/>
  <c r="AS60"/>
  <c r="J25"/>
  <c r="AV15"/>
  <c r="AY38"/>
  <c r="AT65"/>
  <c r="AG58"/>
  <c r="AR23"/>
  <c r="AW36"/>
  <c r="F64"/>
  <c r="AU64" s="1"/>
  <c r="AH55"/>
  <c r="AW32"/>
  <c r="AY65"/>
  <c r="AG36"/>
  <c r="AH12"/>
  <c r="D72"/>
  <c r="D69"/>
  <c r="AR66"/>
  <c r="AR50"/>
  <c r="AE64"/>
  <c r="AT25"/>
  <c r="D60"/>
  <c r="D51"/>
  <c r="BC53"/>
  <c r="BC40"/>
  <c r="S25"/>
  <c r="D61" l="1"/>
  <c r="AT27"/>
  <c r="AY32"/>
  <c r="N12"/>
  <c r="BB15"/>
  <c r="AC12"/>
  <c r="AY12" s="1"/>
  <c r="D31"/>
  <c r="AT15"/>
  <c r="E55"/>
  <c r="AF12"/>
  <c r="D19"/>
  <c r="D53"/>
  <c r="BA60"/>
  <c r="BB21"/>
  <c r="BB26"/>
  <c r="BA33"/>
  <c r="BA41"/>
  <c r="BA42"/>
  <c r="BB47"/>
  <c r="BA59"/>
  <c r="BA61"/>
  <c r="BB63"/>
  <c r="AV65"/>
  <c r="K64"/>
  <c r="AW64" s="1"/>
  <c r="AV67"/>
  <c r="AY25"/>
  <c r="BC25" s="1"/>
  <c r="AY36"/>
  <c r="AT38"/>
  <c r="AY44"/>
  <c r="BC44" s="1"/>
  <c r="AC55"/>
  <c r="AL64"/>
  <c r="AG65"/>
  <c r="AJ24"/>
  <c r="AI12"/>
  <c r="AS68"/>
  <c r="AS63"/>
  <c r="AS61"/>
  <c r="AS59"/>
  <c r="AS52"/>
  <c r="AS50"/>
  <c r="AS48"/>
  <c r="AS43"/>
  <c r="AS41"/>
  <c r="Z12"/>
  <c r="Z11" s="1"/>
  <c r="Z10" s="1"/>
  <c r="BC61"/>
  <c r="BC57"/>
  <c r="BC52"/>
  <c r="BC50"/>
  <c r="BC37"/>
  <c r="BC34"/>
  <c r="BC31"/>
  <c r="BC30"/>
  <c r="BC28"/>
  <c r="I10" i="3"/>
  <c r="CA11" i="10"/>
  <c r="BL11" i="8"/>
  <c r="AI283" i="12"/>
  <c r="AI281" s="1"/>
  <c r="U34" i="13"/>
  <c r="U33" s="1"/>
  <c r="AD39"/>
  <c r="AJ39" s="1"/>
  <c r="AJ79"/>
  <c r="AJ77" s="1"/>
  <c r="H41" i="3"/>
  <c r="T82" i="11"/>
  <c r="J23" i="3"/>
  <c r="GJ115" i="15"/>
  <c r="GH115"/>
  <c r="GK15"/>
  <c r="GK115" s="1"/>
  <c r="J4" s="1"/>
  <c r="GL115"/>
  <c r="D66" i="1"/>
  <c r="AW65"/>
  <c r="BA65" s="1"/>
  <c r="R64"/>
  <c r="J64" s="1"/>
  <c r="BB68"/>
  <c r="H64"/>
  <c r="AV64" s="1"/>
  <c r="I50" i="3"/>
  <c r="I58"/>
  <c r="I55" s="1"/>
  <c r="G55"/>
  <c r="J58"/>
  <c r="J55" s="1"/>
  <c r="E25" i="1"/>
  <c r="AI11" i="10"/>
  <c r="H35" i="1" s="1"/>
  <c r="AV35" s="1"/>
  <c r="BB35" s="1"/>
  <c r="AY55"/>
  <c r="AM64"/>
  <c r="N24"/>
  <c r="S36"/>
  <c r="AS36" s="1"/>
  <c r="Y24"/>
  <c r="I24"/>
  <c r="E15"/>
  <c r="BA54"/>
  <c r="BC47"/>
  <c r="BC35"/>
  <c r="BC16"/>
  <c r="AX13"/>
  <c r="AV22"/>
  <c r="J32"/>
  <c r="AO12"/>
  <c r="BB29"/>
  <c r="BC21"/>
  <c r="I11"/>
  <c r="AO24"/>
  <c r="AO11" s="1"/>
  <c r="S13"/>
  <c r="AA24"/>
  <c r="AG27"/>
  <c r="AT22"/>
  <c r="AS32"/>
  <c r="N11"/>
  <c r="N10" s="1"/>
  <c r="AX65"/>
  <c r="BB65" s="1"/>
  <c r="P24"/>
  <c r="BC39"/>
  <c r="BA47"/>
  <c r="AS20"/>
  <c r="D34"/>
  <c r="D25"/>
  <c r="AS72"/>
  <c r="AS35"/>
  <c r="AS30"/>
  <c r="D23"/>
  <c r="AY22"/>
  <c r="BC22" s="1"/>
  <c r="BC14"/>
  <c r="E39"/>
  <c r="AU39"/>
  <c r="BA39" s="1"/>
  <c r="AR15"/>
  <c r="BA64"/>
  <c r="AA11"/>
  <c r="BA36"/>
  <c r="AU32"/>
  <c r="S38"/>
  <c r="X24"/>
  <c r="X11" s="1"/>
  <c r="E36"/>
  <c r="AR36" s="1"/>
  <c r="AR71"/>
  <c r="D71"/>
  <c r="AS70"/>
  <c r="D70"/>
  <c r="F40"/>
  <c r="BC65"/>
  <c r="AW56"/>
  <c r="BA56" s="1"/>
  <c r="D41"/>
  <c r="J56"/>
  <c r="D20"/>
  <c r="BA67"/>
  <c r="AT44"/>
  <c r="AO64"/>
  <c r="AG64" s="1"/>
  <c r="AV56"/>
  <c r="E56"/>
  <c r="AR56" s="1"/>
  <c r="BB19"/>
  <c r="BB20"/>
  <c r="AW22"/>
  <c r="J27"/>
  <c r="AS27" s="1"/>
  <c r="AW27"/>
  <c r="BA27" s="1"/>
  <c r="V24"/>
  <c r="V11" s="1"/>
  <c r="S27"/>
  <c r="BB28"/>
  <c r="BB30"/>
  <c r="BB31"/>
  <c r="AX56"/>
  <c r="AU58"/>
  <c r="E58"/>
  <c r="AR58" s="1"/>
  <c r="J67"/>
  <c r="BC38"/>
  <c r="AT67"/>
  <c r="AL24"/>
  <c r="Y64"/>
  <c r="AR68"/>
  <c r="D68"/>
  <c r="AR57"/>
  <c r="D57"/>
  <c r="E47"/>
  <c r="AR45"/>
  <c r="D45"/>
  <c r="AR30"/>
  <c r="D30"/>
  <c r="AR17"/>
  <c r="D17"/>
  <c r="AG44"/>
  <c r="D16"/>
  <c r="AD64"/>
  <c r="AT64" s="1"/>
  <c r="AD24"/>
  <c r="AD11" s="1"/>
  <c r="DS11" i="10"/>
  <c r="AJ11" s="1"/>
  <c r="AJ83" i="13"/>
  <c r="AC62"/>
  <c r="AD62"/>
  <c r="AJ62" s="1"/>
  <c r="AC52"/>
  <c r="AD52"/>
  <c r="AJ52" s="1"/>
  <c r="AC50"/>
  <c r="AD50"/>
  <c r="AJ50" s="1"/>
  <c r="AC48"/>
  <c r="AD48"/>
  <c r="AJ48" s="1"/>
  <c r="AC46"/>
  <c r="AD46"/>
  <c r="AJ46" s="1"/>
  <c r="AC42"/>
  <c r="AD42"/>
  <c r="AJ42" s="1"/>
  <c r="AC40"/>
  <c r="AD40"/>
  <c r="AJ40" s="1"/>
  <c r="AC38"/>
  <c r="AD38"/>
  <c r="AJ38" s="1"/>
  <c r="AC36"/>
  <c r="AD36"/>
  <c r="AJ36" s="1"/>
  <c r="J37" i="3"/>
  <c r="J27"/>
  <c r="H12" i="1"/>
  <c r="S15"/>
  <c r="D15" s="1"/>
  <c r="W12"/>
  <c r="AX22"/>
  <c r="BB22" s="1"/>
  <c r="S22"/>
  <c r="AX36"/>
  <c r="BB36" s="1"/>
  <c r="J38"/>
  <c r="AS38" s="1"/>
  <c r="BB43"/>
  <c r="BA46"/>
  <c r="AX58"/>
  <c r="BB58" s="1"/>
  <c r="BB60"/>
  <c r="BA66"/>
  <c r="S67"/>
  <c r="BC58"/>
  <c r="AM24"/>
  <c r="AM11" s="1"/>
  <c r="AM10" s="1"/>
  <c r="AG32"/>
  <c r="AQ12"/>
  <c r="AL12"/>
  <c r="AT13"/>
  <c r="AS39"/>
  <c r="AS28"/>
  <c r="AS23"/>
  <c r="AG15"/>
  <c r="P12"/>
  <c r="P11" s="1"/>
  <c r="P10" s="1"/>
  <c r="AA64"/>
  <c r="AP24"/>
  <c r="AP11" s="1"/>
  <c r="AP10" s="1"/>
  <c r="BC72"/>
  <c r="BC60"/>
  <c r="BC49"/>
  <c r="BC41"/>
  <c r="BC33"/>
  <c r="BC23"/>
  <c r="BC17"/>
  <c r="T24"/>
  <c r="T11" s="1"/>
  <c r="T10" s="1"/>
  <c r="J88" i="3"/>
  <c r="H55"/>
  <c r="I60"/>
  <c r="DB11" i="8"/>
  <c r="AC34" i="13"/>
  <c r="AC35"/>
  <c r="W33"/>
  <c r="J41" i="3"/>
  <c r="J33"/>
  <c r="U11" i="13"/>
  <c r="U10" s="1"/>
  <c r="U6" s="1"/>
  <c r="U103" s="1"/>
  <c r="U104" s="1"/>
  <c r="V104" s="1"/>
  <c r="K103"/>
  <c r="K104" s="1"/>
  <c r="K105" s="1"/>
  <c r="N6"/>
  <c r="N103" s="1"/>
  <c r="N104" s="1"/>
  <c r="N105" s="1"/>
  <c r="AD33"/>
  <c r="AJ35"/>
  <c r="AC9"/>
  <c r="AJ20"/>
  <c r="AC24"/>
  <c r="AJ24" s="1"/>
  <c r="AJ32"/>
  <c r="AJ28"/>
  <c r="AJ9"/>
  <c r="AB283" i="12"/>
  <c r="AB281" s="1"/>
  <c r="AH198"/>
  <c r="AH283" s="1"/>
  <c r="AH281" s="1"/>
  <c r="AR25" i="1"/>
  <c r="U11" i="8"/>
  <c r="H33" i="1" s="1"/>
  <c r="EO11" i="8"/>
  <c r="EP11"/>
  <c r="ER11" s="1"/>
  <c r="AK11" i="10"/>
  <c r="DN11" i="8"/>
  <c r="ES11"/>
  <c r="V11" s="1"/>
  <c r="J71" i="3"/>
  <c r="H71"/>
  <c r="I71"/>
  <c r="H10"/>
  <c r="J79"/>
  <c r="J74"/>
  <c r="J60"/>
  <c r="J50"/>
  <c r="I70"/>
  <c r="J70"/>
  <c r="H70"/>
  <c r="G69"/>
  <c r="H79"/>
  <c r="H74"/>
  <c r="H60"/>
  <c r="H50"/>
  <c r="D36" i="1"/>
  <c r="AZ12"/>
  <c r="BC12" s="1"/>
  <c r="AS25"/>
  <c r="F12"/>
  <c r="AU22"/>
  <c r="BA22" s="1"/>
  <c r="AV25"/>
  <c r="BB25" s="1"/>
  <c r="G24"/>
  <c r="AB24"/>
  <c r="AB11" s="1"/>
  <c r="AB10" s="1"/>
  <c r="E27"/>
  <c r="AV27"/>
  <c r="BB27" s="1"/>
  <c r="AW58"/>
  <c r="J58"/>
  <c r="V64"/>
  <c r="V10" s="1"/>
  <c r="S65"/>
  <c r="AZ36"/>
  <c r="BC36" s="1"/>
  <c r="AF24"/>
  <c r="AZ24" s="1"/>
  <c r="AF55"/>
  <c r="AZ56"/>
  <c r="BC56" s="1"/>
  <c r="AT56"/>
  <c r="AG67"/>
  <c r="AS54"/>
  <c r="D54"/>
  <c r="AS46"/>
  <c r="D46"/>
  <c r="AS33"/>
  <c r="D18"/>
  <c r="AS18"/>
  <c r="Y11"/>
  <c r="AR63"/>
  <c r="D63"/>
  <c r="AR49"/>
  <c r="D49"/>
  <c r="AW24"/>
  <c r="D50"/>
  <c r="D52"/>
  <c r="BC67"/>
  <c r="AC24"/>
  <c r="W24"/>
  <c r="J65"/>
  <c r="AS65" s="1"/>
  <c r="J22"/>
  <c r="BC32"/>
  <c r="E22"/>
  <c r="AT36"/>
  <c r="AS15"/>
  <c r="BB67"/>
  <c r="D26"/>
  <c r="D37"/>
  <c r="D29"/>
  <c r="AE11"/>
  <c r="AE10" s="1"/>
  <c r="AT12"/>
  <c r="AV13"/>
  <c r="BB13" s="1"/>
  <c r="E13"/>
  <c r="G12"/>
  <c r="AW13"/>
  <c r="BA13" s="1"/>
  <c r="K12"/>
  <c r="J13"/>
  <c r="U12"/>
  <c r="BA25"/>
  <c r="R24"/>
  <c r="J24" s="1"/>
  <c r="BA32"/>
  <c r="AV38"/>
  <c r="AX38"/>
  <c r="J44"/>
  <c r="AS44" s="1"/>
  <c r="U55"/>
  <c r="S55" s="1"/>
  <c r="S56"/>
  <c r="AJ55"/>
  <c r="AG55" s="1"/>
  <c r="AG56"/>
  <c r="AG38"/>
  <c r="AI24"/>
  <c r="AI11" s="1"/>
  <c r="AI10" s="1"/>
  <c r="AK24"/>
  <c r="AK11" s="1"/>
  <c r="AK10" s="1"/>
  <c r="AG25"/>
  <c r="AH24"/>
  <c r="AJ12"/>
  <c r="AG12" s="1"/>
  <c r="AG22"/>
  <c r="AL11"/>
  <c r="AL10" s="1"/>
  <c r="X64"/>
  <c r="W64"/>
  <c r="E67"/>
  <c r="BC13"/>
  <c r="AT58"/>
  <c r="AQ24"/>
  <c r="AQ11" s="1"/>
  <c r="AQ10" s="1"/>
  <c r="D14"/>
  <c r="AS14"/>
  <c r="I64"/>
  <c r="BA15"/>
  <c r="I10" l="1"/>
  <c r="AS13"/>
  <c r="AS22"/>
  <c r="W11"/>
  <c r="W10" s="1"/>
  <c r="Y10"/>
  <c r="AO10"/>
  <c r="AJ34" i="13"/>
  <c r="GM15" i="15"/>
  <c r="GM115" s="1"/>
  <c r="H69" i="3"/>
  <c r="AX64" i="1"/>
  <c r="BB64" s="1"/>
  <c r="G26" i="3"/>
  <c r="G93" s="1"/>
  <c r="E35" i="1"/>
  <c r="AR35" s="1"/>
  <c r="AD10"/>
  <c r="BA58"/>
  <c r="V103" i="13"/>
  <c r="F43" i="1"/>
  <c r="F38" s="1"/>
  <c r="AS67"/>
  <c r="AY64"/>
  <c r="BC64" s="1"/>
  <c r="E40"/>
  <c r="AU40"/>
  <c r="BA40" s="1"/>
  <c r="AA10"/>
  <c r="AR39"/>
  <c r="D39"/>
  <c r="X10"/>
  <c r="S24"/>
  <c r="AS24" s="1"/>
  <c r="AX24"/>
  <c r="R11"/>
  <c r="R10" s="1"/>
  <c r="H26" i="3"/>
  <c r="H93" s="1"/>
  <c r="J69"/>
  <c r="J26" s="1"/>
  <c r="J93" s="1"/>
  <c r="F48" i="1" s="1"/>
  <c r="AV33"/>
  <c r="BB33" s="1"/>
  <c r="E33"/>
  <c r="H32"/>
  <c r="AR47"/>
  <c r="D47"/>
  <c r="AX55"/>
  <c r="BB55" s="1"/>
  <c r="J55"/>
  <c r="AS55" s="1"/>
  <c r="BB56"/>
  <c r="D35"/>
  <c r="AC11" i="13"/>
  <c r="AC10" s="1"/>
  <c r="AC6" s="1"/>
  <c r="AC103" s="1"/>
  <c r="AC104" s="1"/>
  <c r="AJ11"/>
  <c r="AJ10" s="1"/>
  <c r="AJ6" s="1"/>
  <c r="AJ103" s="1"/>
  <c r="AJ104" s="1"/>
  <c r="W11" i="8"/>
  <c r="I69" i="3"/>
  <c r="I26" s="1"/>
  <c r="I93" s="1"/>
  <c r="D67" i="1"/>
  <c r="AR67"/>
  <c r="AG24"/>
  <c r="AH11"/>
  <c r="S12"/>
  <c r="U11"/>
  <c r="AR13"/>
  <c r="D13"/>
  <c r="AR55"/>
  <c r="AC11"/>
  <c r="AY24"/>
  <c r="BC24" s="1"/>
  <c r="AT24"/>
  <c r="AR27"/>
  <c r="D27"/>
  <c r="AU12"/>
  <c r="E12"/>
  <c r="E64"/>
  <c r="AJ11"/>
  <c r="AJ10" s="1"/>
  <c r="D56"/>
  <c r="AS56"/>
  <c r="BA55"/>
  <c r="BB38"/>
  <c r="AX12"/>
  <c r="K11"/>
  <c r="AW12"/>
  <c r="J12"/>
  <c r="G11"/>
  <c r="AV12"/>
  <c r="AR22"/>
  <c r="D22"/>
  <c r="D65"/>
  <c r="AZ55"/>
  <c r="BC55" s="1"/>
  <c r="AT55"/>
  <c r="S64"/>
  <c r="AS64" s="1"/>
  <c r="AS58"/>
  <c r="D58"/>
  <c r="AF11"/>
  <c r="AS12" l="1"/>
  <c r="BB12"/>
  <c r="D55"/>
  <c r="AU48"/>
  <c r="BA48" s="1"/>
  <c r="E48"/>
  <c r="F44"/>
  <c r="F24" s="1"/>
  <c r="AR33"/>
  <c r="D33"/>
  <c r="AR40"/>
  <c r="D40"/>
  <c r="AU38"/>
  <c r="BA38" s="1"/>
  <c r="E38"/>
  <c r="AV32"/>
  <c r="BB32" s="1"/>
  <c r="E32"/>
  <c r="H24"/>
  <c r="E43"/>
  <c r="AU43"/>
  <c r="BA43" s="1"/>
  <c r="AF10"/>
  <c r="AZ10" s="1"/>
  <c r="AZ11"/>
  <c r="G10"/>
  <c r="AX10"/>
  <c r="AX11"/>
  <c r="D64"/>
  <c r="AR64"/>
  <c r="AC10"/>
  <c r="AY11"/>
  <c r="AT11"/>
  <c r="U10"/>
  <c r="S10" s="1"/>
  <c r="S11"/>
  <c r="AH10"/>
  <c r="AG10" s="1"/>
  <c r="AG11"/>
  <c r="K10"/>
  <c r="J11"/>
  <c r="AS11" s="1"/>
  <c r="AW11"/>
  <c r="AR12"/>
  <c r="D12"/>
  <c r="BA12"/>
  <c r="H11" l="1"/>
  <c r="AV24"/>
  <c r="BB24" s="1"/>
  <c r="AU24"/>
  <c r="BA24" s="1"/>
  <c r="F11"/>
  <c r="E24"/>
  <c r="E44"/>
  <c r="AU44"/>
  <c r="BA44" s="1"/>
  <c r="D43"/>
  <c r="AR43"/>
  <c r="AR32"/>
  <c r="D32"/>
  <c r="D38"/>
  <c r="AR38"/>
  <c r="AR48"/>
  <c r="D48"/>
  <c r="AY10"/>
  <c r="BC10" s="1"/>
  <c r="AT10"/>
  <c r="J10"/>
  <c r="AS10" s="1"/>
  <c r="AW10"/>
  <c r="BC11"/>
  <c r="AR24" l="1"/>
  <c r="D24"/>
  <c r="H10"/>
  <c r="AV10" s="1"/>
  <c r="BB10" s="1"/>
  <c r="AV11"/>
  <c r="BB11" s="1"/>
  <c r="AR44"/>
  <c r="D44"/>
  <c r="F10"/>
  <c r="AU11"/>
  <c r="BA11" s="1"/>
  <c r="E11"/>
  <c r="D11" l="1"/>
  <c r="AR11"/>
  <c r="E10"/>
  <c r="AU10"/>
  <c r="BA10" s="1"/>
  <c r="BD10" s="1"/>
  <c r="D10" l="1"/>
  <c r="D4" s="1"/>
  <c r="AR10"/>
</calcChain>
</file>

<file path=xl/comments1.xml><?xml version="1.0" encoding="utf-8"?>
<comments xmlns="http://schemas.openxmlformats.org/spreadsheetml/2006/main">
  <authors>
    <author>MironovaES</author>
  </authors>
  <commentLis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MironovaES:</t>
        </r>
        <r>
          <rPr>
            <sz val="8"/>
            <color indexed="81"/>
            <rFont val="Tahoma"/>
            <family val="2"/>
            <charset val="204"/>
          </rPr>
          <t xml:space="preserve">
при формировании лотов необходимо собрать информацию с учреждений необходимость включения в торги ( у некоторых есть сухарницы)</t>
        </r>
      </text>
    </comment>
  </commentList>
</comments>
</file>

<file path=xl/sharedStrings.xml><?xml version="1.0" encoding="utf-8"?>
<sst xmlns="http://schemas.openxmlformats.org/spreadsheetml/2006/main" count="2640" uniqueCount="1294">
  <si>
    <t>рубли</t>
  </si>
  <si>
    <t>Наименование показателя</t>
  </si>
  <si>
    <t>КОСГУ</t>
  </si>
  <si>
    <t>Доп. КР</t>
  </si>
  <si>
    <t>ВСЕГО</t>
  </si>
  <si>
    <t>Субсидии на выполнение муниципального задания</t>
  </si>
  <si>
    <t>Разрешенные к использованию остатки прошлых лет</t>
  </si>
  <si>
    <t xml:space="preserve">текущий год </t>
  </si>
  <si>
    <t>текущий год + остатки</t>
  </si>
  <si>
    <t>ИТОГО</t>
  </si>
  <si>
    <t>Краевой бюджет</t>
  </si>
  <si>
    <t>Субсидии на иные цели</t>
  </si>
  <si>
    <t>ПАРУС 737 форма</t>
  </si>
  <si>
    <t>МЗ</t>
  </si>
  <si>
    <t>ИЦ</t>
  </si>
  <si>
    <t>В разрезе КОСГУ</t>
  </si>
  <si>
    <t>810+820</t>
  </si>
  <si>
    <t>местный</t>
  </si>
  <si>
    <t>край</t>
  </si>
  <si>
    <t>810 + 820</t>
  </si>
  <si>
    <t>ВЫПЛАТЫ ВСЕГО</t>
  </si>
  <si>
    <t>в том числе: Оплата труда и начисления на выплаты по оплате труда, всего</t>
  </si>
  <si>
    <t>из них: Заработная плата</t>
  </si>
  <si>
    <t>Прочие выплаты</t>
  </si>
  <si>
    <t>Оплата стоимости проезда к месту отдыха и обратно</t>
  </si>
  <si>
    <t>911</t>
  </si>
  <si>
    <t>Суточные при служебных командировках</t>
  </si>
  <si>
    <t>Подъемные</t>
  </si>
  <si>
    <t>Компенсация расходов, связанных с переездом из районов Крайнего Севера</t>
  </si>
  <si>
    <t>Возмещение расходов на прохождение медицинского осмотра</t>
  </si>
  <si>
    <t>Начисления на выплаты по оплате труда</t>
  </si>
  <si>
    <t>Оплата работ, услуг, всего</t>
  </si>
  <si>
    <t>из них: Услуги связи</t>
  </si>
  <si>
    <t>Транспортные услуги</t>
  </si>
  <si>
    <t>Оплата проезда по служебным командировкам (в т.ч. студентам, обучающимся по заочной форме обучения, при проезде к месту нахождения учебного заведения)</t>
  </si>
  <si>
    <t>Прочие транспортные расходы</t>
  </si>
  <si>
    <t>Оплата услуг по перевозке несовершеннолетних и сопровождающих их лиц</t>
  </si>
  <si>
    <t>Оплата проезда сопровождающих лиц, являющихся штатными  сотрудниками учреждений</t>
  </si>
  <si>
    <t>Коммунальные услуги</t>
  </si>
  <si>
    <t>Оплата отопления и технологических нужд, а также горячего водоснабжения</t>
  </si>
  <si>
    <t>Потребление электроэнергии</t>
  </si>
  <si>
    <t>Водоснабжение, канализация</t>
  </si>
  <si>
    <t>Арендная плата за пользование имуществом</t>
  </si>
  <si>
    <t>Работы, услуги по содержанию имущества</t>
  </si>
  <si>
    <t>Содержание и техническое обслуживание помещений</t>
  </si>
  <si>
    <t>Текущий ремонт оборудования</t>
  </si>
  <si>
    <t>Текущий ремонт зданий</t>
  </si>
  <si>
    <t>Капитальный ремонт имущества</t>
  </si>
  <si>
    <t>Прочие расходы по содержанию имущества</t>
  </si>
  <si>
    <t>Прочие работы, услуги</t>
  </si>
  <si>
    <t>Страхование жизни, здоровья, имущества (в том числе гражданской ответственности владельцев транспортных средств)</t>
  </si>
  <si>
    <t>Проживание в служебных командировках</t>
  </si>
  <si>
    <t>Вневедомственная (в том числе пожарная) охрана, охранная и пожарная сигнализация (установка, наладка и эксплуатация)</t>
  </si>
  <si>
    <t>Прочие услуги</t>
  </si>
  <si>
    <t>Вознаграждение по договорам ГПХ с учетом ЕСН</t>
  </si>
  <si>
    <t>Приобретение периодических изданий, справочной литературы</t>
  </si>
  <si>
    <t>Инженерные изыскания для подготовки проектной документации, строительства, реконструкции, капитального и текущего ремонта объектов; архитектурно-строительное проектирование</t>
  </si>
  <si>
    <t>Расходы на оплату проезда, найм жилых помещений для участников соревнований, олимпиад и др. мероприятий</t>
  </si>
  <si>
    <t>Медицинские услуги (в том числе диспансеризация, медицинский осмотр и освидетельствование работников (включая предрейсовые осмотры водителей), состоящих в штате учреждения, проведение медицинских анализов)</t>
  </si>
  <si>
    <t>Оказание услуг по скорой медицинской помощи</t>
  </si>
  <si>
    <t>Социальное обеспечение, всего</t>
  </si>
  <si>
    <t>из них: Пособия по социальной помощи населению</t>
  </si>
  <si>
    <t>Прочие расходы</t>
  </si>
  <si>
    <t>Выплаты стипендий</t>
  </si>
  <si>
    <t>Культурно-массовые и спортивно-массовые мероприятия</t>
  </si>
  <si>
    <t xml:space="preserve">Городские мероприятия </t>
  </si>
  <si>
    <t>Поступление нефинансовых активов, всего</t>
  </si>
  <si>
    <t>из них: Увеличение стоимости основных средств</t>
  </si>
  <si>
    <t>Приобретение основных средств</t>
  </si>
  <si>
    <t>Увеличение стоимости материальных запасов</t>
  </si>
  <si>
    <t>Приобретение расходных материалов</t>
  </si>
  <si>
    <t>Приобретение медикаментов и перевязочных средств</t>
  </si>
  <si>
    <t>Приобретение продуктов питания (оплата продовольствия), в том числе продовольственных пайков военнослужащим и приравненным к ним лицам</t>
  </si>
  <si>
    <t>Приобретение горюче-смазочных материалов</t>
  </si>
  <si>
    <t>Приобретение мягкого инвентаря</t>
  </si>
  <si>
    <t>Заместитель начальника по экономике и финансам</t>
  </si>
  <si>
    <t>МП</t>
  </si>
  <si>
    <t>Е.Г. Трофимова</t>
  </si>
  <si>
    <t>Директор МКУ "ЦБ УОиДО"</t>
  </si>
  <si>
    <t>Л.Э. Ерохина</t>
  </si>
  <si>
    <t xml:space="preserve">Засядько Н.В., 34-19-49     </t>
  </si>
  <si>
    <t xml:space="preserve">IV. Показатели по выплатам учреждения на 2016 год </t>
  </si>
  <si>
    <t>Местный бюджет</t>
  </si>
  <si>
    <r>
      <t>Местный бюджет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</si>
  <si>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Безвозмездные поступления, </t>
    </r>
    <r>
      <rPr>
        <sz val="11"/>
        <color indexed="10"/>
        <rFont val="Times New Roman"/>
        <family val="1"/>
        <charset val="204"/>
      </rPr>
      <t>Код доп.ЭК 820</t>
    </r>
  </si>
  <si>
    <r>
      <rPr>
        <sz val="11"/>
        <rFont val="Times New Roman"/>
        <family val="1"/>
        <charset val="204"/>
      </rPr>
      <t>Поступления от оказания учреждением услуг на платной основе,</t>
    </r>
    <r>
      <rPr>
        <sz val="11"/>
        <color indexed="10"/>
        <rFont val="Times New Roman"/>
        <family val="1"/>
        <charset val="204"/>
      </rPr>
      <t xml:space="preserve"> Код доп.ЭК 810</t>
    </r>
  </si>
  <si>
    <r>
      <rPr>
        <sz val="11"/>
        <rFont val="Times New Roman"/>
        <family val="1"/>
        <charset val="204"/>
      </rPr>
      <t>Безвозмездные поступления,</t>
    </r>
    <r>
      <rPr>
        <sz val="11"/>
        <color indexed="10"/>
        <rFont val="Times New Roman"/>
        <family val="1"/>
        <charset val="204"/>
      </rPr>
      <t xml:space="preserve"> Код доп.ЭК 820</t>
    </r>
  </si>
  <si>
    <t>Код доп.ЭК 842, доп.ФК 82132, КЦСР 0220210</t>
  </si>
  <si>
    <t xml:space="preserve">Мероприятия целевой направленности, субсидии на иные цели за счет средств местного бюджета </t>
  </si>
  <si>
    <r>
      <t xml:space="preserve">"Обеспечение пожарной безопасности объектов муниципальной собственности города Норильска", </t>
    </r>
    <r>
      <rPr>
        <sz val="11"/>
        <color indexed="10"/>
        <rFont val="Times New Roman"/>
        <family val="1"/>
        <charset val="204"/>
      </rPr>
      <t>Код доп.ЭК 000, Доп.</t>
    </r>
    <r>
      <rPr>
        <sz val="11"/>
        <color indexed="10"/>
        <rFont val="Times New Roman"/>
        <family val="1"/>
        <charset val="204"/>
      </rPr>
      <t>ФК 82155, КЦСР 0520000100</t>
    </r>
  </si>
  <si>
    <r>
      <t xml:space="preserve">"Монтаж противопожарной сигнализации и системы оповещения управлением эвакуации объектов муниципальной собственности", </t>
    </r>
    <r>
      <rPr>
        <sz val="11"/>
        <color indexed="10"/>
        <rFont val="Times New Roman"/>
        <family val="1"/>
        <charset val="204"/>
      </rPr>
      <t>Код доп.ЭК 000, Доп.ФК 82152, КЦСР 0520000200</t>
    </r>
  </si>
  <si>
    <r>
      <t xml:space="preserve">Субсидия бюджету муниципального образования город Норильск на персональные выплаты, устанавливаемые в целях повышения оплаты труда молодым специалистам, </t>
    </r>
    <r>
      <rPr>
        <sz val="11"/>
        <color indexed="10"/>
        <rFont val="Times New Roman"/>
        <family val="1"/>
        <charset val="204"/>
      </rPr>
      <t>Код доп.ЭК ..., КЦСР …</t>
    </r>
  </si>
  <si>
    <r>
      <t xml:space="preserve">"Энергосбережение на территории муниципального образования город Норильск", </t>
    </r>
    <r>
      <rPr>
        <sz val="11"/>
        <color indexed="10"/>
        <rFont val="Times New Roman"/>
        <family val="1"/>
        <charset val="204"/>
      </rPr>
      <t>Код доп.ЭК 000, Д</t>
    </r>
    <r>
      <rPr>
        <sz val="11"/>
        <color indexed="10"/>
        <rFont val="Times New Roman"/>
        <family val="1"/>
        <charset val="204"/>
      </rPr>
      <t>оп ФК 82157</t>
    </r>
  </si>
  <si>
    <r>
      <t>"Модернизация узлов учета ТЭР и воды с установкой приборов учета на горячую воду, замена расходомеров ВЭПС-ТИ, КМ, РМ на новую модификацию",</t>
    </r>
    <r>
      <rPr>
        <sz val="11"/>
        <color indexed="10"/>
        <rFont val="Times New Roman"/>
        <family val="1"/>
        <charset val="204"/>
      </rPr>
      <t xml:space="preserve"> КЦСР 0440000120</t>
    </r>
  </si>
  <si>
    <r>
      <t xml:space="preserve">"Модернизация систем вентиляции в образовательных учреждениях муниципального образования город Норильск", </t>
    </r>
    <r>
      <rPr>
        <sz val="11"/>
        <color indexed="10"/>
        <rFont val="Times New Roman"/>
        <family val="1"/>
        <charset val="204"/>
      </rPr>
      <t>Код доп.ЭК 000, Доп.ФК 82156, КЦСР 0220004200</t>
    </r>
  </si>
  <si>
    <r>
      <t>"Установка приборов учета теплоэнергии, горячего и холодного водоснабжения на муниципальных объектах, установка вентрешеток на коробах отопления, установка энергосберегающих подложек "ПЕНОФОЛ",</t>
    </r>
    <r>
      <rPr>
        <sz val="11"/>
        <color indexed="10"/>
        <rFont val="Times New Roman"/>
        <family val="1"/>
        <charset val="204"/>
      </rPr>
      <t xml:space="preserve"> КЦСР 0440000130</t>
    </r>
  </si>
  <si>
    <r>
      <t>"Замена неэффективного осветительного оборудования внутреннего/наружного освещения на современное светодиодное",</t>
    </r>
    <r>
      <rPr>
        <sz val="11"/>
        <color indexed="10"/>
        <rFont val="Times New Roman"/>
        <family val="1"/>
        <charset val="204"/>
      </rPr>
      <t xml:space="preserve"> КЦСР 0440000140</t>
    </r>
  </si>
  <si>
    <r>
      <t>"Установка теплообменников на ГВС на муниципальных объектах",</t>
    </r>
    <r>
      <rPr>
        <sz val="11"/>
        <color indexed="10"/>
        <rFont val="Times New Roman"/>
        <family val="1"/>
        <charset val="204"/>
      </rPr>
      <t xml:space="preserve"> КЦСР 0440000150</t>
    </r>
  </si>
  <si>
    <r>
      <t xml:space="preserve">Мероприятие: 1.1.1 "Организация предоставления общедоступного и бесплатного дошкольного образования, создание условий для осуществления присмотра и ухода за детьми", </t>
    </r>
    <r>
      <rPr>
        <sz val="11"/>
        <color indexed="10"/>
        <rFont val="Times New Roman"/>
        <family val="1"/>
        <charset val="204"/>
      </rPr>
      <t>Код доп.ЭК 000, доп.ФК 70000, КЦСР 0210101110</t>
    </r>
  </si>
  <si>
    <r>
      <t xml:space="preserve"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</t>
    </r>
    <r>
      <rPr>
        <u/>
        <sz val="11"/>
        <rFont val="Times New Roman"/>
        <family val="1"/>
        <charset val="204"/>
      </rPr>
      <t>за исключением обеспечения деятельности административного и учебно-вспомогательного персонала</t>
    </r>
    <r>
      <rPr>
        <sz val="11"/>
        <rFont val="Times New Roman"/>
        <family val="1"/>
        <charset val="204"/>
      </rPr>
      <t xml:space="preserve">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475, доп.ФК 70000, КЦСР 0210075880</t>
    </r>
  </si>
  <si>
    <r>
      <t xml:space="preserve"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</t>
    </r>
    <r>
      <rPr>
        <u/>
        <sz val="11"/>
        <rFont val="Times New Roman"/>
        <family val="1"/>
        <charset val="204"/>
      </rPr>
      <t>в части обеспечения деятельности административного и учебно-вспомогательного персонала</t>
    </r>
    <r>
      <rPr>
        <sz val="11"/>
        <rFont val="Times New Roman"/>
        <family val="1"/>
        <charset val="204"/>
      </rPr>
      <t xml:space="preserve">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475, доп.ФК 70000, КЦСР 0210074080</t>
    </r>
  </si>
  <si>
    <r>
      <t xml:space="preserve"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</t>
    </r>
    <r>
      <rPr>
        <u/>
        <sz val="11"/>
        <rFont val="Times New Roman"/>
        <family val="1"/>
        <charset val="204"/>
      </rPr>
      <t>за исключением обеспечения деятельности административного и учебно-вспомогательного персонала</t>
    </r>
    <r>
      <rPr>
        <sz val="11"/>
        <rFont val="Times New Roman"/>
        <family val="1"/>
        <charset val="204"/>
      </rPr>
      <t xml:space="preserve">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475, доп.ФК 81600, КЦСР 0210075880</t>
    </r>
  </si>
  <si>
    <r>
      <t xml:space="preserve">Мероприятие: 1.1.1 "Организация предоставления общедоступного и бесплатного дошкольного образования, создание условий для осуществления присмотра и ухода за детьми", </t>
    </r>
    <r>
      <rPr>
        <sz val="11"/>
        <color indexed="10"/>
        <rFont val="Times New Roman"/>
        <family val="1"/>
        <charset val="204"/>
      </rPr>
      <t>Код доп.ЭК 000, доп.ФК 81600, КЦСР 0210101110</t>
    </r>
  </si>
  <si>
    <r>
      <t xml:space="preserve">Мероприятие: 1.1.1 "Организация предоставления общедоступного и бесплатного дошкольного образования, создание условий для осуществления присмотра и ухода за детьми", </t>
    </r>
    <r>
      <rPr>
        <sz val="11"/>
        <color indexed="10"/>
        <rFont val="Times New Roman"/>
        <family val="1"/>
        <charset val="204"/>
      </rPr>
      <t>Код доп.ЭК 000, доп.ФК 81000, КЦСР 0210101110</t>
    </r>
  </si>
  <si>
    <r>
      <t xml:space="preserve"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</t>
    </r>
    <r>
      <rPr>
        <u/>
        <sz val="11"/>
        <rFont val="Times New Roman"/>
        <family val="1"/>
        <charset val="204"/>
      </rPr>
      <t>в части обеспечения деятельности административного и учебно-вспомогательного персонала</t>
    </r>
    <r>
      <rPr>
        <sz val="11"/>
        <rFont val="Times New Roman"/>
        <family val="1"/>
        <charset val="204"/>
      </rPr>
      <t xml:space="preserve">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475, доп.ФК 81000, КЦСР 0210074080</t>
    </r>
  </si>
  <si>
    <r>
      <t xml:space="preserve">Исполнение судебных актов по обращению взыскания на средства бюджета муниципального образования в рамках непрограммных расходов муниципального учреждения "Финансовое управление Администрации города Норильска", </t>
    </r>
    <r>
      <rPr>
        <sz val="11"/>
        <color indexed="10"/>
        <rFont val="Times New Roman"/>
        <family val="1"/>
        <charset val="204"/>
      </rPr>
      <t>Код доп.ЭК 000, доп.ФК ..., КЦСР …</t>
    </r>
  </si>
  <si>
    <r>
      <t xml:space="preserve"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459, доп.ФК 81000, КЦСР 0220075540</t>
    </r>
  </si>
  <si>
    <r>
      <t xml:space="preserve"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457, доп.ФК 81000, КЦСР 0210075560</t>
    </r>
  </si>
  <si>
    <r>
      <t>"Доступная среда для инвалидов",</t>
    </r>
    <r>
      <rPr>
        <sz val="11"/>
        <color indexed="10"/>
        <rFont val="Times New Roman"/>
        <family val="1"/>
        <charset val="204"/>
      </rPr>
      <t xml:space="preserve"> Код доп.ЭК 000, Доп.Ф</t>
    </r>
    <r>
      <rPr>
        <sz val="11"/>
        <color indexed="10"/>
        <rFont val="Times New Roman"/>
        <family val="1"/>
        <charset val="204"/>
      </rPr>
      <t>К 82132, КЦСР 0210101110</t>
    </r>
  </si>
  <si>
    <r>
      <t xml:space="preserve">Поступления от оказания учреждением услуг на платной основе, </t>
    </r>
    <r>
      <rPr>
        <sz val="11"/>
        <color indexed="10"/>
        <rFont val="Times New Roman"/>
        <family val="1"/>
        <charset val="204"/>
      </rPr>
      <t>Код доп. ЭК 810 (родительская плата)</t>
    </r>
  </si>
  <si>
    <r>
      <t xml:space="preserve">Поступления от оказания учреждением услуг на платной основе, </t>
    </r>
    <r>
      <rPr>
        <sz val="11"/>
        <color indexed="10"/>
        <rFont val="Times New Roman"/>
        <family val="1"/>
        <charset val="204"/>
      </rPr>
      <t>Код доп. ЭК 810 (питание сотрудников)</t>
    </r>
  </si>
  <si>
    <r>
      <t xml:space="preserve">Поступления от оказания учреждением услуг на платной основе, </t>
    </r>
    <r>
      <rPr>
        <sz val="11"/>
        <color indexed="10"/>
        <rFont val="Times New Roman"/>
        <family val="1"/>
        <charset val="204"/>
      </rPr>
      <t>Код доп.ЭК 810 (платные образовательные услуги</t>
    </r>
  </si>
  <si>
    <t>Код доп.ЭК 832, доп.ФК 71311, КЦСР 0227511</t>
  </si>
  <si>
    <t>Код доп.ЭК 832, доп.ФК 71311, КЦСР 0220110, 0220120</t>
  </si>
  <si>
    <t>Код доп.ЭК 832, доп.ФК 71311, КЦСР 0221031</t>
  </si>
  <si>
    <t>Код доп.ЭК 832, доп.ФК 71310, КЦСР 0227588</t>
  </si>
  <si>
    <t>Код доп.ЭК 842, доп.ФК 81600, КЦСР 0220120</t>
  </si>
  <si>
    <t>Код доп.ЭК 842, доп.ФК 81100, КЦСР 0227554</t>
  </si>
  <si>
    <t>Код доп.ЭК 842, доп.ФК 81600, КЦСР 0227588</t>
  </si>
  <si>
    <r>
      <t xml:space="preserve">"Развитие дошкольного образования", </t>
    </r>
    <r>
      <rPr>
        <sz val="11"/>
        <color indexed="10"/>
        <rFont val="Times New Roman"/>
        <family val="1"/>
        <charset val="204"/>
      </rPr>
      <t>Код доп.ЭК 000, Доп.</t>
    </r>
    <r>
      <rPr>
        <sz val="11"/>
        <color indexed="10"/>
        <rFont val="Times New Roman"/>
        <family val="1"/>
        <charset val="204"/>
      </rPr>
      <t>ФК ..., КЦСР …</t>
    </r>
  </si>
  <si>
    <t>Внутрисадовские мероприятия</t>
  </si>
  <si>
    <t>МАДОУ "Детский сад № 81 "Конек-Горбунок"</t>
  </si>
  <si>
    <t>Заведующий МАДОУ "Детский сад № 81 "Конек-Горбунок"</t>
  </si>
  <si>
    <t xml:space="preserve">КБК 065/0701/0210201110/621/226 </t>
  </si>
  <si>
    <t xml:space="preserve">Расчет норматива затрат по КОСГУ 226, Доп.КР 953 "Вневедомственная (в том числе пожарная) охрана, охранная и пожарная сигнализация (установка, наладка и эксплуатация)" </t>
  </si>
  <si>
    <t>МАДОУ "Детский сад №81 "Конек-Горбунок"</t>
  </si>
  <si>
    <t>дефлятор 2016</t>
  </si>
  <si>
    <t>№</t>
  </si>
  <si>
    <t>Наименование услуги</t>
  </si>
  <si>
    <t>Ед.изм.</t>
  </si>
  <si>
    <t>Физический объём</t>
  </si>
  <si>
    <t>режим оказания услуги</t>
  </si>
  <si>
    <t>Кол-во корпусов получающих услугу</t>
  </si>
  <si>
    <t>Тариф, руб., без НДС</t>
  </si>
  <si>
    <t>Стоимость услуг на 2016 г., руб.</t>
  </si>
  <si>
    <t>Стоимость услуг на 2016 г., с учетом НДС</t>
  </si>
  <si>
    <t xml:space="preserve">Итого потребность </t>
  </si>
  <si>
    <t>Охрана общественного порядка</t>
  </si>
  <si>
    <t>часов/год</t>
  </si>
  <si>
    <t>12-0-0</t>
  </si>
  <si>
    <t>Мониторинговые услуги  по приемке, обработке сигналов, поступающих на центральный радиопульт</t>
  </si>
  <si>
    <t>мес.</t>
  </si>
  <si>
    <t>24-24-24</t>
  </si>
  <si>
    <t>Услуги по централизованному наблюдению за объектом и реагировании на тревожные сообщения (с использованием канала сотовой связи GSM)</t>
  </si>
  <si>
    <t>Охрана ТМЦ с помощью охранной сигнализации</t>
  </si>
  <si>
    <t>ИТОГО по ДопКР 953</t>
  </si>
  <si>
    <t xml:space="preserve">Расчет норматива затрат по КОСГУ 226, Доп.КР 954 "Прочие услуги" </t>
  </si>
  <si>
    <t>дефлятор 2017</t>
  </si>
  <si>
    <t>дефлятор 2018</t>
  </si>
  <si>
    <t>с 01.01.2015 г. по 30.06.2015 г.</t>
  </si>
  <si>
    <t>с 01.07.2015 г. по 31.12.2015 г.</t>
  </si>
  <si>
    <t>Стоимость услуг на 2017 г., руб.</t>
  </si>
  <si>
    <t>Стоимость услуг на 2018 г., руб.</t>
  </si>
  <si>
    <t>Стоимость услуг на 2017 г., с учетом НДС</t>
  </si>
  <si>
    <t>Стоимость услуг на 2018 г., с учетом НДС</t>
  </si>
  <si>
    <t>Утилизация (захоронение) твердых бытовых отходов</t>
  </si>
  <si>
    <t>м3/мес</t>
  </si>
  <si>
    <t>Утилизация (захоронение) крупногабаритного мусора (попадающего под IV и V классы опасности)</t>
  </si>
  <si>
    <t>м3/год</t>
  </si>
  <si>
    <t>Утилизация ртутьсодержащих отходов</t>
  </si>
  <si>
    <t>х</t>
  </si>
  <si>
    <t>3.1</t>
  </si>
  <si>
    <t>лампы</t>
  </si>
  <si>
    <t>шт/год</t>
  </si>
  <si>
    <t>3.2</t>
  </si>
  <si>
    <t>термометры</t>
  </si>
  <si>
    <t>Услуги по предоставлению гидрометеорологических сведений</t>
  </si>
  <si>
    <t>уч.дней/год</t>
  </si>
  <si>
    <t>Специальная оценка условий труда</t>
  </si>
  <si>
    <t>мест</t>
  </si>
  <si>
    <t>Изготовление дополнительного сертификата ЭЦП для сдачи отчетн.в ФСС в режиме "Обслуж.бухгалтерия"</t>
  </si>
  <si>
    <t>шт.</t>
  </si>
  <si>
    <t>Городские культурномассовые мероприятия (звукосветотехническое сопровождение, изготовление плакеток)</t>
  </si>
  <si>
    <t>Протокол о составе и свойствах сточных вод</t>
  </si>
  <si>
    <t>Проект нормативов образования отходов и лимитов на их размещение</t>
  </si>
  <si>
    <t>Изготовление полиграфической продукции</t>
  </si>
  <si>
    <t>Изготовление паспортов БТИ</t>
  </si>
  <si>
    <t>оформление пакета документов по обоснованию отнесения отходов к I - V классам опасности для окружающей среды</t>
  </si>
  <si>
    <t>Расчет оценки пожарного риска</t>
  </si>
  <si>
    <t>Приобретение и обслуживание програмного обеспечения</t>
  </si>
  <si>
    <t>14.1</t>
  </si>
  <si>
    <t>Антивирус Касперского</t>
  </si>
  <si>
    <t>шт./год</t>
  </si>
  <si>
    <t>14.2</t>
  </si>
  <si>
    <t>Оказание информационных услуг с использованием экземпляра системы Консультант+</t>
  </si>
  <si>
    <t>Производственный контроль</t>
  </si>
  <si>
    <t>15.1</t>
  </si>
  <si>
    <t>Исследование воды плавательных бассейнов (микробиологические)</t>
  </si>
  <si>
    <t>15.1.1</t>
  </si>
  <si>
    <t>Колиформные бактерии, термотолерантные колиформные бактерии (титрационный метод) на серию</t>
  </si>
  <si>
    <t>раз/год</t>
  </si>
  <si>
    <t>15.1.2</t>
  </si>
  <si>
    <t>Колифаги (с обогащением) на серию</t>
  </si>
  <si>
    <t>15.1.3</t>
  </si>
  <si>
    <t>Лецитиназоположительные стафилококки на серию</t>
  </si>
  <si>
    <t>15.1.4</t>
  </si>
  <si>
    <t>отбор одной пробы воды плавательных бассейнов</t>
  </si>
  <si>
    <t>15.1.5</t>
  </si>
  <si>
    <t>прием, регистрация 1 образца (пробы) и оформление протокола исследований  (на 2 структурных подразделения лаборатории)</t>
  </si>
  <si>
    <t>15.2</t>
  </si>
  <si>
    <t>Исследование воды плавательных бассейнов (паразитологические)</t>
  </si>
  <si>
    <t>15.2.1</t>
  </si>
  <si>
    <t>Исследование воды питьевой, плавательных бассейнов по методу Новосильцева на яйца гельминтов и цисты патогенных кишечных простейших</t>
  </si>
  <si>
    <t>15.2.2</t>
  </si>
  <si>
    <t>15.2.3</t>
  </si>
  <si>
    <t>15.3</t>
  </si>
  <si>
    <t xml:space="preserve">Исследование смывов плавательных бассейнов </t>
  </si>
  <si>
    <t>15.3.1</t>
  </si>
  <si>
    <t>БГКП (с использованием среды КОДА) на серию</t>
  </si>
  <si>
    <t>15.3.2</t>
  </si>
  <si>
    <t>отбор одного смыва для различных видов исследований</t>
  </si>
  <si>
    <t>15.3.3</t>
  </si>
  <si>
    <t>15.4</t>
  </si>
  <si>
    <t>Исследования питьевой воды</t>
  </si>
  <si>
    <t>15.4.1</t>
  </si>
  <si>
    <t>Общие колиформные бактерии, термотолерантные колиформные бактерии (титрационный метод) на серию</t>
  </si>
  <si>
    <t>15.4.2</t>
  </si>
  <si>
    <t>Общее микробное число на серию</t>
  </si>
  <si>
    <t>15.4.3</t>
  </si>
  <si>
    <t>отбор проб воды на баканализ (1проба)</t>
  </si>
  <si>
    <t>15.4.4</t>
  </si>
  <si>
    <t>отбор проб воды на химанализ (1проба)</t>
  </si>
  <si>
    <t>15.4.5</t>
  </si>
  <si>
    <t>15.4.6</t>
  </si>
  <si>
    <t>Вкус, привкус</t>
  </si>
  <si>
    <t>15.4.7</t>
  </si>
  <si>
    <t>Цветность</t>
  </si>
  <si>
    <t>15.4.8</t>
  </si>
  <si>
    <t>Мутность</t>
  </si>
  <si>
    <t>15.5</t>
  </si>
  <si>
    <t>Песок</t>
  </si>
  <si>
    <t>15.5.1</t>
  </si>
  <si>
    <t>БГКП</t>
  </si>
  <si>
    <t>15.5.2</t>
  </si>
  <si>
    <t>Санитарно-паразитологические исследования почвы, песка, твердых бытовых отходов</t>
  </si>
  <si>
    <t>15.5.3</t>
  </si>
  <si>
    <t>Отбор одной пробы почвы с поверхности для различных видов исследований</t>
  </si>
  <si>
    <t>15.5.4</t>
  </si>
  <si>
    <t>15.6</t>
  </si>
  <si>
    <t>Микроклимат</t>
  </si>
  <si>
    <t>15.6.1</t>
  </si>
  <si>
    <t>Определение скорости движения воздуха в одной точке</t>
  </si>
  <si>
    <t>15.6.2</t>
  </si>
  <si>
    <t>Измерение искусственной освещенности в одной точке</t>
  </si>
  <si>
    <t>15.6.3</t>
  </si>
  <si>
    <t>Измерение температуры и относительной влажности</t>
  </si>
  <si>
    <t>15.6.4</t>
  </si>
  <si>
    <t>Прием, регистрация 1 образца (пробы) и оформление протокола исследований (на 1 структурное подразделение лаборатории)</t>
  </si>
  <si>
    <t>15.7</t>
  </si>
  <si>
    <t>Микробиологическое исследование готовых блюд на соответствие требованиям санитарного законодательства</t>
  </si>
  <si>
    <t>15.7.1</t>
  </si>
  <si>
    <t>КМАФАиМ</t>
  </si>
  <si>
    <t>15.7.2</t>
  </si>
  <si>
    <t>15.7.3</t>
  </si>
  <si>
    <t>Esherichia coli</t>
  </si>
  <si>
    <t>15.7.4</t>
  </si>
  <si>
    <t>Стафилококк ауреус</t>
  </si>
  <si>
    <t>15.7.5</t>
  </si>
  <si>
    <t>Бактерии рода  Рroteus</t>
  </si>
  <si>
    <t>15.7.6</t>
  </si>
  <si>
    <t>Патогенные микроорганизмы, в т.ч. Сальмонеллы</t>
  </si>
  <si>
    <t>15.7.7</t>
  </si>
  <si>
    <t>Дрожжи, плесени</t>
  </si>
  <si>
    <t>15.7.8</t>
  </si>
  <si>
    <t>Сульфитридуцирующие клостридии</t>
  </si>
  <si>
    <t>15.8</t>
  </si>
  <si>
    <t>Исследования пищевой и непищевой продукции</t>
  </si>
  <si>
    <t>15.8.1</t>
  </si>
  <si>
    <t>Отбор одной пробы пищевых продуктов или пищевого сырья (с сортировкой продукции)</t>
  </si>
  <si>
    <t>15.8.2</t>
  </si>
  <si>
    <t>Определение витамина С в готовых блюдах</t>
  </si>
  <si>
    <t>15.8.3</t>
  </si>
  <si>
    <t>Расчет калорийности рациона</t>
  </si>
  <si>
    <t>15.8.4</t>
  </si>
  <si>
    <t>Подготовка 1 пробы (посуды, обработка бокса, рабочее место)</t>
  </si>
  <si>
    <t>15.9</t>
  </si>
  <si>
    <t>Профессиональная гигиеническая подготовка и аттестация должностных лиц</t>
  </si>
  <si>
    <t>15.9.1</t>
  </si>
  <si>
    <t>Проведение лекций должностным лицам и работникам объектов хозяйственной и иной деятельности по вопросам обеспечения санитарно-эпидемиологического благополучия: на 1 человека</t>
  </si>
  <si>
    <t>чел.</t>
  </si>
  <si>
    <t>15.9.2</t>
  </si>
  <si>
    <t>Консультация по вопросам санитарного законодательства: на 1 человека</t>
  </si>
  <si>
    <t>15.9.3</t>
  </si>
  <si>
    <t>Аттестация должностных лиц и работников организаций, деятельность которых связана с производством, хранением,транспортировкой и реализацией пищевых продуктов, питьевой воды, воспитанием и обучением детей, коммунальными бытовым обслуживанием населения: в форме тестового контроля результатов проф-ной гигиенич.подготовки с оформлением и защитой личной медицинской книжки голографической маркой (на 1 человека)</t>
  </si>
  <si>
    <t>15.9.4</t>
  </si>
  <si>
    <t>Выдача, оформление, защита личной медицинской книжки (новой ЛМК) голографическими марками</t>
  </si>
  <si>
    <t>16</t>
  </si>
  <si>
    <t>Участие в семинарах, курсах повышения кваллификации, конференциях, спортивных мероприятиях</t>
  </si>
  <si>
    <t>16.1</t>
  </si>
  <si>
    <t>Обучение по электробезопасности</t>
  </si>
  <si>
    <t>16.2</t>
  </si>
  <si>
    <t>Обучение ответственных лиц по работе с ртутьсодержащими отходами</t>
  </si>
  <si>
    <t>16.3</t>
  </si>
  <si>
    <t>Обучение по охране труда</t>
  </si>
  <si>
    <t>16.4</t>
  </si>
  <si>
    <t>Обучение пож.тех.мин.</t>
  </si>
  <si>
    <t>16.5</t>
  </si>
  <si>
    <t>Курсы повышения кваллификации в рамках ФЗ-44</t>
  </si>
  <si>
    <t>16.6</t>
  </si>
  <si>
    <t>Обучение по тепловодоснабжению</t>
  </si>
  <si>
    <t>16.7</t>
  </si>
  <si>
    <t>Обучение по ФГОС</t>
  </si>
  <si>
    <t>16.8</t>
  </si>
  <si>
    <t>Обучение по професии лифтер малых грузовых лифтов</t>
  </si>
  <si>
    <t>17</t>
  </si>
  <si>
    <t>Услуги инкасации наличных денег полистным пересчетом</t>
  </si>
  <si>
    <t>17.1</t>
  </si>
  <si>
    <t>объявления</t>
  </si>
  <si>
    <t>шт./мес</t>
  </si>
  <si>
    <t>17.2</t>
  </si>
  <si>
    <t>перевозимая сумма</t>
  </si>
  <si>
    <t>руб./мес</t>
  </si>
  <si>
    <t>18.</t>
  </si>
  <si>
    <t>Услуги по обработке учетной (бухгалтерской) информации (ГИВЦ)</t>
  </si>
  <si>
    <t>19</t>
  </si>
  <si>
    <t>Выполнение монтажных (демонтажных) работ по предписанию надзорных органов</t>
  </si>
  <si>
    <t>ИТОГО по ДопКР 954</t>
  </si>
  <si>
    <t>Расчет стоимости оказания услуг по  проведению периодических медицинских осмотров в 2016г.</t>
  </si>
  <si>
    <t>Учреждение</t>
  </si>
  <si>
    <t>Работники, подлежащие обязательному медицинскому осмотру в 2016г.*</t>
  </si>
  <si>
    <t>Всего списочная численность работников</t>
  </si>
  <si>
    <t>Приложение 2 п.20</t>
  </si>
  <si>
    <t>ЦГиЭ</t>
  </si>
  <si>
    <t>Численность работников,нуждающихся в доп.исследованиях</t>
  </si>
  <si>
    <t>приложение 1 п. 3.12; приложение 1 п. 3.2.2.4</t>
  </si>
  <si>
    <t>приложение 1 п 4.1</t>
  </si>
  <si>
    <t>Пр.1 п. 3.10</t>
  </si>
  <si>
    <t>Приложение 1 п. 3.8</t>
  </si>
  <si>
    <t>Пр.1 п. 1.3.3</t>
  </si>
  <si>
    <t>КГБУЗ "Норильская МДБ"</t>
  </si>
  <si>
    <t>Итого стоимость обязательных периодических медицинских осмотров</t>
  </si>
  <si>
    <t>Сотрудники отнесенные к пед.персоналу (краевой бюджет)</t>
  </si>
  <si>
    <t>Сотрудники АУП и УВП (краевой бюджет)</t>
  </si>
  <si>
    <t>Сотрудники МОП (местный бюджет)</t>
  </si>
  <si>
    <t>Председатель медецинской комиссии по профосмотрам (врач профпатолог</t>
  </si>
  <si>
    <t>профилактический прием (осмотр, консультация) врача гинеколога</t>
  </si>
  <si>
    <t>профилактический прием (осмотр, консультация) врача оториноларинголога</t>
  </si>
  <si>
    <t>профилактический прием (осмотр, консультация) врача стомотолога терапевта</t>
  </si>
  <si>
    <t>профилактический прием (осмотр, консультация) врача дерматовенеролога</t>
  </si>
  <si>
    <t>профилактический прием (осмотр, консультация) врача терапевта</t>
  </si>
  <si>
    <t>медсестра доврачебного кабинета</t>
  </si>
  <si>
    <t>медецинский регистратор</t>
  </si>
  <si>
    <t>флюорография легких</t>
  </si>
  <si>
    <t>регистрация электрокардиограммы, расшифровка, описание и интерпритация электрокардиографических данных</t>
  </si>
  <si>
    <t>маммография (женщины после 40)</t>
  </si>
  <si>
    <t>взятие крови из периферической вены</t>
  </si>
  <si>
    <t>Исследование уровня холестирина в крови</t>
  </si>
  <si>
    <t>Исследование уровня глюкозы в крови</t>
  </si>
  <si>
    <t>Общий (клинический) анализ крови развернутый</t>
  </si>
  <si>
    <t>Анализ мочи общий</t>
  </si>
  <si>
    <t>взятие крови из пальца</t>
  </si>
  <si>
    <t>Микроскопическое исследование влагалищных мазков</t>
  </si>
  <si>
    <t>Цитологическое исследование мазка из женских половых органов на атипические  клетки (первая категория сложности)</t>
  </si>
  <si>
    <t>Определение антител методом РМП</t>
  </si>
  <si>
    <t>профилактический прием (осмотр, консультация) врача уролога</t>
  </si>
  <si>
    <t>Оформление заключительного акта комиссии (1шт.)</t>
  </si>
  <si>
    <t>Психоневрологический диспансер</t>
  </si>
  <si>
    <t>Подготовка и оформление договора</t>
  </si>
  <si>
    <t>Непроизводственные затраты (затраты времени на дорогу туда и обратно)</t>
  </si>
  <si>
    <t>Отбор одной пробы биологического материала</t>
  </si>
  <si>
    <t>Паразитологические исследования биологического материала: приготовление и просмотр препарата по методу КАТО</t>
  </si>
  <si>
    <t>Паразитологические исследования биологического материала:Метод нативного мазка с фмзраствором и раствором Люголя (2 капли на одном стекле)</t>
  </si>
  <si>
    <t>Паразитологические исследования биологического материала:Исследование перианального соскоба</t>
  </si>
  <si>
    <t>Исследование биоматериалов: Прием, регистрацмя и выдача результатов</t>
  </si>
  <si>
    <t>Исследование биоматериалов: подготовка одной пробы</t>
  </si>
  <si>
    <t>профилактический прием (осмотр, консультация) врача офтальмолога</t>
  </si>
  <si>
    <t>Невролог</t>
  </si>
  <si>
    <t>острота зрения (визометрия)</t>
  </si>
  <si>
    <t>тонометрия</t>
  </si>
  <si>
    <t>скиаскопия</t>
  </si>
  <si>
    <t>рефрактометрия</t>
  </si>
  <si>
    <t>объем аккомодации</t>
  </si>
  <si>
    <t>(гетерофория)исследование бинокулярного зрения</t>
  </si>
  <si>
    <t>цветоощущение</t>
  </si>
  <si>
    <t>биомикроскопия сред глаз</t>
  </si>
  <si>
    <t>офтальмоскопия глазного дна</t>
  </si>
  <si>
    <t>невролог</t>
  </si>
  <si>
    <t>хирург</t>
  </si>
  <si>
    <t>офтальмолог</t>
  </si>
  <si>
    <t>динамометрия</t>
  </si>
  <si>
    <t>исследование функции вестибулярного аппарата</t>
  </si>
  <si>
    <t>биомикроскопия сред глаза</t>
  </si>
  <si>
    <t>термометрия (температура тела)</t>
  </si>
  <si>
    <t>спирометрия</t>
  </si>
  <si>
    <t>Определение антигена HBsAg Hepatitis B virus</t>
  </si>
  <si>
    <t>Определение антител  класса  M,G (IgM, IgG) к Hepatitis С virus</t>
  </si>
  <si>
    <t>Пр.№302-н от 12.04.11г.</t>
  </si>
  <si>
    <t>Мужчины</t>
  </si>
  <si>
    <t>Женщины</t>
  </si>
  <si>
    <t>Тариф, руб.</t>
  </si>
  <si>
    <t>после 40 лет</t>
  </si>
  <si>
    <t>до 40 лет</t>
  </si>
  <si>
    <t>МБДОУ № 81</t>
  </si>
  <si>
    <t>Попова Е.Н.</t>
  </si>
  <si>
    <t>КБК 065/0701/0210074080/621/222 Краевой бюджет</t>
  </si>
  <si>
    <t xml:space="preserve">Расчет норматива затрат по КОСГУ 222, Доп.КР 922 "Прочие транспортные расходы" </t>
  </si>
  <si>
    <t>Вес, кг.</t>
  </si>
  <si>
    <t>Цена за 1 кг</t>
  </si>
  <si>
    <t>Стоимость перевозки, руб.</t>
  </si>
  <si>
    <t>Автодоставка по г.Красноярску</t>
  </si>
  <si>
    <t>Итого, руб</t>
  </si>
  <si>
    <t xml:space="preserve">Переодичность </t>
  </si>
  <si>
    <t>тариф , с учетом НДС</t>
  </si>
  <si>
    <t>Наценка за хрупкость</t>
  </si>
  <si>
    <t>экспедирование грузов Красноярск-Норильск</t>
  </si>
  <si>
    <t>25 %</t>
  </si>
  <si>
    <t>в течении фин.года</t>
  </si>
  <si>
    <t xml:space="preserve">Итого </t>
  </si>
  <si>
    <t xml:space="preserve">КБК 065/0701/0210075880/621/226 </t>
  </si>
  <si>
    <t xml:space="preserve">Расчет норматива затрат по КОСГУ 226, Доп.КР 956 "Приобретение периодических изданий, справочной литературы" </t>
  </si>
  <si>
    <t>(краевой бюджет)</t>
  </si>
  <si>
    <t>Наименование учреждения</t>
  </si>
  <si>
    <t>Сумма подписки на II полугодие 2016 г., руб.</t>
  </si>
  <si>
    <t>Сумма подписки на I полугодие 2017 г., руб.</t>
  </si>
  <si>
    <t>Сумма на год, руб.</t>
  </si>
  <si>
    <t>Периодичность</t>
  </si>
  <si>
    <t>2 раза в год</t>
  </si>
  <si>
    <t>Доп.КР 925</t>
  </si>
  <si>
    <t>местный бюджет</t>
  </si>
  <si>
    <t>краевой бюджет</t>
  </si>
  <si>
    <t>РАСЧЕТ</t>
  </si>
  <si>
    <t>расходов на услуги связи на 2016-2018 гг.</t>
  </si>
  <si>
    <t>Телекоммуникационные услуги связи (ГТС)</t>
  </si>
  <si>
    <t>Услуги внутризоновой телефонной связи, с НДС, руб.</t>
  </si>
  <si>
    <t>Услуги автоматической Мг и Мн (междугород. и международ.)
телефон. связи, с НДС, руб.</t>
  </si>
  <si>
    <t>Услуги связи по тарифному плану "Квалифицированный Голд", руб.</t>
  </si>
  <si>
    <t>Марочная продукция (маркированные конверты)</t>
  </si>
  <si>
    <t>Заказные письма (Почта России)</t>
  </si>
  <si>
    <t>Почтов. расходы (экспресс-почта, бандероли, ценные посылки и др.), руб.</t>
  </si>
  <si>
    <t>Прочие расходы (восстан-е линии связи, уст-ка доп. телефонов, предост-е доступа к мест. телеф. связи и др.), руб.</t>
  </si>
  <si>
    <t>Плановые ассигнования 2016г., руб. (местный бюджет)</t>
  </si>
  <si>
    <t>Утвержденные ассигнования 2015г., руб. (местный бюджет) справочно</t>
  </si>
  <si>
    <t>Абон. плата за доступ к сети Интернет в 2016 году, (краевой бюджет)</t>
  </si>
  <si>
    <t>стоимость в месяц, с НДС, руб.</t>
  </si>
  <si>
    <t>стоимость в год, с НДС, руб.</t>
  </si>
  <si>
    <t>кол-во, шт.</t>
  </si>
  <si>
    <t>стоимость 1-го конверта, без НДС, руб.</t>
  </si>
  <si>
    <t>стоимость всего, без НДС, руб.</t>
  </si>
  <si>
    <t>стоимость 1-го заказного письма, без НДС, руб.</t>
  </si>
  <si>
    <t>МУ</t>
  </si>
  <si>
    <t>МАДОУ № 81</t>
  </si>
  <si>
    <t xml:space="preserve">Киселева К.Е. </t>
  </si>
  <si>
    <t>34-19-49</t>
  </si>
  <si>
    <t>Засядько Н.В.</t>
  </si>
  <si>
    <t>КБК 065/0701/0220110/611(621)/223 дошкольное образование</t>
  </si>
  <si>
    <t>КБК 065/0702(0709)/0220210/611(621)/223 общее образование+МЦ</t>
  </si>
  <si>
    <t>КБК 065/0702/0220310/611(621)/223 дополнительное образование</t>
  </si>
  <si>
    <t>Расчет нормативов затрат на содержание имущества по Доп. КР 931 "Оплата отопления и технологических нужд, а также горячего водоснабжения" на 2016 год (местный бюджет)</t>
  </si>
  <si>
    <t>№ п/п</t>
  </si>
  <si>
    <t>Наименование  учреждения</t>
  </si>
  <si>
    <t>Адрес</t>
  </si>
  <si>
    <t>Обслуживающая организация</t>
  </si>
  <si>
    <t>Утвержденные ассигнования 2015г., руб. (справочно)</t>
  </si>
  <si>
    <t>Утвержденные ассигнования 2016г., руб.</t>
  </si>
  <si>
    <t>Плановые ассигнования 2016г. (согласно утвержд. физ. объемам Упр-ем энергетики), руб.</t>
  </si>
  <si>
    <t>Дефицит ассигнований в 2016 году</t>
  </si>
  <si>
    <t>Отопление</t>
  </si>
  <si>
    <t>Горячее водоснабжение (компонент на тепловую энергию)</t>
  </si>
  <si>
    <t>Горячее водоснабжение (компонент на теплоноситель)</t>
  </si>
  <si>
    <t>Оплаченные счета по Доп.КР 931, Доп.ЭК 831 "Тепловая энергия в горячей воде" в 2016 году</t>
  </si>
  <si>
    <t>Тариф, без НДС, руб./Гкал
(1 полугодие 2016г.)</t>
  </si>
  <si>
    <t>Тариф, без НДС, руб./Гкал
(2 полугодие 2016г.)</t>
  </si>
  <si>
    <t>Физический объем, Гкал</t>
  </si>
  <si>
    <t>ИТОГО сумма, с НДС, руб.</t>
  </si>
  <si>
    <t>Физический объем, тыс. м3</t>
  </si>
  <si>
    <t>платежи прошлых периодов</t>
  </si>
  <si>
    <t>за декабрь 2015г.</t>
  </si>
  <si>
    <t>за январь 2016г.</t>
  </si>
  <si>
    <t>за февраль 2016г.</t>
  </si>
  <si>
    <t>за март 2016г.</t>
  </si>
  <si>
    <t>за апрель 2016г.</t>
  </si>
  <si>
    <t>за май 2016г.</t>
  </si>
  <si>
    <t>за июнь 2016г.</t>
  </si>
  <si>
    <t>за июль 2016г.</t>
  </si>
  <si>
    <t>за август 2016г.</t>
  </si>
  <si>
    <t>за сентябрь 2016г.</t>
  </si>
  <si>
    <t>за октябрь 2016г.</t>
  </si>
  <si>
    <t>за ноябрь 2016г.</t>
  </si>
  <si>
    <t>за декабрь 2016г.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</si>
  <si>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</si>
  <si>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</si>
  <si>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</si>
  <si>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</si>
  <si>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</si>
  <si>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</si>
  <si>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</si>
  <si>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</si>
  <si>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</si>
  <si>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</si>
  <si>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</si>
  <si>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</si>
  <si>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</si>
  <si>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</si>
  <si>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</si>
  <si>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</si>
  <si>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Итого за год</t>
  </si>
  <si>
    <t>план</t>
  </si>
  <si>
    <t>факт</t>
  </si>
  <si>
    <t>отклонение</t>
  </si>
  <si>
    <t>НТЭК</t>
  </si>
  <si>
    <t>Игарская, 44А</t>
  </si>
  <si>
    <t>Расчет нормативов затрат на содержание имущества по Доп. КР 932 "Потребление электроэнергии" на 2016 год (местный бюджет)</t>
  </si>
  <si>
    <t>Оплаченные счета по Доп.КР 932, Доп.ЭК 831 "Электроэнергия" в 2016 году</t>
  </si>
  <si>
    <t>Тариф, без НДС, руб./тыс. кВт.ч
(1 полугодие 2016г.)</t>
  </si>
  <si>
    <t>Тариф, без НДС, руб./тыс. кВт.ч
(2 полугодие 2016г.)</t>
  </si>
  <si>
    <t>Физический объем, тыс. кВт.ч</t>
  </si>
  <si>
    <t>Расчет нормативов затрат на содержание имущества по Доп. КР 933 "Водоснабжение, канализация" на 2016 год (местный бюджет)</t>
  </si>
  <si>
    <t>Оплаченные счета по Доп.КР 933, Доп.ЭК 831 "Питьевая (холодная) вода" в 2016 году</t>
  </si>
  <si>
    <t>Оплаченные счета по Доп.КР 933, Доп.ЭК 831 "Услуги системы водоотведения" в 2016 году</t>
  </si>
  <si>
    <t xml:space="preserve">Утвержденные ассигнования 2016г., руб. </t>
  </si>
  <si>
    <t>Холодное водоснабжение</t>
  </si>
  <si>
    <t>Водоотведение</t>
  </si>
  <si>
    <t>Тариф, без НДС, руб./тыс. м3
(1 полугодие 2016г.)</t>
  </si>
  <si>
    <t>Тариф, без НДС, руб./тыс. м3
(2 полугодие 2016г.)</t>
  </si>
  <si>
    <t>КБК 065/0701/0210101110/621/225 местный бюджет</t>
  </si>
  <si>
    <t>Расчет норматива затрат по КОСГУ 225, Доп.КР 941 "Содержание и техническое обслуживание помещений"
Муниципальное автономное дошкольное образовательное учреждение "Детский сад № 81 "Конек-Горбунок"</t>
  </si>
  <si>
    <t>№
 п/п</t>
  </si>
  <si>
    <t>Наименование</t>
  </si>
  <si>
    <t>Исполнение 2014г.</t>
  </si>
  <si>
    <t>План 2015г.</t>
  </si>
  <si>
    <t>Ожидаемое 2015г.</t>
  </si>
  <si>
    <t>Планируемый период 2016г.</t>
  </si>
  <si>
    <t>Планируемый период 2017г.</t>
  </si>
  <si>
    <t>Планируемый период 2018г.</t>
  </si>
  <si>
    <t>Тариф, руб. (без НДС)</t>
  </si>
  <si>
    <t>Сумма,
 тыс. руб.</t>
  </si>
  <si>
    <t>ТО АУТВР, в том числе:</t>
  </si>
  <si>
    <t>1.1</t>
  </si>
  <si>
    <t>Технический осмотр, узел/мес.</t>
  </si>
  <si>
    <t>1.2</t>
  </si>
  <si>
    <t>Текущее обслуживание (ППР), узел/год</t>
  </si>
  <si>
    <t>1.3</t>
  </si>
  <si>
    <t>Тепловычислитель, кол-во поверок</t>
  </si>
  <si>
    <t>1.4</t>
  </si>
  <si>
    <t>Расходомер, кол-во поверок</t>
  </si>
  <si>
    <t>1.5</t>
  </si>
  <si>
    <t>Датчики, кол-во поверок</t>
  </si>
  <si>
    <t>1.6</t>
  </si>
  <si>
    <t>Датчики, кол-во пусконаладок</t>
  </si>
  <si>
    <t>Техническая эксплуатация инженерных систем, м2</t>
  </si>
  <si>
    <t>ТО АСУВ, шт.</t>
  </si>
  <si>
    <t>ТО инженерных сетей, м2</t>
  </si>
  <si>
    <t>ТО вводных трубопроводов, п.м.</t>
  </si>
  <si>
    <t>ТО светильников наружного освещения, шт.</t>
  </si>
  <si>
    <t>ТО кабельных линий наруж. освещения, км</t>
  </si>
  <si>
    <t>ТО систем вентиляции, в том числе:</t>
  </si>
  <si>
    <t>7.1</t>
  </si>
  <si>
    <t>Вытяжные установки</t>
  </si>
  <si>
    <t>Вентиляторы 3.4.5, шт.</t>
  </si>
  <si>
    <t>Вентиляторы 6.6.3, шт.</t>
  </si>
  <si>
    <t>Вентиляторы 7.8, шт.</t>
  </si>
  <si>
    <t>Вентиляторы 10, шт.</t>
  </si>
  <si>
    <t>Вентиляторы 20, шт.</t>
  </si>
  <si>
    <t>7.2</t>
  </si>
  <si>
    <t>Приточные установки</t>
  </si>
  <si>
    <t>7.3</t>
  </si>
  <si>
    <t>Тепловые завесы</t>
  </si>
  <si>
    <t>Очистка кровель от снега и наледи, м2, в том числе:</t>
  </si>
  <si>
    <t>8.1</t>
  </si>
  <si>
    <t>мягкая</t>
  </si>
  <si>
    <t>8.2</t>
  </si>
  <si>
    <t>металлическая</t>
  </si>
  <si>
    <t>8.3</t>
  </si>
  <si>
    <t>периодичность, раз в год</t>
  </si>
  <si>
    <t>Зимнее содержание территорий, м2, в том числе:*</t>
  </si>
  <si>
    <t>9.1</t>
  </si>
  <si>
    <t>Сады: Талнах, Кайеркан</t>
  </si>
  <si>
    <t>9.2</t>
  </si>
  <si>
    <t>Прочие учреждения: Талнах, Кайеркан</t>
  </si>
  <si>
    <t>9.3</t>
  </si>
  <si>
    <t>Посыпка граншлаком подъездных путей и подходов к учреждению</t>
  </si>
  <si>
    <t>Эксплуатационные услуги, м2, 
в том числе:</t>
  </si>
  <si>
    <t>10.1</t>
  </si>
  <si>
    <t xml:space="preserve"> - многоквартирные дома ("сталинка", "хрущевка", "малоэтажные") серии 1-447, 1-454</t>
  </si>
  <si>
    <t>10.2</t>
  </si>
  <si>
    <t xml:space="preserve"> - многоквартирные дома ("улучш. планировки")
серии НК-12, 111-84, 111-112, К-69</t>
  </si>
  <si>
    <t>11</t>
  </si>
  <si>
    <t>Вывоз и утилизация пищевых отходов, в том числе:</t>
  </si>
  <si>
    <t>11.1</t>
  </si>
  <si>
    <t>Вывоз пищевых отходов, раб.дни</t>
  </si>
  <si>
    <t>11.2</t>
  </si>
  <si>
    <t>Утилизация пищевых отходов, м3 в день</t>
  </si>
  <si>
    <t>157,57/162,77</t>
  </si>
  <si>
    <t>162,77/168,30</t>
  </si>
  <si>
    <t>12</t>
  </si>
  <si>
    <t>Услуга по откачиванию и размещению (захоронению) сепарированных жировых отходов на полигоне, в том числе:</t>
  </si>
  <si>
    <t>12.1</t>
  </si>
  <si>
    <t>Ко-во откачиваний в год</t>
  </si>
  <si>
    <t>12.2</t>
  </si>
  <si>
    <t>Работа транспорта, раз в год</t>
  </si>
  <si>
    <t>12.3</t>
  </si>
  <si>
    <t>Размещение отходов на полигоне за 1 откачивание, куб.м.</t>
  </si>
  <si>
    <t>Техническое обслуживание систем водоподготовки бассейнов, в том числе:</t>
  </si>
  <si>
    <t>13.1</t>
  </si>
  <si>
    <t>количество систем, шт.</t>
  </si>
  <si>
    <t>13.2</t>
  </si>
  <si>
    <t>Мерзлотно-технический надзор, 
в том числе:</t>
  </si>
  <si>
    <t>Здание, объем, 100 м3</t>
  </si>
  <si>
    <t>Подполье, объем, 100 м3</t>
  </si>
  <si>
    <t>14.3</t>
  </si>
  <si>
    <t>Визуальные обсл-ия, здания, раз</t>
  </si>
  <si>
    <t>14.4</t>
  </si>
  <si>
    <t>Визуальные обсл-ия, подполья, 
благоприятн., раз</t>
  </si>
  <si>
    <t>14.5</t>
  </si>
  <si>
    <t>Визуальные обсл-ия, подполья, неблагоприятн., раз</t>
  </si>
  <si>
    <t>14.6</t>
  </si>
  <si>
    <t>Геотермика, благоприятн., тчк/мес</t>
  </si>
  <si>
    <t>14.7</t>
  </si>
  <si>
    <t>Геотермика, неблагоприятн., тчк/мес</t>
  </si>
  <si>
    <t>14.8</t>
  </si>
  <si>
    <t>Геодезия, благоприятн., кол-во штативов</t>
  </si>
  <si>
    <t>14.9</t>
  </si>
  <si>
    <t>Геодезия, неблагоприятн., кол-во штативов</t>
  </si>
  <si>
    <t>14.10</t>
  </si>
  <si>
    <t>Геодезия, камеральная обработка, 
кол-во штативов</t>
  </si>
  <si>
    <t>ТО лифтов, шт., в том числе:</t>
  </si>
  <si>
    <t>Грузоподъемность 39-241</t>
  </si>
  <si>
    <t>Грузоподъемность 320-400</t>
  </si>
  <si>
    <t xml:space="preserve">Техническое освидетельствование </t>
  </si>
  <si>
    <t>Дератизация, дезинсекция и дезинфекция, м2, в том числе:</t>
  </si>
  <si>
    <t>Дератизация, площадь, м2</t>
  </si>
  <si>
    <t>Дератизация, периодичность, раз</t>
  </si>
  <si>
    <t>Дезинсекция, площадь, м2</t>
  </si>
  <si>
    <t>Дезинсекция, периодичность, раз</t>
  </si>
  <si>
    <t>Дезинфекция, площадь, м2</t>
  </si>
  <si>
    <t>Дезинфекция, периодичность, раз</t>
  </si>
  <si>
    <t>Прочие расходы (аварийно-восстановител. работы, замена оборудования и др.)</t>
  </si>
  <si>
    <t>Услуги мусоровоза, бульдозера</t>
  </si>
  <si>
    <t>ИТОГО по Доп.КР 941</t>
  </si>
  <si>
    <t>Примечание:</t>
  </si>
  <si>
    <t xml:space="preserve">* С 01.01.2015г. повышение тарифов на зимнее содержание территории: сады - 22,05 руб/м2, прочие учреждения - 24,99 руб/м2 с учетом НДС (тарифы Экономики). </t>
  </si>
  <si>
    <t>Кроме того, в 2015 году в расчет стоимости затрат на оказание данной услуги включены расходы по посыпке граншлаком подъездных путей и подходов к учреждению - тариф 1,32 руб/м2 с учетом НДС.</t>
  </si>
  <si>
    <t>Тарифы на эксплуатационные услуги на 2016-2018 гг. указаны с учетом НДС (постановление Администрации города Норильска от 22.12.2014 № 713).</t>
  </si>
  <si>
    <t>Начальник планово-экономического отдела</t>
  </si>
  <si>
    <t>В.В. Гоннова</t>
  </si>
  <si>
    <t>Засядько Н.В., 341949</t>
  </si>
  <si>
    <t>Закирова К.Ф., 483096</t>
  </si>
  <si>
    <t>Приложение № 27</t>
  </si>
  <si>
    <t>к Порядку составления проекта бюджета</t>
  </si>
  <si>
    <t>муниципального образования город Норильск</t>
  </si>
  <si>
    <t>на очередной финансовый год и плановый период,</t>
  </si>
  <si>
    <t xml:space="preserve">утвержденному постановлением </t>
  </si>
  <si>
    <t>Администрации города Норильска</t>
  </si>
  <si>
    <t>от 30.06.2015 №337</t>
  </si>
  <si>
    <t xml:space="preserve">КБК   </t>
  </si>
  <si>
    <t>Расчет норматива затрат по КОСГУ 225, Доп.КР 942 "Текущий ремонт оборудования"
Муниципальное бюджетное  дошкольное образовательное учреждение "Детский сад №81 "Конек-Горбунок"</t>
  </si>
  <si>
    <t>Марка, модель оборудования</t>
  </si>
  <si>
    <t>Ед.из-ия</t>
  </si>
  <si>
    <t>Фактические исполнение за отчетный 2014 финансовый год</t>
  </si>
  <si>
    <t>Текущий 2015 финансовый год</t>
  </si>
  <si>
    <t xml:space="preserve">Ожидаемое </t>
  </si>
  <si>
    <t>Очередной 2016 финансовый год</t>
  </si>
  <si>
    <t>Очередной 2017 финансовый год</t>
  </si>
  <si>
    <t>Уточненный план на 31.12.2014г., тыс.руб. (с НДС)</t>
  </si>
  <si>
    <t>Физический объём/периодичность ремонтов</t>
  </si>
  <si>
    <t>Тариф руб./ед.изм (без НДС)</t>
  </si>
  <si>
    <t>Итого тыс.руб. (с НДС)</t>
  </si>
  <si>
    <t>Изначально утвержденный план, тыс.руб. (с НДС)</t>
  </si>
  <si>
    <t>Балансовая стоимость, руб.</t>
  </si>
  <si>
    <t>Тариф ТО, руб. (без НДС)</t>
  </si>
  <si>
    <t>Тариф ТР, руб. (без НДС)</t>
  </si>
  <si>
    <t>Периодичность в год</t>
  </si>
  <si>
    <t>Сумма, с учетом НДС,
 тыс. руб.</t>
  </si>
  <si>
    <t>Примечание</t>
  </si>
  <si>
    <t>Техническое обслуживание и ремонт систем видеонаблюдения</t>
  </si>
  <si>
    <t>внутренних</t>
  </si>
  <si>
    <t>наружных</t>
  </si>
  <si>
    <t>блок питания</t>
  </si>
  <si>
    <t>видеорегистратор</t>
  </si>
  <si>
    <t>монитор</t>
  </si>
  <si>
    <t>затраты труда инженера</t>
  </si>
  <si>
    <t>чел/час.</t>
  </si>
  <si>
    <t>Техническое обслуживание и ремонт торгово-технологического оборудования</t>
  </si>
  <si>
    <t>Количество ТО в год</t>
  </si>
  <si>
    <t>Количество ТР в год</t>
  </si>
  <si>
    <t>Внеплановый ремонт (20% от ст-ти ТО и ТР)</t>
  </si>
  <si>
    <t>Стоимость ТМЦ (30% от ст-ти ТО, ТР и ВР)</t>
  </si>
  <si>
    <t>Индекс перехода цен</t>
  </si>
  <si>
    <t>Стоимость ТО и ТР в год</t>
  </si>
  <si>
    <t>2.6.1</t>
  </si>
  <si>
    <t>Шкаф охлаждаемый</t>
  </si>
  <si>
    <t>ПОЛАИР ШХ-1,4</t>
  </si>
  <si>
    <t>2.6.2</t>
  </si>
  <si>
    <t>Агрегат герметичный</t>
  </si>
  <si>
    <t>DS-10</t>
  </si>
  <si>
    <t>2.6.3</t>
  </si>
  <si>
    <t>ПОЛАИР ШН-1,4</t>
  </si>
  <si>
    <t>2.6.4</t>
  </si>
  <si>
    <t>SC-15CM</t>
  </si>
  <si>
    <t>2.6.5</t>
  </si>
  <si>
    <t>Электрокотел</t>
  </si>
  <si>
    <t>КПЭ-60</t>
  </si>
  <si>
    <t>2.6.6</t>
  </si>
  <si>
    <t>Плита электрическая</t>
  </si>
  <si>
    <t>ЭП-4ЖШ</t>
  </si>
  <si>
    <t>2.6.7</t>
  </si>
  <si>
    <t>Пекарный шкаф</t>
  </si>
  <si>
    <t>ШПЭСМ-3</t>
  </si>
  <si>
    <t>2.6.8</t>
  </si>
  <si>
    <t>Универсальная кухонная машина</t>
  </si>
  <si>
    <t>УКМ</t>
  </si>
  <si>
    <t>2.6.9</t>
  </si>
  <si>
    <t>Хлеборезка</t>
  </si>
  <si>
    <t>АХМ-300</t>
  </si>
  <si>
    <t>2.6.10</t>
  </si>
  <si>
    <t>Картофелечистка</t>
  </si>
  <si>
    <t>МОК-300</t>
  </si>
  <si>
    <t>2.6.11</t>
  </si>
  <si>
    <t>Станция управления</t>
  </si>
  <si>
    <t>2.6.12</t>
  </si>
  <si>
    <t>Автовыключатель</t>
  </si>
  <si>
    <t>АП-50</t>
  </si>
  <si>
    <t>2.6.13</t>
  </si>
  <si>
    <t>Магнитный пускатель</t>
  </si>
  <si>
    <t>ПМЕ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</si>
  <si>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</si>
  <si>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</si>
  <si>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</si>
  <si>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</si>
  <si>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</si>
  <si>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</si>
  <si>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</si>
  <si>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</si>
  <si>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</si>
  <si>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</si>
  <si>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</si>
  <si>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2.6.25</t>
  </si>
  <si>
    <t>2.6.26</t>
  </si>
  <si>
    <t>2.6.27</t>
  </si>
  <si>
    <t>2.6.28</t>
  </si>
  <si>
    <t>2.6.29</t>
  </si>
  <si>
    <t>2.6.30</t>
  </si>
  <si>
    <t>2.6.31</t>
  </si>
  <si>
    <t>2.6.32</t>
  </si>
  <si>
    <t>2.6.33</t>
  </si>
  <si>
    <t>2.6.34</t>
  </si>
  <si>
    <t>2.6.35</t>
  </si>
  <si>
    <t>2.6.36</t>
  </si>
  <si>
    <t>2.6.37</t>
  </si>
  <si>
    <t>2.6.38</t>
  </si>
  <si>
    <t>2.6.39</t>
  </si>
  <si>
    <t>2.6.40</t>
  </si>
  <si>
    <t>2.6.41</t>
  </si>
  <si>
    <t>3</t>
  </si>
  <si>
    <t>Ремонт бытовых холодильников</t>
  </si>
  <si>
    <t>Холодильник двухкамерный Стинол RE305 1,8х0,6х0,6 м</t>
  </si>
  <si>
    <t>Холодильник Саратов 451, КШ 160 R (1-камерный)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</si>
  <si>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</si>
  <si>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</si>
  <si>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</si>
  <si>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</si>
  <si>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</si>
  <si>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</si>
  <si>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</si>
  <si>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</si>
  <si>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</si>
  <si>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</si>
  <si>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</si>
  <si>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</si>
  <si>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</si>
  <si>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</t>
  </si>
  <si>
    <t>Ремонт стирального оборудования</t>
  </si>
  <si>
    <t>4.1</t>
  </si>
  <si>
    <t>Машина стиральная LG WD-10342 7 кг 600*550*850 мм</t>
  </si>
  <si>
    <t>4.2</t>
  </si>
  <si>
    <t>4.3</t>
  </si>
  <si>
    <t>4.4</t>
  </si>
  <si>
    <t>Стиральная машина Mabe MWF1 2810</t>
  </si>
  <si>
    <t>4.5</t>
  </si>
  <si>
    <t>Сушильный агрегат ARDO</t>
  </si>
  <si>
    <t>4.6</t>
  </si>
  <si>
    <t>Сушильный барабан Bosch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</si>
  <si>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</si>
  <si>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</si>
  <si>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</si>
  <si>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</si>
  <si>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</si>
  <si>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</si>
  <si>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</si>
  <si>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</si>
  <si>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</si>
  <si>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</si>
  <si>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</t>
  </si>
  <si>
    <t>Ремонт бытовой техники</t>
  </si>
  <si>
    <t>5.1</t>
  </si>
  <si>
    <t>Аудиоминисистема JVC</t>
  </si>
  <si>
    <t>5.2</t>
  </si>
  <si>
    <t>Вокальная радиосистема Arthur forty</t>
  </si>
  <si>
    <t>5.3</t>
  </si>
  <si>
    <t>Гладильный пресс DOMENA</t>
  </si>
  <si>
    <t>5.4</t>
  </si>
  <si>
    <t>Ионизатор воздуха Boneco 1344 N</t>
  </si>
  <si>
    <t>5.5</t>
  </si>
  <si>
    <t>Кислородный концентратор передвижной</t>
  </si>
  <si>
    <t>5.6</t>
  </si>
  <si>
    <t>Машина гладильная Ульяна</t>
  </si>
  <si>
    <t>5.7</t>
  </si>
  <si>
    <t>Машина швейная Janome L 394</t>
  </si>
  <si>
    <t>5.8</t>
  </si>
  <si>
    <t>Машина швейная Вrother LS-2125</t>
  </si>
  <si>
    <t>5.9</t>
  </si>
  <si>
    <t>Машина швейная ОРША ПШМ 1022М</t>
  </si>
  <si>
    <t>5.10</t>
  </si>
  <si>
    <t>Музыкальный центр Panasonic</t>
  </si>
  <si>
    <t>5.11</t>
  </si>
  <si>
    <t>Музыкальный центр Samsunq MAX - 1530</t>
  </si>
  <si>
    <t>5.12</t>
  </si>
  <si>
    <t>Мультимедиапроектор Samsung SP-M250</t>
  </si>
  <si>
    <t>5.13</t>
  </si>
  <si>
    <t>5.14</t>
  </si>
  <si>
    <t>Обогреватель электрический масляный</t>
  </si>
  <si>
    <t>5.15</t>
  </si>
  <si>
    <t>Оверлог Aurora 754 D</t>
  </si>
  <si>
    <t>5.16</t>
  </si>
  <si>
    <t>Оверлог Janome MyLoe 204</t>
  </si>
  <si>
    <t>5.17</t>
  </si>
  <si>
    <t>Осушитель воздуха CDP 65</t>
  </si>
  <si>
    <t>5.18</t>
  </si>
  <si>
    <t>Парогенератор Tefal</t>
  </si>
  <si>
    <t>5.19</t>
  </si>
  <si>
    <t>Переплётная машина RENZ COMBI-S</t>
  </si>
  <si>
    <t>5.20</t>
  </si>
  <si>
    <t>Плеер DVD BBK - 514 S</t>
  </si>
  <si>
    <t>5.21</t>
  </si>
  <si>
    <t>Пылесос Bosch</t>
  </si>
  <si>
    <t>5.22</t>
  </si>
  <si>
    <t>Пылесос LG</t>
  </si>
  <si>
    <t>5.23</t>
  </si>
  <si>
    <t>5.24</t>
  </si>
  <si>
    <t>Пылесос Philips</t>
  </si>
  <si>
    <t>5.25</t>
  </si>
  <si>
    <t>Пылесос Philips FC 6842 моющий</t>
  </si>
  <si>
    <t>5.26</t>
  </si>
  <si>
    <t>Пылесос Philips FC 8394 (1600 Вт)</t>
  </si>
  <si>
    <t>5.27</t>
  </si>
  <si>
    <t>Пылесос Thomas моющий</t>
  </si>
  <si>
    <t>5.28</t>
  </si>
  <si>
    <t>Радиосистема VHF, 2 микрофона SM58 LX88-II</t>
  </si>
  <si>
    <t>5.29</t>
  </si>
  <si>
    <t>Ручная радиосистема Audio - technica</t>
  </si>
  <si>
    <t>5.30</t>
  </si>
  <si>
    <t>Ручная радиосистема Shure</t>
  </si>
  <si>
    <t>5.31</t>
  </si>
  <si>
    <t>Ручная радиосистема SINGLE</t>
  </si>
  <si>
    <t>5.32</t>
  </si>
  <si>
    <t>Ручной пылесос для очистки бассейна</t>
  </si>
  <si>
    <t>5.33</t>
  </si>
  <si>
    <t>Синтезатор Casio WK - 3800</t>
  </si>
  <si>
    <t>5.34</t>
  </si>
  <si>
    <t>Телевизор LG 32 LD 555</t>
  </si>
  <si>
    <t>5.35</t>
  </si>
  <si>
    <t>Телевизор Samsung 29</t>
  </si>
  <si>
    <t>5.36</t>
  </si>
  <si>
    <t>Телефакс Panasonic KX - FLC413 лазерный+радиотрубка</t>
  </si>
  <si>
    <t>5.37</t>
  </si>
  <si>
    <t>Увлажнитель воздуха Boneco 1359</t>
  </si>
  <si>
    <t>5.38</t>
  </si>
  <si>
    <t>Усилитель звука</t>
  </si>
  <si>
    <t>5.39</t>
  </si>
  <si>
    <t>Факс Panasonic-КХ</t>
  </si>
  <si>
    <t>5.40</t>
  </si>
  <si>
    <t>Центр музыкальный LG</t>
  </si>
  <si>
    <t>5.41</t>
  </si>
  <si>
    <t>Цифровое пианино Yamaha CLР220</t>
  </si>
  <si>
    <t>5.42</t>
  </si>
  <si>
    <t>Шлифмашинка угловая МВ850СЕ</t>
  </si>
  <si>
    <t>5.43</t>
  </si>
  <si>
    <t>Электропианино CELVIANO AP-33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</si>
  <si>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</si>
  <si>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</si>
  <si>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</si>
  <si>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</si>
  <si>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</si>
  <si>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</si>
  <si>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</si>
  <si>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</si>
  <si>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</si>
  <si>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</si>
  <si>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</si>
  <si>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</si>
  <si>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</si>
  <si>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</si>
  <si>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</si>
  <si>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</si>
  <si>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</si>
  <si>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</si>
  <si>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</si>
  <si>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</si>
  <si>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</si>
  <si>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</si>
  <si>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</si>
  <si>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</si>
  <si>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</si>
  <si>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6</t>
  </si>
  <si>
    <t>Техническое обслуживание изделий медицинской техники (ИМТ)</t>
  </si>
  <si>
    <t>6.1</t>
  </si>
  <si>
    <t>Облучатель</t>
  </si>
  <si>
    <t>ОБПС-6х30</t>
  </si>
  <si>
    <t>6.2</t>
  </si>
  <si>
    <t>Облучатель "Солис"</t>
  </si>
  <si>
    <t>УФО-ИК-250</t>
  </si>
  <si>
    <t>6.3</t>
  </si>
  <si>
    <t>6.4</t>
  </si>
  <si>
    <t>ОБН-150</t>
  </si>
  <si>
    <t>6.5</t>
  </si>
  <si>
    <t>6.6</t>
  </si>
  <si>
    <t>Лампа "Соллюкс"</t>
  </si>
  <si>
    <t>ЛСН-1</t>
  </si>
  <si>
    <t>6.7</t>
  </si>
  <si>
    <t>6.8</t>
  </si>
  <si>
    <t>Облучатель ОУФК-01</t>
  </si>
  <si>
    <t>Солнышко</t>
  </si>
  <si>
    <t>6.9</t>
  </si>
  <si>
    <t>6.10</t>
  </si>
  <si>
    <t>Ингалятор ультразвуковой</t>
  </si>
  <si>
    <t>Вулкан-1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</si>
  <si>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</si>
  <si>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</si>
  <si>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</si>
  <si>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</si>
  <si>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</si>
  <si>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</si>
  <si>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</si>
  <si>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</si>
  <si>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</si>
  <si>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</si>
  <si>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</si>
  <si>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</si>
  <si>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</si>
  <si>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</si>
  <si>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</si>
  <si>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7</t>
  </si>
  <si>
    <t xml:space="preserve">Ремонт изделий медицинской техники (ИМТ) и средств измерений (СИ) </t>
  </si>
  <si>
    <t>Весы CAS D-60H</t>
  </si>
  <si>
    <t>Весы CAS DB-150H</t>
  </si>
  <si>
    <t>Весы CAS SW - 10</t>
  </si>
  <si>
    <t>7.4</t>
  </si>
  <si>
    <t>Весы электронные медицинские ВМ-150</t>
  </si>
  <si>
    <t>7.5</t>
  </si>
  <si>
    <t>Ингалятор Вулкан</t>
  </si>
  <si>
    <t>7.6</t>
  </si>
  <si>
    <t>Ингалятор ультразвуковой "Вулкан 1"</t>
  </si>
  <si>
    <t>7.7</t>
  </si>
  <si>
    <t>Облучатель бактерицидный ОБН-450</t>
  </si>
  <si>
    <t>7.8</t>
  </si>
  <si>
    <t>7.9</t>
  </si>
  <si>
    <t>Облучатель бактерицидный рециркулятор</t>
  </si>
  <si>
    <t>7.10</t>
  </si>
  <si>
    <t>Облучатель Солнышко</t>
  </si>
  <si>
    <t>7.11</t>
  </si>
  <si>
    <t>Облучатель ультрафиолетовый ОУФну</t>
  </si>
  <si>
    <t>7.12</t>
  </si>
  <si>
    <t>Облучатель УФО-ИК-250 Солис</t>
  </si>
  <si>
    <t>7.13</t>
  </si>
  <si>
    <t>Облучатель-рециркулятор воздуха ультрафиолетовый ОРУБп-3-3-"Кронт" передвижной</t>
  </si>
  <si>
    <t>7.14</t>
  </si>
  <si>
    <t>Спирометр сухой портативный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</si>
  <si>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</si>
  <si>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</si>
  <si>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</si>
  <si>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</si>
  <si>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</si>
  <si>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</si>
  <si>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</si>
  <si>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</si>
  <si>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</si>
  <si>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</si>
  <si>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</si>
  <si>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</si>
  <si>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</si>
  <si>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</si>
  <si>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</si>
  <si>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</si>
  <si>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</si>
  <si>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</si>
  <si>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</si>
  <si>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</si>
  <si>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</si>
  <si>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</si>
  <si>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8</t>
  </si>
  <si>
    <t>Ремонт оргтехники и копировально-множительной техники</t>
  </si>
  <si>
    <t>ИТОГО по Доп.КР 942 в т.ч. :</t>
  </si>
  <si>
    <t>СПРАВОЧНО</t>
  </si>
  <si>
    <t>* Данные по перечню оборудования, количества, балансовой стоимости находящейся на балансе учреждения по состоянию на 01.06.2015г, предоставил отделом учета материальных ценностей и расчетов по организации питания (отв. Начальник отдела Кондрат Е.И.)</t>
  </si>
  <si>
    <t>Начальник ОТНиЭ</t>
  </si>
  <si>
    <t>Л.А.Романченко</t>
  </si>
  <si>
    <t>Аниферова Н.А., 341949</t>
  </si>
  <si>
    <t>Вильт Н.С., 483096</t>
  </si>
  <si>
    <t>Шодик А.И., 483094</t>
  </si>
  <si>
    <t xml:space="preserve">065/0701/0210101110/621/225 </t>
  </si>
  <si>
    <t>Расчет норматива затрат по КОСГУ 225, Доп.КР 947 "Прочие расходы по содержанию имущества"
Муниципальное автономное дошкольное образовательное учреждение "Детский сад № 81 "Конек-Горбунок"</t>
  </si>
  <si>
    <t>Ед. измерения</t>
  </si>
  <si>
    <t>Очередной 2018 финансовый год</t>
  </si>
  <si>
    <t>Дата последней перезарядки</t>
  </si>
  <si>
    <t>Дата следующей перезарядки</t>
  </si>
  <si>
    <t>Итого, тыс.руб. (с НДС)</t>
  </si>
  <si>
    <t>Техническое обслуживание и ремонт систем ОПС и ППА</t>
  </si>
  <si>
    <t>Базисная стоимость ТО в год</t>
  </si>
  <si>
    <t>раз</t>
  </si>
  <si>
    <t>Базисная стоимость ТР в год</t>
  </si>
  <si>
    <t>Стоимость с учетом индекса перехода цен в цены 2016г.</t>
  </si>
  <si>
    <t>ус.ед.</t>
  </si>
  <si>
    <t>ремонт (10% от стоимости )</t>
  </si>
  <si>
    <t>руб.</t>
  </si>
  <si>
    <t>Стоимость НДС</t>
  </si>
  <si>
    <t>Испытание электрооборудования пищеблоков</t>
  </si>
  <si>
    <t>2.1</t>
  </si>
  <si>
    <t>Кол-во измерений сопротивления изоляции мегаометром кабельных и других линий напраяжением до 1 кВ</t>
  </si>
  <si>
    <t>руб./шт.</t>
  </si>
  <si>
    <t>2.2</t>
  </si>
  <si>
    <t>Кол-во проверок наличия цепи между заземлителями и заземленными элементами</t>
  </si>
  <si>
    <t>2.3</t>
  </si>
  <si>
    <t xml:space="preserve">Испытание электрооборудования </t>
  </si>
  <si>
    <t>Коммутационные апараты</t>
  </si>
  <si>
    <t>Кол-во поверок выключателей однополюсный, напряжением до 1кВ, с УЗО</t>
  </si>
  <si>
    <t>Кол-во поверок выключателей трехполюсный, напряжением до 1кВ, с эл.магнитным, тепловым или комбинир. расцепителем, номинальный ток до 50А</t>
  </si>
  <si>
    <t>Измерения в электроустановках</t>
  </si>
  <si>
    <t>Проверка наличия цепи между заземлителями и заземленными элементами</t>
  </si>
  <si>
    <t>точ.</t>
  </si>
  <si>
    <t>Замер полного сопротивления цепи «фаза-нуль»</t>
  </si>
  <si>
    <t>токоприемн.</t>
  </si>
  <si>
    <t>Измерение сопротивления изоляции мегаомметром кабельных и других линий напряжением до 1кВ</t>
  </si>
  <si>
    <t>1 линии</t>
  </si>
  <si>
    <t>Камерная дезинфекция</t>
  </si>
  <si>
    <t>Количество закладок</t>
  </si>
  <si>
    <t>1 закладка/20 кг</t>
  </si>
  <si>
    <t>Прачечные услуги</t>
  </si>
  <si>
    <t>Стирка без крахмаления</t>
  </si>
  <si>
    <t>руб./кг</t>
  </si>
  <si>
    <t>Стирка с крахмалением</t>
  </si>
  <si>
    <t>Стирка ковров</t>
  </si>
  <si>
    <r>
      <t>руб./м</t>
    </r>
    <r>
      <rPr>
        <vertAlign val="superscript"/>
        <sz val="12"/>
        <rFont val="Times New Roman"/>
        <family val="1"/>
        <charset val="204"/>
      </rPr>
      <t>2</t>
    </r>
  </si>
  <si>
    <t>Поверка средств имзерения (метрологические услуги)</t>
  </si>
  <si>
    <t>18%</t>
  </si>
  <si>
    <t>Весы электронные</t>
  </si>
  <si>
    <t>Весы мед. электронные</t>
  </si>
  <si>
    <t>Тонометр</t>
  </si>
  <si>
    <t>Манометр</t>
  </si>
  <si>
    <t>Трансформатор тока</t>
  </si>
  <si>
    <t>Гигрометр психрометрический</t>
  </si>
  <si>
    <t>6.26</t>
  </si>
  <si>
    <t>6.27</t>
  </si>
  <si>
    <t>6.28</t>
  </si>
  <si>
    <t>6.29</t>
  </si>
  <si>
    <t>Техническое обслуживание средств тревожной сигнализации</t>
  </si>
  <si>
    <t>руб./мес.</t>
  </si>
  <si>
    <t>Техническое обслуживание и перезарядка огнетушителей</t>
  </si>
  <si>
    <t>ОП-4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</si>
  <si>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</si>
  <si>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</si>
  <si>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</si>
  <si>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</si>
  <si>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</si>
  <si>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</si>
  <si>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</si>
  <si>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</si>
  <si>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</si>
  <si>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</si>
  <si>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Техническое обслуживание игрового оборудования детских площадок</t>
  </si>
  <si>
    <t xml:space="preserve">Обслуживание </t>
  </si>
  <si>
    <t>руб./ раз</t>
  </si>
  <si>
    <t>10</t>
  </si>
  <si>
    <t>Испытание кровельного ограждения</t>
  </si>
  <si>
    <t>Устранение замечаний по предписаниям надзорных органов, в части содержания здания и иммущества (мелкоремонтые работы, изготовление, монтаж/демонтаж дверей и окон)</t>
  </si>
  <si>
    <t>Списание (экспертиза) товарно-материальных ценностей</t>
  </si>
  <si>
    <t>Швейная машина</t>
  </si>
  <si>
    <t>Весы медицинские</t>
  </si>
  <si>
    <t>12.4</t>
  </si>
  <si>
    <t>Пылесос</t>
  </si>
  <si>
    <t>12.5</t>
  </si>
  <si>
    <t>Оверлог</t>
  </si>
  <si>
    <t>12.6</t>
  </si>
  <si>
    <t>Обогреватель масляный</t>
  </si>
  <si>
    <t>12.7</t>
  </si>
  <si>
    <t>Музыкальный центр</t>
  </si>
  <si>
    <t>12.8</t>
  </si>
  <si>
    <t>Монитор</t>
  </si>
  <si>
    <t>12.9</t>
  </si>
  <si>
    <t>Системный блок</t>
  </si>
  <si>
    <t>12.10</t>
  </si>
  <si>
    <t>Утюг</t>
  </si>
  <si>
    <t>12.11</t>
  </si>
  <si>
    <t>Ноутбук</t>
  </si>
  <si>
    <t>12.12</t>
  </si>
  <si>
    <t>12.13</t>
  </si>
  <si>
    <t>12.14</t>
  </si>
  <si>
    <t>12.15</t>
  </si>
  <si>
    <t>12.16</t>
  </si>
  <si>
    <t>12.17</t>
  </si>
  <si>
    <t>13</t>
  </si>
  <si>
    <t>Испытание электрооборудования елочных гирлянд</t>
  </si>
  <si>
    <t>ед. оборуд.</t>
  </si>
  <si>
    <t>14</t>
  </si>
  <si>
    <t>Замер температуры жар.шкафов</t>
  </si>
  <si>
    <t>15</t>
  </si>
  <si>
    <t>Заправка картриджей (краевой бюджет)</t>
  </si>
  <si>
    <t>ИТОГО по Доп.КР 947 в т.ч. :</t>
  </si>
  <si>
    <t>КБК 065/0701/0210101110/621/221</t>
  </si>
  <si>
    <t>КБК 065/0701/0210075880/621/221</t>
  </si>
  <si>
    <t xml:space="preserve">КБК 065/0701/0210101110/621/223 </t>
  </si>
  <si>
    <t>ГОРОДСКИЕ И ВНУТРИСАДОВСКИЕ КУЛЬТУРНО-МАССОВЫЕ МЕРОПРИЯТИЯ на 2016 год (краевой бюджет)</t>
  </si>
  <si>
    <t xml:space="preserve">КБК 065/0701/0210074080/611/290 </t>
  </si>
  <si>
    <t>Учреждение, ответственное за проведение мероприятия</t>
  </si>
  <si>
    <t>д/с 5,25,36</t>
  </si>
  <si>
    <t>д/с 84</t>
  </si>
  <si>
    <t>отдел дошкол. образования</t>
  </si>
  <si>
    <t>МЦ</t>
  </si>
  <si>
    <t>город, район</t>
  </si>
  <si>
    <t>ИТОГО ассигнования 2016 г. на городские и внутрисадовские КММ, руб.</t>
  </si>
  <si>
    <t>ГОРОДСКИЕ КУЛЬТУРНО-МАССОВЫЕ МЕРОПРИЯТИЯ</t>
  </si>
  <si>
    <t>ВНУТРИСАДОВСКИЕ КУЛЬТУРНО-МАССОВЫЕ МЕРОПРИЯТИЯ</t>
  </si>
  <si>
    <t>ИТОГО городские КММ, руб.</t>
  </si>
  <si>
    <t>Шашечный турнир среди воспитанников детских садов</t>
  </si>
  <si>
    <t>Фестиваль театрального творчества воспитанников МБДОУ Кайеркан "Театральная весна", посвященный 60-летию района Кайеркан</t>
  </si>
  <si>
    <t>Поощрение победителей рейтинга МБ(А)ДОУ</t>
  </si>
  <si>
    <t>Поощрение участников и победителей муниципального профессионального конкурса "Воспитатель года"</t>
  </si>
  <si>
    <t>ИТОГО внутрисадовские КММ,  руб.</t>
  </si>
  <si>
    <t>ЮБИЛЕЙНЫЕ МЕРОПРИЯТИЯ + 23 ФЕВРАЛЯ + 8 МАРТА + ДЕНЬ ПОБЕДЫ + ПОСЛЕДНИЙ ЗВОНОК + ДЕНЬ ДОШКОЛЬНОГО РАБОТНИКА + НОВОГОДНИЕ МЕРОПРИЯТИЯ</t>
  </si>
  <si>
    <t>разбивка кассового плана помесячно</t>
  </si>
  <si>
    <t>месяц проведения мероприятия</t>
  </si>
  <si>
    <t>0210074080/290/963/831 Призы (краевой) САДЫ</t>
  </si>
  <si>
    <t>0210101110/226/954/831 Расходники (местный) САДЫ</t>
  </si>
  <si>
    <t>0210101110/340/981/831 Типограф. расходы (местный) САДЫ</t>
  </si>
  <si>
    <t>ПРИЗОВОЙ ФОНД (краевой бюджет) 0210074080/290/963/831</t>
  </si>
  <si>
    <t>т</t>
  </si>
  <si>
    <t>МАДОУ "Детский сад № 81"</t>
  </si>
  <si>
    <t xml:space="preserve">Засядько Н.В. </t>
  </si>
  <si>
    <r>
      <t xml:space="preserve"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</t>
    </r>
    <r>
      <rPr>
        <u/>
        <sz val="11"/>
        <rFont val="Times New Roman"/>
        <family val="1"/>
        <charset val="204"/>
      </rPr>
      <t>в части обеспечения деятельности административного и учебно-вспомогательного персонала</t>
    </r>
    <r>
      <rPr>
        <sz val="11"/>
        <rFont val="Times New Roman"/>
        <family val="1"/>
        <charset val="204"/>
      </rPr>
      <t xml:space="preserve">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образования», </t>
    </r>
    <r>
      <rPr>
        <sz val="11"/>
        <color indexed="10"/>
        <rFont val="Times New Roman"/>
        <family val="1"/>
        <charset val="204"/>
      </rPr>
      <t>Код доп.ЭК 475, доп.ФК 81600, КЦСР 0210074080</t>
    </r>
  </si>
  <si>
    <t xml:space="preserve">Расчет затрат на приобретение продуктов питания КОСГУ 340 Доп КР 983на 2016 год </t>
  </si>
  <si>
    <t xml:space="preserve">Расчетная потребность </t>
  </si>
  <si>
    <t>Сумма руб.</t>
  </si>
  <si>
    <t>Источники оплаты</t>
  </si>
  <si>
    <t>Поступления род. платы</t>
  </si>
  <si>
    <t>Поступления пит.сотрудн.</t>
  </si>
  <si>
    <t>Местный бджет</t>
  </si>
  <si>
    <t>*Дефицит средств</t>
  </si>
  <si>
    <t>КБК</t>
  </si>
  <si>
    <t xml:space="preserve">Питание детей </t>
  </si>
  <si>
    <t>065/0701/0220075540/622/340</t>
  </si>
  <si>
    <t>Питание сотрудников</t>
  </si>
  <si>
    <t>065/0701/0210101110/621/340</t>
  </si>
  <si>
    <t>*Дефицит средств-будет восполнен в 2016 году за счет переходящих остатков прошлых лет, поступлений родительской платы.</t>
  </si>
  <si>
    <t>я н в а р ь</t>
  </si>
  <si>
    <t>ф е в р а л ь</t>
  </si>
  <si>
    <t>м а р т</t>
  </si>
  <si>
    <t>а п р е л ь</t>
  </si>
  <si>
    <t xml:space="preserve">м а й </t>
  </si>
  <si>
    <t>и ю н ь</t>
  </si>
  <si>
    <t>и ю л ь</t>
  </si>
  <si>
    <t xml:space="preserve">а в г у с т </t>
  </si>
  <si>
    <t xml:space="preserve">с е н т я б р ь </t>
  </si>
  <si>
    <t xml:space="preserve">о к т я б р ь </t>
  </si>
  <si>
    <t xml:space="preserve">н о я б р ь </t>
  </si>
  <si>
    <t>д е к а б р ь</t>
  </si>
  <si>
    <t>кол-во</t>
  </si>
  <si>
    <t>дети</t>
  </si>
  <si>
    <t>сотрудники</t>
  </si>
  <si>
    <t xml:space="preserve">Ассортиментный перечень продуктов </t>
  </si>
  <si>
    <t>раб.дней</t>
  </si>
  <si>
    <t>сад</t>
  </si>
  <si>
    <t xml:space="preserve">ясли </t>
  </si>
  <si>
    <t>сад круг</t>
  </si>
  <si>
    <t>ясли круг</t>
  </si>
  <si>
    <t>ясли</t>
  </si>
  <si>
    <t>1 полугодие 2016г</t>
  </si>
  <si>
    <t>2 полугодие 2016 г</t>
  </si>
  <si>
    <t>На 2016 год</t>
  </si>
  <si>
    <t>номера лотов</t>
  </si>
  <si>
    <t>питание  детей без сотрудников</t>
  </si>
  <si>
    <t>питание  сотрудников</t>
  </si>
  <si>
    <t>№п/п</t>
  </si>
  <si>
    <t>Ед.изм</t>
  </si>
  <si>
    <t>Цена, руб.</t>
  </si>
  <si>
    <t>Норма на 1 воспитанника, кг. в день</t>
  </si>
  <si>
    <t>Норма на 1 сотруд, кг в день</t>
  </si>
  <si>
    <t>Дети</t>
  </si>
  <si>
    <t>Сотрудники</t>
  </si>
  <si>
    <t>Всего</t>
  </si>
  <si>
    <t>12 - часовые</t>
  </si>
  <si>
    <t>24- часовые</t>
  </si>
  <si>
    <t>санаторные</t>
  </si>
  <si>
    <t>сад, кг</t>
  </si>
  <si>
    <t>ясли, кг</t>
  </si>
  <si>
    <t>сад круг, кг</t>
  </si>
  <si>
    <t>ясли круг, кг</t>
  </si>
  <si>
    <t>Сумма, руб.</t>
  </si>
  <si>
    <t>Кол-во, кг</t>
  </si>
  <si>
    <t>продукта</t>
  </si>
  <si>
    <t>д/сад</t>
  </si>
  <si>
    <t>д/ясли</t>
  </si>
  <si>
    <t>Мука пшеничная, витаминизир.</t>
  </si>
  <si>
    <t>кг</t>
  </si>
  <si>
    <t>Крахмал картофельный</t>
  </si>
  <si>
    <t xml:space="preserve">Кисель концентрированный </t>
  </si>
  <si>
    <t>Рис</t>
  </si>
  <si>
    <t>Овсяная крупа</t>
  </si>
  <si>
    <t>Перловая крупа</t>
  </si>
  <si>
    <t>Гречневая крупа</t>
  </si>
  <si>
    <t>Полтавка</t>
  </si>
  <si>
    <t>Манная крупа</t>
  </si>
  <si>
    <t>Ячневая крупа</t>
  </si>
  <si>
    <t>Пшено</t>
  </si>
  <si>
    <t>Горох</t>
  </si>
  <si>
    <t>Геркулес</t>
  </si>
  <si>
    <t>Макаронные изделия</t>
  </si>
  <si>
    <t>Картофель свежий</t>
  </si>
  <si>
    <t>Капуста квашеная (январь-апрель, октябрь-декабрь)</t>
  </si>
  <si>
    <t>Свекла свежая</t>
  </si>
  <si>
    <t>Морковь свежая</t>
  </si>
  <si>
    <t>Капуста свежая</t>
  </si>
  <si>
    <t>Капуста цветная (июль, август)</t>
  </si>
  <si>
    <t>Томаты свежие</t>
  </si>
  <si>
    <t>Огурцы свежие</t>
  </si>
  <si>
    <t>Баклажаны (июль, август, сентябрь)</t>
  </si>
  <si>
    <t>Перец болгарск. (июль, август, сентябрь)</t>
  </si>
  <si>
    <t>Чеснок свежий</t>
  </si>
  <si>
    <t>Петрушка свежая</t>
  </si>
  <si>
    <t>Укроп свежий</t>
  </si>
  <si>
    <t>Лук зеленый</t>
  </si>
  <si>
    <t>Лук репчатый</t>
  </si>
  <si>
    <t>Овощная смесь заморозка</t>
  </si>
  <si>
    <t>Огурцы соленые (в ведрах)</t>
  </si>
  <si>
    <t>Огурцы соленые (в банках)</t>
  </si>
  <si>
    <t>Икра кабачковая или баклаж.</t>
  </si>
  <si>
    <t>Томаты в собственном соку</t>
  </si>
  <si>
    <t>Кабачки свежие ( июль - август )</t>
  </si>
  <si>
    <t>Зеленый горошек консервир.</t>
  </si>
  <si>
    <t>Томатная паста</t>
  </si>
  <si>
    <t>Ягода свежеморожен (вишня,малина и т.д.)</t>
  </si>
  <si>
    <t>Клюква свежеморож.</t>
  </si>
  <si>
    <t>Брусника свежеморож.</t>
  </si>
  <si>
    <t>Мандарины</t>
  </si>
  <si>
    <t>Яблоки</t>
  </si>
  <si>
    <t>Груши</t>
  </si>
  <si>
    <t>Апельсины</t>
  </si>
  <si>
    <t>Лимоны</t>
  </si>
  <si>
    <t>Виноград свежий</t>
  </si>
  <si>
    <t>Черешня (июль)</t>
  </si>
  <si>
    <t>Абрикосы свежие (июль,август)</t>
  </si>
  <si>
    <t>Бананы</t>
  </si>
  <si>
    <t>Сухофрукты</t>
  </si>
  <si>
    <t>изюм без косточек</t>
  </si>
  <si>
    <t>курага без косточек</t>
  </si>
  <si>
    <t>чернослив без косточек</t>
  </si>
  <si>
    <t xml:space="preserve">компот консервированный </t>
  </si>
  <si>
    <t>Сок в ассортименте</t>
  </si>
  <si>
    <t>л</t>
  </si>
  <si>
    <t>Шоколад молочный (1шт -25 г)</t>
  </si>
  <si>
    <t>Печенье</t>
  </si>
  <si>
    <t>Вафли</t>
  </si>
  <si>
    <t>Сахар-песок</t>
  </si>
  <si>
    <t>Мед натуральный</t>
  </si>
  <si>
    <t>Повидло</t>
  </si>
  <si>
    <t>Варенье</t>
  </si>
  <si>
    <t>Молоко сгущеное цельное</t>
  </si>
  <si>
    <t>Кофейный напиток</t>
  </si>
  <si>
    <t>Какао-порошок</t>
  </si>
  <si>
    <t>Масло растительное</t>
  </si>
  <si>
    <t>Масло сливочное</t>
  </si>
  <si>
    <t>Сыр твердый</t>
  </si>
  <si>
    <t>Цыплята-бройлеры</t>
  </si>
  <si>
    <t>Бедра куриные</t>
  </si>
  <si>
    <t>Окорочка куриные</t>
  </si>
  <si>
    <t>Говядина 1 катег. бескостная</t>
  </si>
  <si>
    <t xml:space="preserve">Говядина тушеная (декабрь) </t>
  </si>
  <si>
    <t>Печень говяжья</t>
  </si>
  <si>
    <t>Сосиски молочные</t>
  </si>
  <si>
    <t>Минтай б/г потрошеный</t>
  </si>
  <si>
    <t>Треска б/г потрошеная</t>
  </si>
  <si>
    <t>Хек б/г потрошеный</t>
  </si>
  <si>
    <t>Сиг свежеморож.</t>
  </si>
  <si>
    <t>Муксун свежеморож.</t>
  </si>
  <si>
    <t>Горбуша потрошеная с головой</t>
  </si>
  <si>
    <t>Сельдь соленая</t>
  </si>
  <si>
    <t>Консервы рыбные</t>
  </si>
  <si>
    <t>Яйцо куриное (1 шт. - 40гр.)</t>
  </si>
  <si>
    <t>Чай</t>
  </si>
  <si>
    <t>Соль</t>
  </si>
  <si>
    <t>Дрожжи</t>
  </si>
  <si>
    <t>Лавровый лист</t>
  </si>
  <si>
    <t xml:space="preserve">Уксус </t>
  </si>
  <si>
    <t>Хлеб черный</t>
  </si>
  <si>
    <t>Хлеб белый</t>
  </si>
  <si>
    <t>Батон</t>
  </si>
  <si>
    <t>Сухари панировочные</t>
  </si>
  <si>
    <t>Молоко в тетрапакетах (декабрь, январь, февраль, май)</t>
  </si>
  <si>
    <t>Молоко йодированное</t>
  </si>
  <si>
    <t xml:space="preserve">Кефир </t>
  </si>
  <si>
    <t>Йогурт</t>
  </si>
  <si>
    <t>Молоко витаминизированное, номинальн. вместим. не более 200мл.</t>
  </si>
  <si>
    <t>Творог</t>
  </si>
  <si>
    <t>Сметана 10% жирности</t>
  </si>
  <si>
    <t>Всего:</t>
  </si>
  <si>
    <t xml:space="preserve">КБК 065/0701/0210074080/621/226 </t>
  </si>
</sst>
</file>

<file path=xl/styles.xml><?xml version="1.0" encoding="utf-8"?>
<styleSheet xmlns="http://schemas.openxmlformats.org/spreadsheetml/2006/main">
  <numFmts count="20">
    <numFmt numFmtId="41" formatCode="_-* #,##0_р_._-;\-* #,##0_р_._-;_-* &quot;-&quot;_р_._-;_-@_-"/>
    <numFmt numFmtId="43" formatCode="_-* #,##0.00_р_._-;\-* #,##0.00_р_._-;_-* &quot;-&quot;??_р_._-;_-@_-"/>
    <numFmt numFmtId="164" formatCode="?"/>
    <numFmt numFmtId="165" formatCode="_-* #,##0_р_._-;\-* #,##0_р_._-;_-* &quot;-&quot;??_р_._-;_-@_-"/>
    <numFmt numFmtId="166" formatCode="#,##0.00_ ;[Red]\-#,##0.00\ "/>
    <numFmt numFmtId="167" formatCode="#,##0.0_ ;[Red]\-#,##0.0\ "/>
    <numFmt numFmtId="168" formatCode="_-* #,##0.0_р_._-;\-* #,##0.0_р_._-;_-* &quot;-&quot;??_р_._-;_-@_-"/>
    <numFmt numFmtId="169" formatCode="0.0_ ;[Red]\-0.0\ "/>
    <numFmt numFmtId="170" formatCode="0.0000"/>
    <numFmt numFmtId="171" formatCode="0.00_ ;[Red]\-0.00\ "/>
    <numFmt numFmtId="172" formatCode="0.000"/>
    <numFmt numFmtId="173" formatCode="#,##0.0"/>
    <numFmt numFmtId="174" formatCode="#,##0;[Red]#,##0"/>
    <numFmt numFmtId="175" formatCode="_-* #,##0.000_р_._-;\-* #,##0.000_р_._-;_-* &quot;-&quot;??_р_._-;_-@_-"/>
    <numFmt numFmtId="176" formatCode="#,##0.000"/>
    <numFmt numFmtId="177" formatCode="#,##0_ ;\-#,##0\ "/>
    <numFmt numFmtId="178" formatCode="#,##0.00;[Red]\-#,##0.00"/>
    <numFmt numFmtId="179" formatCode="0.0"/>
    <numFmt numFmtId="180" formatCode="#,##0.00000"/>
    <numFmt numFmtId="181" formatCode="#,##0.0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.5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</font>
    <font>
      <sz val="7.5"/>
      <name val="Arial Cyr"/>
      <charset val="204"/>
    </font>
    <font>
      <sz val="7.5"/>
      <color rgb="FFFF0000"/>
      <name val="Arial Cyr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name val="Helv"/>
      <charset val="204"/>
    </font>
    <font>
      <i/>
      <sz val="12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8"/>
      <name val="Traditional Arabic"/>
      <family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49" fontId="26" fillId="0" borderId="2">
      <alignment horizontal="right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40" fillId="0" borderId="0"/>
    <xf numFmtId="0" fontId="22" fillId="0" borderId="0"/>
    <xf numFmtId="0" fontId="22" fillId="0" borderId="0"/>
    <xf numFmtId="0" fontId="43" fillId="0" borderId="67">
      <protection locked="0"/>
    </xf>
    <xf numFmtId="0" fontId="43" fillId="0" borderId="0">
      <protection locked="0"/>
    </xf>
    <xf numFmtId="0" fontId="43" fillId="0" borderId="0">
      <protection locked="0"/>
    </xf>
    <xf numFmtId="10" fontId="43" fillId="0" borderId="0">
      <protection locked="0"/>
    </xf>
    <xf numFmtId="10" fontId="43" fillId="0" borderId="0">
      <protection locked="0"/>
    </xf>
    <xf numFmtId="0" fontId="43" fillId="0" borderId="0">
      <protection locked="0"/>
    </xf>
    <xf numFmtId="0" fontId="43" fillId="0" borderId="67">
      <protection locked="0"/>
    </xf>
    <xf numFmtId="0" fontId="44" fillId="0" borderId="0">
      <protection locked="0"/>
    </xf>
    <xf numFmtId="0" fontId="44" fillId="0" borderId="0">
      <protection locked="0"/>
    </xf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>
      <protection locked="0"/>
    </xf>
    <xf numFmtId="0" fontId="50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5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centerContinuous"/>
    </xf>
    <xf numFmtId="49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4" borderId="5" xfId="0" applyFont="1" applyFill="1" applyBorder="1" applyAlignment="1"/>
    <xf numFmtId="0" fontId="9" fillId="4" borderId="2" xfId="0" applyFont="1" applyFill="1" applyBorder="1" applyAlignment="1"/>
    <xf numFmtId="0" fontId="9" fillId="4" borderId="6" xfId="0" applyFont="1" applyFill="1" applyBorder="1" applyAlignment="1"/>
    <xf numFmtId="4" fontId="9" fillId="4" borderId="7" xfId="0" applyNumberFormat="1" applyFont="1" applyFill="1" applyBorder="1" applyAlignment="1">
      <alignment horizontal="center"/>
    </xf>
    <xf numFmtId="4" fontId="9" fillId="4" borderId="5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4" fontId="9" fillId="4" borderId="8" xfId="0" applyNumberFormat="1" applyFont="1" applyFill="1" applyBorder="1" applyAlignment="1">
      <alignment horizontal="center"/>
    </xf>
    <xf numFmtId="43" fontId="10" fillId="0" borderId="0" xfId="0" applyNumberFormat="1" applyFont="1" applyFill="1"/>
    <xf numFmtId="4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0" fontId="10" fillId="0" borderId="0" xfId="0" applyFont="1" applyFill="1"/>
    <xf numFmtId="0" fontId="9" fillId="0" borderId="5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9" fillId="5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/>
    </xf>
    <xf numFmtId="0" fontId="12" fillId="4" borderId="6" xfId="0" applyFont="1" applyFill="1" applyBorder="1" applyAlignment="1"/>
    <xf numFmtId="0" fontId="9" fillId="0" borderId="5" xfId="0" applyFont="1" applyFill="1" applyBorder="1" applyAlignment="1">
      <alignment wrapText="1"/>
    </xf>
    <xf numFmtId="0" fontId="12" fillId="0" borderId="6" xfId="0" applyFont="1" applyFill="1" applyBorder="1" applyAlignment="1"/>
    <xf numFmtId="4" fontId="12" fillId="0" borderId="2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5" borderId="2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12" fillId="0" borderId="5" xfId="0" applyFont="1" applyFill="1" applyBorder="1" applyAlignment="1">
      <alignment wrapText="1"/>
    </xf>
    <xf numFmtId="0" fontId="9" fillId="4" borderId="5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/>
    </xf>
    <xf numFmtId="0" fontId="12" fillId="0" borderId="2" xfId="0" applyFont="1" applyFill="1" applyBorder="1" applyAlignment="1"/>
    <xf numFmtId="49" fontId="12" fillId="0" borderId="9" xfId="0" applyNumberFormat="1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/>
    <xf numFmtId="4" fontId="9" fillId="4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 wrapText="1"/>
    </xf>
    <xf numFmtId="0" fontId="3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6" fillId="0" borderId="0" xfId="0" applyFont="1" applyFill="1"/>
    <xf numFmtId="0" fontId="16" fillId="0" borderId="0" xfId="0" applyFont="1"/>
    <xf numFmtId="0" fontId="12" fillId="0" borderId="0" xfId="0" applyFont="1" applyFill="1"/>
    <xf numFmtId="49" fontId="15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9" fillId="4" borderId="15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horizontal="center"/>
    </xf>
    <xf numFmtId="4" fontId="12" fillId="0" borderId="17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left"/>
    </xf>
    <xf numFmtId="0" fontId="10" fillId="3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4" fontId="9" fillId="4" borderId="16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12" fillId="5" borderId="16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right"/>
    </xf>
    <xf numFmtId="0" fontId="5" fillId="5" borderId="19" xfId="0" applyFont="1" applyFill="1" applyBorder="1" applyAlignment="1">
      <alignment horizontal="left" wrapText="1"/>
    </xf>
    <xf numFmtId="0" fontId="5" fillId="0" borderId="13" xfId="0" applyFont="1" applyBorder="1"/>
    <xf numFmtId="0" fontId="5" fillId="5" borderId="20" xfId="0" applyFont="1" applyFill="1" applyBorder="1" applyAlignment="1">
      <alignment wrapText="1"/>
    </xf>
    <xf numFmtId="0" fontId="12" fillId="0" borderId="13" xfId="0" applyFont="1" applyBorder="1" applyAlignment="1">
      <alignment horizontal="center"/>
    </xf>
    <xf numFmtId="0" fontId="20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/>
    </xf>
    <xf numFmtId="4" fontId="12" fillId="5" borderId="8" xfId="0" applyNumberFormat="1" applyFont="1" applyFill="1" applyBorder="1" applyAlignment="1">
      <alignment horizontal="center"/>
    </xf>
    <xf numFmtId="1" fontId="10" fillId="7" borderId="0" xfId="0" applyNumberFormat="1" applyFont="1" applyFill="1" applyAlignment="1"/>
    <xf numFmtId="1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6" fillId="0" borderId="0" xfId="1" applyFont="1" applyAlignment="1"/>
    <xf numFmtId="0" fontId="6" fillId="0" borderId="0" xfId="1" applyFont="1"/>
    <xf numFmtId="3" fontId="6" fillId="0" borderId="0" xfId="1" applyNumberFormat="1" applyFont="1"/>
    <xf numFmtId="0" fontId="24" fillId="0" borderId="2" xfId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2" fontId="24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25" fillId="0" borderId="0" xfId="0" applyFont="1"/>
    <xf numFmtId="1" fontId="10" fillId="0" borderId="23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8" borderId="2" xfId="0" applyNumberFormat="1" applyFont="1" applyFill="1" applyBorder="1" applyAlignment="1">
      <alignment horizontal="center"/>
    </xf>
    <xf numFmtId="1" fontId="6" fillId="0" borderId="0" xfId="0" applyNumberFormat="1" applyFont="1" applyAlignment="1"/>
    <xf numFmtId="1" fontId="10" fillId="6" borderId="0" xfId="0" applyNumberFormat="1" applyFont="1" applyFill="1" applyAlignment="1"/>
    <xf numFmtId="0" fontId="27" fillId="0" borderId="1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10" fillId="9" borderId="23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left" wrapText="1"/>
    </xf>
    <xf numFmtId="1" fontId="10" fillId="9" borderId="2" xfId="0" applyNumberFormat="1" applyFont="1" applyFill="1" applyBorder="1" applyAlignment="1">
      <alignment horizontal="center" vertical="center"/>
    </xf>
    <xf numFmtId="3" fontId="10" fillId="9" borderId="2" xfId="0" applyNumberFormat="1" applyFont="1" applyFill="1" applyBorder="1" applyAlignment="1">
      <alignment horizontal="center" vertical="center"/>
    </xf>
    <xf numFmtId="4" fontId="10" fillId="9" borderId="2" xfId="0" applyNumberFormat="1" applyFont="1" applyFill="1" applyBorder="1" applyAlignment="1">
      <alignment horizontal="center" vertical="center"/>
    </xf>
    <xf numFmtId="49" fontId="6" fillId="10" borderId="23" xfId="0" applyNumberFormat="1" applyFont="1" applyFill="1" applyBorder="1" applyAlignment="1">
      <alignment horizontal="center"/>
    </xf>
    <xf numFmtId="1" fontId="6" fillId="10" borderId="2" xfId="0" applyNumberFormat="1" applyFont="1" applyFill="1" applyBorder="1" applyAlignment="1">
      <alignment horizontal="left" wrapText="1"/>
    </xf>
    <xf numFmtId="1" fontId="6" fillId="10" borderId="2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4" fontId="6" fillId="10" borderId="2" xfId="0" applyNumberFormat="1" applyFont="1" applyFill="1" applyBorder="1" applyAlignment="1">
      <alignment horizontal="center" vertical="center"/>
    </xf>
    <xf numFmtId="0" fontId="10" fillId="9" borderId="23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49" fontId="10" fillId="10" borderId="23" xfId="0" applyNumberFormat="1" applyFont="1" applyFill="1" applyBorder="1" applyAlignment="1">
      <alignment horizontal="center"/>
    </xf>
    <xf numFmtId="1" fontId="10" fillId="10" borderId="2" xfId="0" applyNumberFormat="1" applyFont="1" applyFill="1" applyBorder="1" applyAlignment="1">
      <alignment horizontal="left" wrapText="1"/>
    </xf>
    <xf numFmtId="1" fontId="10" fillId="10" borderId="2" xfId="0" applyNumberFormat="1" applyFont="1" applyFill="1" applyBorder="1" applyAlignment="1">
      <alignment horizontal="center" vertical="center" wrapText="1"/>
    </xf>
    <xf numFmtId="3" fontId="10" fillId="10" borderId="2" xfId="0" applyNumberFormat="1" applyFont="1" applyFill="1" applyBorder="1" applyAlignment="1">
      <alignment horizontal="center" vertical="center"/>
    </xf>
    <xf numFmtId="4" fontId="10" fillId="10" borderId="2" xfId="0" applyNumberFormat="1" applyFont="1" applyFill="1" applyBorder="1" applyAlignment="1">
      <alignment horizontal="center" vertical="center"/>
    </xf>
    <xf numFmtId="49" fontId="10" fillId="11" borderId="23" xfId="0" applyNumberFormat="1" applyFont="1" applyFill="1" applyBorder="1" applyAlignment="1">
      <alignment horizontal="center"/>
    </xf>
    <xf numFmtId="1" fontId="10" fillId="11" borderId="2" xfId="0" applyNumberFormat="1" applyFont="1" applyFill="1" applyBorder="1" applyAlignment="1">
      <alignment horizontal="left" wrapText="1"/>
    </xf>
    <xf numFmtId="1" fontId="10" fillId="11" borderId="2" xfId="0" applyNumberFormat="1" applyFont="1" applyFill="1" applyBorder="1" applyAlignment="1">
      <alignment horizontal="center" vertical="center" wrapText="1"/>
    </xf>
    <xf numFmtId="3" fontId="10" fillId="11" borderId="2" xfId="0" applyNumberFormat="1" applyFont="1" applyFill="1" applyBorder="1" applyAlignment="1">
      <alignment horizontal="center" vertical="center"/>
    </xf>
    <xf numFmtId="4" fontId="10" fillId="11" borderId="2" xfId="0" applyNumberFormat="1" applyFont="1" applyFill="1" applyBorder="1" applyAlignment="1">
      <alignment horizontal="center" vertical="center"/>
    </xf>
    <xf numFmtId="49" fontId="10" fillId="9" borderId="23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28" fillId="0" borderId="0" xfId="0" applyFont="1"/>
    <xf numFmtId="1" fontId="9" fillId="0" borderId="2" xfId="0" applyNumberFormat="1" applyFont="1" applyBorder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0" fillId="0" borderId="0" xfId="0" applyFont="1"/>
    <xf numFmtId="0" fontId="30" fillId="0" borderId="2" xfId="0" applyFont="1" applyBorder="1" applyAlignment="1">
      <alignment horizontal="center" vertical="center" wrapText="1"/>
    </xf>
    <xf numFmtId="4" fontId="30" fillId="4" borderId="2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 wrapText="1"/>
    </xf>
    <xf numFmtId="4" fontId="30" fillId="4" borderId="2" xfId="0" applyNumberFormat="1" applyFont="1" applyFill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30" fillId="0" borderId="23" xfId="0" applyNumberFormat="1" applyFont="1" applyBorder="1" applyAlignment="1">
      <alignment horizontal="center" vertical="center"/>
    </xf>
    <xf numFmtId="1" fontId="29" fillId="0" borderId="23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1" fontId="29" fillId="0" borderId="23" xfId="0" applyNumberFormat="1" applyFont="1" applyBorder="1" applyAlignment="1">
      <alignment horizontal="center" wrapText="1"/>
    </xf>
    <xf numFmtId="1" fontId="29" fillId="14" borderId="23" xfId="0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10" fillId="14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10" fillId="8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/>
    <xf numFmtId="1" fontId="6" fillId="0" borderId="2" xfId="0" applyNumberFormat="1" applyFont="1" applyBorder="1" applyAlignment="1">
      <alignment horizontal="left"/>
    </xf>
    <xf numFmtId="1" fontId="0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4" fontId="9" fillId="0" borderId="18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32" fillId="2" borderId="6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6" fillId="0" borderId="2" xfId="0" applyNumberFormat="1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43" fontId="3" fillId="0" borderId="2" xfId="7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7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Border="1"/>
    <xf numFmtId="3" fontId="33" fillId="15" borderId="0" xfId="0" applyNumberFormat="1" applyFont="1" applyFill="1" applyBorder="1"/>
    <xf numFmtId="0" fontId="34" fillId="0" borderId="26" xfId="0" applyFont="1" applyBorder="1" applyAlignment="1">
      <alignment horizontal="right"/>
    </xf>
    <xf numFmtId="0" fontId="35" fillId="15" borderId="0" xfId="0" applyFont="1" applyFill="1" applyAlignment="1">
      <alignment horizontal="right"/>
    </xf>
    <xf numFmtId="0" fontId="37" fillId="16" borderId="3" xfId="0" applyFont="1" applyFill="1" applyBorder="1" applyAlignment="1">
      <alignment horizontal="center" vertical="top" wrapText="1"/>
    </xf>
    <xf numFmtId="0" fontId="37" fillId="16" borderId="2" xfId="0" applyFont="1" applyFill="1" applyBorder="1" applyAlignment="1">
      <alignment horizontal="center" vertical="top" wrapText="1"/>
    </xf>
    <xf numFmtId="0" fontId="37" fillId="15" borderId="3" xfId="0" applyFont="1" applyFill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/>
    </xf>
    <xf numFmtId="43" fontId="33" fillId="0" borderId="2" xfId="7" applyFont="1" applyBorder="1" applyAlignment="1">
      <alignment horizontal="right" wrapText="1"/>
    </xf>
    <xf numFmtId="43" fontId="38" fillId="0" borderId="2" xfId="7" applyFont="1" applyBorder="1" applyAlignment="1">
      <alignment horizontal="right" wrapText="1"/>
    </xf>
    <xf numFmtId="165" fontId="38" fillId="5" borderId="2" xfId="7" applyNumberFormat="1" applyFont="1" applyFill="1" applyBorder="1" applyAlignment="1">
      <alignment horizontal="right" wrapText="1"/>
    </xf>
    <xf numFmtId="43" fontId="38" fillId="5" borderId="2" xfId="7" applyFont="1" applyFill="1" applyBorder="1" applyAlignment="1">
      <alignment horizontal="right" wrapText="1"/>
    </xf>
    <xf numFmtId="43" fontId="37" fillId="15" borderId="2" xfId="7" applyFont="1" applyFill="1" applyBorder="1" applyAlignment="1">
      <alignment horizontal="right" wrapText="1"/>
    </xf>
    <xf numFmtId="43" fontId="37" fillId="2" borderId="2" xfId="7" applyFont="1" applyFill="1" applyBorder="1" applyAlignment="1">
      <alignment horizontal="right" wrapText="1"/>
    </xf>
    <xf numFmtId="43" fontId="39" fillId="15" borderId="2" xfId="7" applyFont="1" applyFill="1" applyBorder="1" applyAlignment="1">
      <alignment horizontal="right" wrapText="1"/>
    </xf>
    <xf numFmtId="0" fontId="33" fillId="15" borderId="0" xfId="0" applyFont="1" applyFill="1" applyBorder="1"/>
    <xf numFmtId="0" fontId="33" fillId="15" borderId="0" xfId="0" applyFont="1" applyFill="1"/>
    <xf numFmtId="0" fontId="37" fillId="0" borderId="0" xfId="0" applyFont="1"/>
    <xf numFmtId="0" fontId="33" fillId="0" borderId="0" xfId="0" applyFont="1" applyAlignment="1">
      <alignment horizontal="left"/>
    </xf>
    <xf numFmtId="0" fontId="10" fillId="6" borderId="0" xfId="0" applyFont="1" applyFill="1"/>
    <xf numFmtId="0" fontId="0" fillId="6" borderId="0" xfId="0" applyFill="1"/>
    <xf numFmtId="0" fontId="0" fillId="15" borderId="0" xfId="0" applyFill="1"/>
    <xf numFmtId="0" fontId="0" fillId="5" borderId="0" xfId="0" applyFill="1"/>
    <xf numFmtId="0" fontId="4" fillId="0" borderId="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9" fillId="17" borderId="47" xfId="0" applyFont="1" applyFill="1" applyBorder="1" applyAlignment="1">
      <alignment vertical="center"/>
    </xf>
    <xf numFmtId="0" fontId="9" fillId="17" borderId="20" xfId="0" applyFont="1" applyFill="1" applyBorder="1" applyAlignment="1">
      <alignment vertical="center"/>
    </xf>
    <xf numFmtId="0" fontId="9" fillId="17" borderId="48" xfId="0" applyFont="1" applyFill="1" applyBorder="1" applyAlignment="1">
      <alignment vertical="center"/>
    </xf>
    <xf numFmtId="0" fontId="41" fillId="17" borderId="46" xfId="0" applyFont="1" applyFill="1" applyBorder="1" applyAlignment="1">
      <alignment horizontal="center" vertical="center" wrapText="1"/>
    </xf>
    <xf numFmtId="0" fontId="41" fillId="17" borderId="45" xfId="0" applyFont="1" applyFill="1" applyBorder="1" applyAlignment="1">
      <alignment horizontal="center" vertical="center" wrapText="1"/>
    </xf>
    <xf numFmtId="0" fontId="41" fillId="17" borderId="58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41" fillId="6" borderId="45" xfId="0" applyFont="1" applyFill="1" applyBorder="1" applyAlignment="1">
      <alignment horizontal="center" vertical="center" wrapText="1"/>
    </xf>
    <xf numFmtId="0" fontId="41" fillId="6" borderId="58" xfId="0" applyFont="1" applyFill="1" applyBorder="1" applyAlignment="1">
      <alignment horizontal="center" vertical="center" wrapText="1"/>
    </xf>
    <xf numFmtId="0" fontId="41" fillId="18" borderId="14" xfId="0" applyFont="1" applyFill="1" applyBorder="1" applyAlignment="1">
      <alignment horizontal="center" vertical="center" wrapText="1"/>
    </xf>
    <xf numFmtId="0" fontId="41" fillId="18" borderId="10" xfId="0" applyFont="1" applyFill="1" applyBorder="1" applyAlignment="1">
      <alignment horizontal="center" vertical="center" wrapText="1"/>
    </xf>
    <xf numFmtId="0" fontId="41" fillId="18" borderId="1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5" borderId="6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2" fontId="12" fillId="19" borderId="60" xfId="0" applyNumberFormat="1" applyFont="1" applyFill="1" applyBorder="1" applyAlignment="1">
      <alignment horizontal="center"/>
    </xf>
    <xf numFmtId="43" fontId="12" fillId="2" borderId="61" xfId="7" applyFont="1" applyFill="1" applyBorder="1" applyAlignment="1">
      <alignment horizontal="center"/>
    </xf>
    <xf numFmtId="43" fontId="12" fillId="15" borderId="44" xfId="7" applyFont="1" applyFill="1" applyBorder="1" applyAlignment="1">
      <alignment horizontal="center"/>
    </xf>
    <xf numFmtId="166" fontId="12" fillId="2" borderId="62" xfId="7" applyNumberFormat="1" applyFont="1" applyFill="1" applyBorder="1" applyAlignment="1">
      <alignment horizontal="center"/>
    </xf>
    <xf numFmtId="2" fontId="12" fillId="17" borderId="5" xfId="0" applyNumberFormat="1" applyFont="1" applyFill="1" applyBorder="1" applyAlignment="1">
      <alignment horizontal="center"/>
    </xf>
    <xf numFmtId="2" fontId="12" fillId="17" borderId="2" xfId="0" applyNumberFormat="1" applyFont="1" applyFill="1" applyBorder="1" applyAlignment="1">
      <alignment horizontal="center"/>
    </xf>
    <xf numFmtId="1" fontId="12" fillId="0" borderId="4" xfId="10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>
      <alignment horizontal="center" vertical="center"/>
    </xf>
    <xf numFmtId="165" fontId="12" fillId="17" borderId="3" xfId="7" applyNumberFormat="1" applyFont="1" applyFill="1" applyBorder="1" applyAlignment="1">
      <alignment horizontal="center"/>
    </xf>
    <xf numFmtId="167" fontId="12" fillId="17" borderId="3" xfId="7" applyNumberFormat="1" applyFont="1" applyFill="1" applyBorder="1" applyAlignment="1">
      <alignment horizontal="center"/>
    </xf>
    <xf numFmtId="165" fontId="12" fillId="17" borderId="3" xfId="7" applyNumberFormat="1" applyFont="1" applyFill="1" applyBorder="1" applyAlignment="1"/>
    <xf numFmtId="168" fontId="12" fillId="17" borderId="3" xfId="7" applyNumberFormat="1" applyFont="1" applyFill="1" applyBorder="1" applyAlignment="1"/>
    <xf numFmtId="167" fontId="12" fillId="17" borderId="23" xfId="7" applyNumberFormat="1" applyFont="1" applyFill="1" applyBorder="1" applyAlignment="1">
      <alignment horizontal="center"/>
    </xf>
    <xf numFmtId="43" fontId="12" fillId="17" borderId="8" xfId="7" applyFont="1" applyFill="1" applyBorder="1" applyAlignment="1">
      <alignment horizontal="center"/>
    </xf>
    <xf numFmtId="2" fontId="12" fillId="6" borderId="32" xfId="0" applyNumberFormat="1" applyFont="1" applyFill="1" applyBorder="1" applyAlignment="1">
      <alignment horizontal="center"/>
    </xf>
    <xf numFmtId="2" fontId="12" fillId="6" borderId="24" xfId="0" applyNumberFormat="1" applyFont="1" applyFill="1" applyBorder="1" applyAlignment="1">
      <alignment horizontal="center"/>
    </xf>
    <xf numFmtId="0" fontId="12" fillId="20" borderId="2" xfId="11" applyFont="1" applyFill="1" applyBorder="1" applyAlignment="1">
      <alignment horizontal="center"/>
    </xf>
    <xf numFmtId="1" fontId="12" fillId="6" borderId="2" xfId="11" applyNumberFormat="1" applyFont="1" applyFill="1" applyBorder="1" applyAlignment="1">
      <alignment horizontal="center"/>
    </xf>
    <xf numFmtId="169" fontId="12" fillId="6" borderId="2" xfId="11" applyNumberFormat="1" applyFont="1" applyFill="1" applyBorder="1" applyAlignment="1">
      <alignment horizontal="center"/>
    </xf>
    <xf numFmtId="0" fontId="12" fillId="6" borderId="2" xfId="11" applyFont="1" applyFill="1" applyBorder="1" applyAlignment="1">
      <alignment horizontal="center"/>
    </xf>
    <xf numFmtId="167" fontId="12" fillId="6" borderId="3" xfId="11" applyNumberFormat="1" applyFont="1" applyFill="1" applyBorder="1" applyAlignment="1">
      <alignment horizontal="center"/>
    </xf>
    <xf numFmtId="0" fontId="12" fillId="6" borderId="3" xfId="11" applyFont="1" applyFill="1" applyBorder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167" fontId="12" fillId="6" borderId="23" xfId="0" applyNumberFormat="1" applyFont="1" applyFill="1" applyBorder="1" applyAlignment="1">
      <alignment horizontal="center"/>
    </xf>
    <xf numFmtId="43" fontId="12" fillId="6" borderId="60" xfId="7" applyFont="1" applyFill="1" applyBorder="1" applyAlignment="1">
      <alignment horizontal="center"/>
    </xf>
    <xf numFmtId="43" fontId="12" fillId="18" borderId="32" xfId="7" applyFont="1" applyFill="1" applyBorder="1" applyAlignment="1">
      <alignment horizontal="center"/>
    </xf>
    <xf numFmtId="43" fontId="12" fillId="18" borderId="3" xfId="7" applyFont="1" applyFill="1" applyBorder="1" applyAlignment="1">
      <alignment horizontal="center"/>
    </xf>
    <xf numFmtId="170" fontId="12" fillId="0" borderId="4" xfId="0" applyNumberFormat="1" applyFont="1" applyBorder="1" applyAlignment="1">
      <alignment horizontal="center"/>
    </xf>
    <xf numFmtId="170" fontId="12" fillId="0" borderId="13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2" fontId="12" fillId="18" borderId="3" xfId="0" applyNumberFormat="1" applyFont="1" applyFill="1" applyBorder="1" applyAlignment="1">
      <alignment horizontal="center"/>
    </xf>
    <xf numFmtId="171" fontId="12" fillId="18" borderId="3" xfId="0" applyNumberFormat="1" applyFont="1" applyFill="1" applyBorder="1" applyAlignment="1">
      <alignment horizontal="center"/>
    </xf>
    <xf numFmtId="2" fontId="12" fillId="18" borderId="2" xfId="0" applyNumberFormat="1" applyFont="1" applyFill="1" applyBorder="1" applyAlignment="1">
      <alignment horizontal="center"/>
    </xf>
    <xf numFmtId="2" fontId="12" fillId="18" borderId="6" xfId="0" applyNumberFormat="1" applyFont="1" applyFill="1" applyBorder="1" applyAlignment="1">
      <alignment horizontal="center"/>
    </xf>
    <xf numFmtId="43" fontId="12" fillId="18" borderId="8" xfId="7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70" fontId="12" fillId="0" borderId="18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1" xfId="0" applyBorder="1"/>
    <xf numFmtId="0" fontId="41" fillId="6" borderId="14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43" fontId="12" fillId="2" borderId="7" xfId="7" applyFont="1" applyFill="1" applyBorder="1" applyAlignment="1">
      <alignment horizontal="center"/>
    </xf>
    <xf numFmtId="43" fontId="12" fillId="15" borderId="29" xfId="7" applyFont="1" applyFill="1" applyBorder="1" applyAlignment="1">
      <alignment horizontal="center"/>
    </xf>
    <xf numFmtId="43" fontId="12" fillId="2" borderId="29" xfId="7" applyFont="1" applyFill="1" applyBorder="1" applyAlignment="1">
      <alignment horizontal="center"/>
    </xf>
    <xf numFmtId="166" fontId="12" fillId="2" borderId="44" xfId="7" applyNumberFormat="1" applyFont="1" applyFill="1" applyBorder="1" applyAlignment="1">
      <alignment horizontal="center"/>
    </xf>
    <xf numFmtId="43" fontId="12" fillId="6" borderId="32" xfId="7" applyFont="1" applyFill="1" applyBorder="1" applyAlignment="1">
      <alignment horizontal="center"/>
    </xf>
    <xf numFmtId="43" fontId="12" fillId="6" borderId="3" xfId="7" applyNumberFormat="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2" xfId="11" applyFont="1" applyFill="1" applyBorder="1" applyAlignment="1">
      <alignment horizontal="center"/>
    </xf>
    <xf numFmtId="174" fontId="12" fillId="6" borderId="2" xfId="11" applyNumberFormat="1" applyFont="1" applyFill="1" applyBorder="1" applyAlignment="1">
      <alignment horizontal="center"/>
    </xf>
    <xf numFmtId="167" fontId="12" fillId="6" borderId="2" xfId="11" applyNumberFormat="1" applyFont="1" applyFill="1" applyBorder="1" applyAlignment="1">
      <alignment horizontal="center"/>
    </xf>
    <xf numFmtId="0" fontId="12" fillId="6" borderId="2" xfId="11" applyFont="1" applyFill="1" applyBorder="1" applyAlignment="1">
      <alignment horizontal="center" vertical="center"/>
    </xf>
    <xf numFmtId="1" fontId="12" fillId="6" borderId="2" xfId="11" applyNumberFormat="1" applyFont="1" applyFill="1" applyBorder="1" applyAlignment="1">
      <alignment horizontal="center" vertical="center"/>
    </xf>
    <xf numFmtId="167" fontId="12" fillId="6" borderId="2" xfId="11" applyNumberFormat="1" applyFont="1" applyFill="1" applyBorder="1" applyAlignment="1">
      <alignment horizontal="center" vertical="center"/>
    </xf>
    <xf numFmtId="173" fontId="12" fillId="6" borderId="2" xfId="11" applyNumberFormat="1" applyFont="1" applyFill="1" applyBorder="1" applyAlignment="1">
      <alignment horizontal="center"/>
    </xf>
    <xf numFmtId="4" fontId="12" fillId="6" borderId="2" xfId="11" applyNumberFormat="1" applyFont="1" applyFill="1" applyBorder="1" applyAlignment="1">
      <alignment horizontal="center"/>
    </xf>
    <xf numFmtId="167" fontId="12" fillId="6" borderId="29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72" fontId="12" fillId="6" borderId="2" xfId="11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left" vertical="center" wrapText="1"/>
    </xf>
    <xf numFmtId="0" fontId="41" fillId="17" borderId="14" xfId="0" applyFont="1" applyFill="1" applyBorder="1" applyAlignment="1">
      <alignment horizontal="center" vertical="center" wrapText="1"/>
    </xf>
    <xf numFmtId="0" fontId="41" fillId="17" borderId="10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173" fontId="12" fillId="2" borderId="1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43" fontId="12" fillId="17" borderId="24" xfId="7" applyFont="1" applyFill="1" applyBorder="1" applyAlignment="1">
      <alignment horizontal="center"/>
    </xf>
    <xf numFmtId="43" fontId="12" fillId="17" borderId="3" xfId="7" applyFont="1" applyFill="1" applyBorder="1" applyAlignment="1">
      <alignment horizontal="center"/>
    </xf>
    <xf numFmtId="172" fontId="42" fillId="20" borderId="2" xfId="11" applyNumberFormat="1" applyFont="1" applyFill="1" applyBorder="1" applyAlignment="1">
      <alignment horizontal="center"/>
    </xf>
    <xf numFmtId="2" fontId="12" fillId="17" borderId="2" xfId="11" applyNumberFormat="1" applyFont="1" applyFill="1" applyBorder="1" applyAlignment="1">
      <alignment horizontal="center"/>
    </xf>
    <xf numFmtId="2" fontId="12" fillId="17" borderId="3" xfId="11" applyNumberFormat="1" applyFont="1" applyFill="1" applyBorder="1" applyAlignment="1">
      <alignment horizontal="center"/>
    </xf>
    <xf numFmtId="43" fontId="12" fillId="17" borderId="3" xfId="0" applyNumberFormat="1" applyFont="1" applyFill="1" applyBorder="1" applyAlignment="1">
      <alignment horizontal="center"/>
    </xf>
    <xf numFmtId="43" fontId="12" fillId="17" borderId="3" xfId="11" applyNumberFormat="1" applyFont="1" applyFill="1" applyBorder="1" applyAlignment="1">
      <alignment horizontal="center"/>
    </xf>
    <xf numFmtId="43" fontId="12" fillId="6" borderId="3" xfId="7" applyFont="1" applyFill="1" applyBorder="1" applyAlignment="1">
      <alignment horizontal="center"/>
    </xf>
    <xf numFmtId="2" fontId="12" fillId="6" borderId="2" xfId="0" applyNumberFormat="1" applyFont="1" applyFill="1" applyBorder="1" applyAlignment="1">
      <alignment horizontal="center"/>
    </xf>
    <xf numFmtId="2" fontId="12" fillId="6" borderId="3" xfId="0" applyNumberFormat="1" applyFont="1" applyFill="1" applyBorder="1" applyAlignment="1">
      <alignment horizontal="center"/>
    </xf>
    <xf numFmtId="171" fontId="12" fillId="6" borderId="3" xfId="0" applyNumberFormat="1" applyFont="1" applyFill="1" applyBorder="1" applyAlignment="1">
      <alignment horizontal="center"/>
    </xf>
    <xf numFmtId="172" fontId="42" fillId="20" borderId="18" xfId="11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43" fontId="12" fillId="15" borderId="61" xfId="7" applyFont="1" applyFill="1" applyBorder="1" applyAlignment="1">
      <alignment horizontal="center"/>
    </xf>
    <xf numFmtId="0" fontId="45" fillId="0" borderId="0" xfId="9" applyFont="1" applyAlignment="1">
      <alignment wrapText="1"/>
    </xf>
    <xf numFmtId="0" fontId="46" fillId="0" borderId="0" xfId="9" applyFont="1" applyAlignment="1">
      <alignment horizontal="right" wrapText="1"/>
    </xf>
    <xf numFmtId="0" fontId="45" fillId="0" borderId="0" xfId="9" applyFont="1" applyAlignment="1">
      <alignment horizontal="center" wrapText="1"/>
    </xf>
    <xf numFmtId="0" fontId="46" fillId="0" borderId="0" xfId="9" applyFont="1" applyAlignment="1">
      <alignment wrapText="1"/>
    </xf>
    <xf numFmtId="4" fontId="45" fillId="9" borderId="2" xfId="9" applyNumberFormat="1" applyFont="1" applyFill="1" applyBorder="1" applyAlignment="1">
      <alignment horizontal="center" vertical="center" wrapText="1"/>
    </xf>
    <xf numFmtId="4" fontId="46" fillId="9" borderId="2" xfId="9" applyNumberFormat="1" applyFont="1" applyFill="1" applyBorder="1" applyAlignment="1">
      <alignment horizontal="center" vertical="center" wrapText="1"/>
    </xf>
    <xf numFmtId="0" fontId="49" fillId="9" borderId="2" xfId="9" applyFont="1" applyFill="1" applyBorder="1" applyAlignment="1">
      <alignment horizontal="center" vertical="center" wrapText="1"/>
    </xf>
    <xf numFmtId="0" fontId="9" fillId="9" borderId="2" xfId="25" applyFont="1" applyFill="1" applyBorder="1" applyAlignment="1">
      <alignment horizontal="left" vertical="center" wrapText="1"/>
    </xf>
    <xf numFmtId="165" fontId="51" fillId="9" borderId="2" xfId="25" applyNumberFormat="1" applyFont="1" applyFill="1" applyBorder="1" applyAlignment="1">
      <alignment horizontal="center" vertical="center" wrapText="1"/>
    </xf>
    <xf numFmtId="4" fontId="48" fillId="9" borderId="2" xfId="9" applyNumberFormat="1" applyFont="1" applyFill="1" applyBorder="1" applyAlignment="1">
      <alignment horizontal="center" vertical="center" wrapText="1"/>
    </xf>
    <xf numFmtId="43" fontId="9" fillId="9" borderId="2" xfId="7" applyFont="1" applyFill="1" applyBorder="1" applyAlignment="1">
      <alignment horizontal="right" vertical="center"/>
    </xf>
    <xf numFmtId="43" fontId="9" fillId="9" borderId="2" xfId="7" applyFont="1" applyFill="1" applyBorder="1" applyAlignment="1">
      <alignment horizontal="left" vertical="center" wrapText="1"/>
    </xf>
    <xf numFmtId="49" fontId="12" fillId="5" borderId="2" xfId="9" applyNumberFormat="1" applyFont="1" applyFill="1" applyBorder="1" applyAlignment="1">
      <alignment horizontal="center" vertical="center" wrapText="1"/>
    </xf>
    <xf numFmtId="0" fontId="51" fillId="5" borderId="2" xfId="25" applyFont="1" applyFill="1" applyBorder="1" applyAlignment="1">
      <alignment horizontal="right" vertical="center" wrapText="1"/>
    </xf>
    <xf numFmtId="165" fontId="52" fillId="5" borderId="2" xfId="6" applyNumberFormat="1" applyFont="1" applyFill="1" applyBorder="1" applyAlignment="1">
      <alignment horizontal="right" vertical="center" wrapText="1"/>
    </xf>
    <xf numFmtId="4" fontId="12" fillId="5" borderId="2" xfId="25" applyNumberFormat="1" applyFont="1" applyFill="1" applyBorder="1" applyAlignment="1">
      <alignment horizontal="right" vertical="center" wrapText="1"/>
    </xf>
    <xf numFmtId="43" fontId="12" fillId="5" borderId="2" xfId="6" applyFont="1" applyFill="1" applyBorder="1" applyAlignment="1">
      <alignment vertical="center" wrapText="1"/>
    </xf>
    <xf numFmtId="43" fontId="12" fillId="9" borderId="2" xfId="6" applyFont="1" applyFill="1" applyBorder="1" applyAlignment="1">
      <alignment vertical="center" wrapText="1"/>
    </xf>
    <xf numFmtId="0" fontId="52" fillId="5" borderId="2" xfId="25" applyFont="1" applyFill="1" applyBorder="1" applyAlignment="1">
      <alignment horizontal="right" vertical="center" wrapText="1"/>
    </xf>
    <xf numFmtId="0" fontId="9" fillId="9" borderId="2" xfId="9" applyFont="1" applyFill="1" applyBorder="1" applyAlignment="1">
      <alignment horizontal="left" vertical="center" wrapText="1"/>
    </xf>
    <xf numFmtId="43" fontId="51" fillId="9" borderId="2" xfId="7" applyFont="1" applyFill="1" applyBorder="1" applyAlignment="1">
      <alignment horizontal="right" vertical="center" wrapText="1"/>
    </xf>
    <xf numFmtId="4" fontId="12" fillId="9" borderId="2" xfId="9" applyNumberFormat="1" applyFont="1" applyFill="1" applyBorder="1" applyAlignment="1">
      <alignment horizontal="right" vertical="center" wrapText="1"/>
    </xf>
    <xf numFmtId="43" fontId="9" fillId="9" borderId="2" xfId="7" applyFont="1" applyFill="1" applyBorder="1" applyAlignment="1">
      <alignment vertical="center" wrapText="1"/>
    </xf>
    <xf numFmtId="165" fontId="51" fillId="9" borderId="2" xfId="7" applyNumberFormat="1" applyFont="1" applyFill="1" applyBorder="1" applyAlignment="1">
      <alignment horizontal="right" vertical="center" wrapText="1"/>
    </xf>
    <xf numFmtId="4" fontId="48" fillId="9" borderId="2" xfId="9" applyNumberFormat="1" applyFont="1" applyFill="1" applyBorder="1" applyAlignment="1">
      <alignment horizontal="right" vertical="center" wrapText="1"/>
    </xf>
    <xf numFmtId="43" fontId="52" fillId="9" borderId="2" xfId="7" applyFont="1" applyFill="1" applyBorder="1" applyAlignment="1">
      <alignment horizontal="right" vertical="center" wrapText="1"/>
    </xf>
    <xf numFmtId="4" fontId="12" fillId="9" borderId="2" xfId="9" applyNumberFormat="1" applyFont="1" applyFill="1" applyBorder="1" applyAlignment="1">
      <alignment horizontal="right" vertical="center"/>
    </xf>
    <xf numFmtId="165" fontId="52" fillId="9" borderId="2" xfId="7" applyNumberFormat="1" applyFont="1" applyFill="1" applyBorder="1" applyAlignment="1">
      <alignment horizontal="right" vertical="center" wrapText="1"/>
    </xf>
    <xf numFmtId="0" fontId="25" fillId="20" borderId="0" xfId="0" applyFont="1" applyFill="1"/>
    <xf numFmtId="175" fontId="52" fillId="9" borderId="2" xfId="7" applyNumberFormat="1" applyFont="1" applyFill="1" applyBorder="1" applyAlignment="1">
      <alignment horizontal="right" vertical="center" wrapText="1"/>
    </xf>
    <xf numFmtId="4" fontId="48" fillId="9" borderId="2" xfId="9" applyNumberFormat="1" applyFont="1" applyFill="1" applyBorder="1" applyAlignment="1">
      <alignment horizontal="right" vertical="center"/>
    </xf>
    <xf numFmtId="0" fontId="52" fillId="5" borderId="2" xfId="25" applyFont="1" applyFill="1" applyBorder="1" applyAlignment="1">
      <alignment horizontal="left" vertical="center" wrapText="1"/>
    </xf>
    <xf numFmtId="43" fontId="51" fillId="5" borderId="2" xfId="7" applyFont="1" applyFill="1" applyBorder="1" applyAlignment="1">
      <alignment horizontal="right" vertical="center" wrapText="1"/>
    </xf>
    <xf numFmtId="4" fontId="48" fillId="5" borderId="2" xfId="9" applyNumberFormat="1" applyFont="1" applyFill="1" applyBorder="1" applyAlignment="1">
      <alignment horizontal="right" vertical="center"/>
    </xf>
    <xf numFmtId="43" fontId="12" fillId="5" borderId="2" xfId="7" applyFont="1" applyFill="1" applyBorder="1" applyAlignment="1">
      <alignment vertical="center" wrapText="1"/>
    </xf>
    <xf numFmtId="4" fontId="48" fillId="5" borderId="2" xfId="9" applyNumberFormat="1" applyFont="1" applyFill="1" applyBorder="1" applyAlignment="1">
      <alignment horizontal="right" vertical="center" wrapText="1"/>
    </xf>
    <xf numFmtId="43" fontId="12" fillId="9" borderId="2" xfId="7" applyFont="1" applyFill="1" applyBorder="1" applyAlignment="1">
      <alignment horizontal="right" vertical="center"/>
    </xf>
    <xf numFmtId="165" fontId="51" fillId="5" borderId="2" xfId="7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/>
    </xf>
    <xf numFmtId="4" fontId="12" fillId="5" borderId="2" xfId="0" applyNumberFormat="1" applyFont="1" applyFill="1" applyBorder="1" applyAlignment="1">
      <alignment horizontal="right" vertical="center" wrapText="1"/>
    </xf>
    <xf numFmtId="49" fontId="49" fillId="5" borderId="2" xfId="9" applyNumberFormat="1" applyFont="1" applyFill="1" applyBorder="1" applyAlignment="1">
      <alignment horizontal="center" vertical="center" wrapText="1"/>
    </xf>
    <xf numFmtId="0" fontId="52" fillId="5" borderId="2" xfId="26" applyFont="1" applyFill="1" applyBorder="1" applyAlignment="1">
      <alignment vertical="center" wrapText="1"/>
    </xf>
    <xf numFmtId="43" fontId="12" fillId="9" borderId="2" xfId="7" applyFont="1" applyFill="1" applyBorder="1" applyAlignment="1">
      <alignment vertical="center" wrapText="1"/>
    </xf>
    <xf numFmtId="165" fontId="52" fillId="5" borderId="2" xfId="7" applyNumberFormat="1" applyFont="1" applyFill="1" applyBorder="1" applyAlignment="1">
      <alignment horizontal="right" vertical="center" wrapText="1"/>
    </xf>
    <xf numFmtId="0" fontId="9" fillId="9" borderId="2" xfId="26" applyFont="1" applyFill="1" applyBorder="1" applyAlignment="1">
      <alignment vertical="center" wrapText="1"/>
    </xf>
    <xf numFmtId="43" fontId="52" fillId="9" borderId="2" xfId="7" applyNumberFormat="1" applyFont="1" applyFill="1" applyBorder="1" applyAlignment="1">
      <alignment horizontal="right" vertical="center" wrapText="1"/>
    </xf>
    <xf numFmtId="0" fontId="52" fillId="5" borderId="2" xfId="26" applyFont="1" applyFill="1" applyBorder="1" applyAlignment="1">
      <alignment horizontal="right" vertical="center" wrapText="1"/>
    </xf>
    <xf numFmtId="43" fontId="52" fillId="5" borderId="2" xfId="7" applyNumberFormat="1" applyFont="1" applyFill="1" applyBorder="1" applyAlignment="1">
      <alignment horizontal="right" vertical="center" wrapText="1"/>
    </xf>
    <xf numFmtId="4" fontId="12" fillId="5" borderId="2" xfId="9" applyNumberFormat="1" applyFont="1" applyFill="1" applyBorder="1" applyAlignment="1">
      <alignment horizontal="right" vertical="center"/>
    </xf>
    <xf numFmtId="43" fontId="9" fillId="5" borderId="2" xfId="7" applyFont="1" applyFill="1" applyBorder="1" applyAlignment="1">
      <alignment vertical="center" wrapText="1"/>
    </xf>
    <xf numFmtId="4" fontId="12" fillId="5" borderId="2" xfId="9" applyNumberFormat="1" applyFont="1" applyFill="1" applyBorder="1" applyAlignment="1">
      <alignment horizontal="right" vertical="center" wrapText="1"/>
    </xf>
    <xf numFmtId="0" fontId="25" fillId="5" borderId="0" xfId="0" applyFont="1" applyFill="1"/>
    <xf numFmtId="176" fontId="12" fillId="5" borderId="2" xfId="9" applyNumberFormat="1" applyFont="1" applyFill="1" applyBorder="1" applyAlignment="1">
      <alignment horizontal="right" vertical="center"/>
    </xf>
    <xf numFmtId="0" fontId="53" fillId="5" borderId="2" xfId="4" applyFont="1" applyFill="1" applyBorder="1" applyAlignment="1">
      <alignment horizontal="right" vertical="center" wrapText="1"/>
    </xf>
    <xf numFmtId="4" fontId="12" fillId="5" borderId="2" xfId="26" applyNumberFormat="1" applyFont="1" applyFill="1" applyBorder="1" applyAlignment="1">
      <alignment horizontal="right" vertical="center"/>
    </xf>
    <xf numFmtId="49" fontId="9" fillId="9" borderId="2" xfId="9" applyNumberFormat="1" applyFont="1" applyFill="1" applyBorder="1" applyAlignment="1">
      <alignment horizontal="center" vertical="center" wrapText="1"/>
    </xf>
    <xf numFmtId="165" fontId="9" fillId="9" borderId="2" xfId="6" applyNumberFormat="1" applyFont="1" applyFill="1" applyBorder="1" applyAlignment="1">
      <alignment horizontal="left" vertical="center" wrapText="1"/>
    </xf>
    <xf numFmtId="4" fontId="9" fillId="9" borderId="2" xfId="9" applyNumberFormat="1" applyFont="1" applyFill="1" applyBorder="1" applyAlignment="1">
      <alignment horizontal="left" vertical="center"/>
    </xf>
    <xf numFmtId="43" fontId="9" fillId="9" borderId="2" xfId="6" applyFont="1" applyFill="1" applyBorder="1" applyAlignment="1">
      <alignment horizontal="left" vertical="center" wrapText="1"/>
    </xf>
    <xf numFmtId="0" fontId="0" fillId="5" borderId="0" xfId="0" applyFont="1" applyFill="1"/>
    <xf numFmtId="0" fontId="52" fillId="5" borderId="2" xfId="9" applyFont="1" applyFill="1" applyBorder="1" applyAlignment="1">
      <alignment horizontal="right" vertical="center" wrapText="1"/>
    </xf>
    <xf numFmtId="165" fontId="12" fillId="5" borderId="2" xfId="6" applyNumberFormat="1" applyFont="1" applyFill="1" applyBorder="1" applyAlignment="1">
      <alignment horizontal="left" vertical="center" wrapText="1"/>
    </xf>
    <xf numFmtId="43" fontId="12" fillId="5" borderId="2" xfId="6" applyFont="1" applyFill="1" applyBorder="1" applyAlignment="1">
      <alignment horizontal="left" vertical="center" wrapText="1"/>
    </xf>
    <xf numFmtId="43" fontId="12" fillId="9" borderId="2" xfId="6" applyFont="1" applyFill="1" applyBorder="1" applyAlignment="1">
      <alignment horizontal="left" vertical="center" wrapText="1"/>
    </xf>
    <xf numFmtId="168" fontId="12" fillId="5" borderId="2" xfId="6" applyNumberFormat="1" applyFont="1" applyFill="1" applyBorder="1" applyAlignment="1">
      <alignment horizontal="left" vertical="center" wrapText="1"/>
    </xf>
    <xf numFmtId="165" fontId="12" fillId="9" borderId="2" xfId="6" applyNumberFormat="1" applyFont="1" applyFill="1" applyBorder="1" applyAlignment="1">
      <alignment horizontal="left" vertical="center" wrapText="1"/>
    </xf>
    <xf numFmtId="0" fontId="0" fillId="0" borderId="0" xfId="0" applyFont="1"/>
    <xf numFmtId="49" fontId="12" fillId="19" borderId="2" xfId="9" applyNumberFormat="1" applyFont="1" applyFill="1" applyBorder="1" applyAlignment="1">
      <alignment horizontal="center" vertical="center" wrapText="1"/>
    </xf>
    <xf numFmtId="0" fontId="52" fillId="19" borderId="2" xfId="9" applyFont="1" applyFill="1" applyBorder="1" applyAlignment="1">
      <alignment horizontal="right" vertical="center" wrapText="1"/>
    </xf>
    <xf numFmtId="165" fontId="12" fillId="19" borderId="2" xfId="6" applyNumberFormat="1" applyFont="1" applyFill="1" applyBorder="1" applyAlignment="1">
      <alignment horizontal="left" vertical="center" wrapText="1"/>
    </xf>
    <xf numFmtId="4" fontId="12" fillId="19" borderId="2" xfId="9" applyNumberFormat="1" applyFont="1" applyFill="1" applyBorder="1" applyAlignment="1">
      <alignment horizontal="right" vertical="center"/>
    </xf>
    <xf numFmtId="43" fontId="12" fillId="19" borderId="2" xfId="6" applyFont="1" applyFill="1" applyBorder="1" applyAlignment="1">
      <alignment horizontal="left" vertical="center" wrapText="1"/>
    </xf>
    <xf numFmtId="0" fontId="9" fillId="9" borderId="2" xfId="9" applyFont="1" applyFill="1" applyBorder="1" applyAlignment="1">
      <alignment vertical="center" wrapText="1"/>
    </xf>
    <xf numFmtId="43" fontId="51" fillId="9" borderId="2" xfId="6" applyFont="1" applyFill="1" applyBorder="1" applyAlignment="1">
      <alignment horizontal="right" vertical="center" wrapText="1"/>
    </xf>
    <xf numFmtId="4" fontId="51" fillId="9" borderId="2" xfId="9" applyNumberFormat="1" applyFont="1" applyFill="1" applyBorder="1" applyAlignment="1">
      <alignment horizontal="right" vertical="center"/>
    </xf>
    <xf numFmtId="43" fontId="9" fillId="9" borderId="2" xfId="6" applyFont="1" applyFill="1" applyBorder="1" applyAlignment="1">
      <alignment vertical="center" wrapText="1"/>
    </xf>
    <xf numFmtId="4" fontId="51" fillId="9" borderId="2" xfId="9" applyNumberFormat="1" applyFont="1" applyFill="1" applyBorder="1" applyAlignment="1">
      <alignment horizontal="right" vertical="center" wrapText="1"/>
    </xf>
    <xf numFmtId="43" fontId="9" fillId="9" borderId="2" xfId="6" applyFont="1" applyFill="1" applyBorder="1" applyAlignment="1">
      <alignment horizontal="right" vertical="center"/>
    </xf>
    <xf numFmtId="43" fontId="51" fillId="5" borderId="2" xfId="6" applyFont="1" applyFill="1" applyBorder="1" applyAlignment="1">
      <alignment horizontal="right" vertical="center" wrapText="1"/>
    </xf>
    <xf numFmtId="4" fontId="33" fillId="5" borderId="2" xfId="0" applyNumberFormat="1" applyFont="1" applyFill="1" applyBorder="1" applyAlignment="1">
      <alignment horizontal="right" vertical="center"/>
    </xf>
    <xf numFmtId="43" fontId="12" fillId="9" borderId="2" xfId="6" applyFont="1" applyFill="1" applyBorder="1" applyAlignment="1">
      <alignment horizontal="right" vertical="center"/>
    </xf>
    <xf numFmtId="4" fontId="51" fillId="5" borderId="2" xfId="9" applyNumberFormat="1" applyFont="1" applyFill="1" applyBorder="1" applyAlignment="1">
      <alignment horizontal="right" vertical="center"/>
    </xf>
    <xf numFmtId="4" fontId="51" fillId="5" borderId="2" xfId="9" applyNumberFormat="1" applyFont="1" applyFill="1" applyBorder="1" applyAlignment="1">
      <alignment horizontal="right" vertical="center" wrapText="1"/>
    </xf>
    <xf numFmtId="0" fontId="51" fillId="5" borderId="2" xfId="9" applyFont="1" applyFill="1" applyBorder="1" applyAlignment="1">
      <alignment horizontal="right" vertical="center" wrapText="1"/>
    </xf>
    <xf numFmtId="165" fontId="51" fillId="5" borderId="2" xfId="6" applyNumberFormat="1" applyFont="1" applyFill="1" applyBorder="1" applyAlignment="1">
      <alignment horizontal="right" vertical="center" wrapText="1"/>
    </xf>
    <xf numFmtId="0" fontId="49" fillId="9" borderId="2" xfId="26" applyFont="1" applyFill="1" applyBorder="1" applyAlignment="1">
      <alignment vertical="center" wrapText="1"/>
    </xf>
    <xf numFmtId="0" fontId="51" fillId="5" borderId="2" xfId="26" applyFont="1" applyFill="1" applyBorder="1" applyAlignment="1">
      <alignment horizontal="right" vertical="center" wrapText="1"/>
    </xf>
    <xf numFmtId="4" fontId="12" fillId="5" borderId="2" xfId="26" applyNumberFormat="1" applyFont="1" applyFill="1" applyBorder="1" applyAlignment="1">
      <alignment horizontal="right" vertical="center" wrapText="1"/>
    </xf>
    <xf numFmtId="43" fontId="0" fillId="5" borderId="0" xfId="0" applyNumberFormat="1" applyFill="1"/>
    <xf numFmtId="172" fontId="12" fillId="5" borderId="2" xfId="9" applyNumberFormat="1" applyFont="1" applyFill="1" applyBorder="1" applyAlignment="1">
      <alignment horizontal="right" vertical="center"/>
    </xf>
    <xf numFmtId="2" fontId="12" fillId="5" borderId="2" xfId="9" applyNumberFormat="1" applyFont="1" applyFill="1" applyBorder="1" applyAlignment="1">
      <alignment horizontal="right" vertical="center"/>
    </xf>
    <xf numFmtId="165" fontId="51" fillId="21" borderId="2" xfId="9" applyNumberFormat="1" applyFont="1" applyFill="1" applyBorder="1" applyAlignment="1">
      <alignment horizontal="center" wrapText="1"/>
    </xf>
    <xf numFmtId="4" fontId="48" fillId="21" borderId="2" xfId="9" applyNumberFormat="1" applyFont="1" applyFill="1" applyBorder="1" applyAlignment="1">
      <alignment horizontal="center" wrapText="1"/>
    </xf>
    <xf numFmtId="43" fontId="9" fillId="21" borderId="2" xfId="7" applyFont="1" applyFill="1" applyBorder="1" applyAlignment="1">
      <alignment wrapText="1"/>
    </xf>
    <xf numFmtId="0" fontId="48" fillId="20" borderId="0" xfId="9" applyFont="1" applyFill="1" applyBorder="1" applyAlignment="1">
      <alignment horizontal="center" vertical="center" wrapText="1"/>
    </xf>
    <xf numFmtId="0" fontId="48" fillId="0" borderId="0" xfId="9" applyFont="1" applyBorder="1" applyAlignment="1">
      <alignment vertical="center" wrapText="1"/>
    </xf>
    <xf numFmtId="165" fontId="51" fillId="0" borderId="0" xfId="9" applyNumberFormat="1" applyFont="1" applyBorder="1" applyAlignment="1">
      <alignment horizontal="center" vertical="center" wrapText="1"/>
    </xf>
    <xf numFmtId="4" fontId="48" fillId="20" borderId="0" xfId="9" applyNumberFormat="1" applyFont="1" applyFill="1" applyBorder="1" applyAlignment="1">
      <alignment horizontal="center" vertical="center" wrapText="1"/>
    </xf>
    <xf numFmtId="4" fontId="12" fillId="0" borderId="0" xfId="9" applyNumberFormat="1" applyFont="1" applyBorder="1" applyAlignment="1">
      <alignment horizontal="center" vertical="center" wrapText="1"/>
    </xf>
    <xf numFmtId="0" fontId="54" fillId="0" borderId="0" xfId="0" applyFont="1"/>
    <xf numFmtId="2" fontId="12" fillId="0" borderId="0" xfId="0" applyNumberFormat="1" applyFont="1"/>
    <xf numFmtId="0" fontId="52" fillId="0" borderId="0" xfId="0" applyFont="1"/>
    <xf numFmtId="0" fontId="55" fillId="0" borderId="0" xfId="9" applyFont="1" applyAlignment="1"/>
    <xf numFmtId="0" fontId="46" fillId="0" borderId="0" xfId="9" applyFont="1" applyAlignment="1"/>
    <xf numFmtId="0" fontId="46" fillId="0" borderId="0" xfId="9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7" fillId="0" borderId="0" xfId="27" applyFont="1" applyFill="1" applyAlignment="1">
      <alignment horizontal="left" wrapText="1"/>
    </xf>
    <xf numFmtId="0" fontId="46" fillId="0" borderId="0" xfId="9" applyFont="1" applyFill="1" applyAlignment="1">
      <alignment wrapText="1"/>
    </xf>
    <xf numFmtId="0" fontId="46" fillId="0" borderId="0" xfId="9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41" fillId="0" borderId="0" xfId="0" applyFont="1" applyAlignment="1">
      <alignment wrapText="1"/>
    </xf>
    <xf numFmtId="0" fontId="46" fillId="0" borderId="0" xfId="9" applyFont="1" applyFill="1" applyAlignment="1">
      <alignment horizontal="center" vertical="center" wrapText="1"/>
    </xf>
    <xf numFmtId="4" fontId="46" fillId="22" borderId="2" xfId="9" applyNumberFormat="1" applyFont="1" applyFill="1" applyBorder="1" applyAlignment="1">
      <alignment horizontal="center" vertical="center" wrapText="1"/>
    </xf>
    <xf numFmtId="4" fontId="46" fillId="22" borderId="2" xfId="9" applyNumberFormat="1" applyFont="1" applyFill="1" applyBorder="1" applyAlignment="1">
      <alignment wrapText="1"/>
    </xf>
    <xf numFmtId="0" fontId="59" fillId="22" borderId="2" xfId="0" applyFont="1" applyFill="1" applyBorder="1" applyAlignment="1">
      <alignment horizontal="center" vertical="center" wrapText="1"/>
    </xf>
    <xf numFmtId="0" fontId="59" fillId="22" borderId="2" xfId="0" applyFont="1" applyFill="1" applyBorder="1" applyAlignment="1">
      <alignment wrapText="1"/>
    </xf>
    <xf numFmtId="0" fontId="59" fillId="22" borderId="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9" fillId="14" borderId="2" xfId="9" applyFont="1" applyFill="1" applyBorder="1" applyAlignment="1">
      <alignment horizontal="center" vertical="center" wrapText="1"/>
    </xf>
    <xf numFmtId="0" fontId="9" fillId="14" borderId="2" xfId="25" applyFont="1" applyFill="1" applyBorder="1" applyAlignment="1">
      <alignment horizontal="left" vertical="center" wrapText="1"/>
    </xf>
    <xf numFmtId="43" fontId="9" fillId="14" borderId="2" xfId="7" applyFont="1" applyFill="1" applyBorder="1" applyAlignment="1">
      <alignment horizontal="center" vertical="center"/>
    </xf>
    <xf numFmtId="43" fontId="9" fillId="14" borderId="2" xfId="7" applyFont="1" applyFill="1" applyBorder="1" applyAlignment="1"/>
    <xf numFmtId="177" fontId="9" fillId="14" borderId="2" xfId="7" applyNumberFormat="1" applyFont="1" applyFill="1" applyBorder="1" applyAlignment="1">
      <alignment horizontal="center" vertical="center"/>
    </xf>
    <xf numFmtId="165" fontId="9" fillId="14" borderId="2" xfId="25" applyNumberFormat="1" applyFont="1" applyFill="1" applyBorder="1" applyAlignment="1">
      <alignment horizontal="center" vertical="center" wrapText="1"/>
    </xf>
    <xf numFmtId="4" fontId="9" fillId="14" borderId="2" xfId="9" applyNumberFormat="1" applyFont="1" applyFill="1" applyBorder="1" applyAlignment="1">
      <alignment horizontal="center" vertical="center" wrapText="1"/>
    </xf>
    <xf numFmtId="43" fontId="9" fillId="14" borderId="2" xfId="7" applyFont="1" applyFill="1" applyBorder="1" applyAlignment="1">
      <alignment horizontal="left" vertical="center" wrapText="1"/>
    </xf>
    <xf numFmtId="0" fontId="9" fillId="0" borderId="0" xfId="0" applyFont="1" applyFill="1"/>
    <xf numFmtId="49" fontId="12" fillId="0" borderId="2" xfId="9" applyNumberFormat="1" applyFont="1" applyFill="1" applyBorder="1" applyAlignment="1">
      <alignment horizontal="center" vertical="center" wrapText="1"/>
    </xf>
    <xf numFmtId="0" fontId="52" fillId="0" borderId="2" xfId="25" applyFont="1" applyFill="1" applyBorder="1" applyAlignment="1">
      <alignment horizontal="right" vertical="center" wrapText="1"/>
    </xf>
    <xf numFmtId="43" fontId="12" fillId="0" borderId="2" xfId="6" applyFont="1" applyFill="1" applyBorder="1" applyAlignment="1">
      <alignment horizontal="center" vertical="center" wrapText="1"/>
    </xf>
    <xf numFmtId="43" fontId="12" fillId="0" borderId="2" xfId="6" applyFont="1" applyFill="1" applyBorder="1" applyAlignment="1">
      <alignment wrapText="1"/>
    </xf>
    <xf numFmtId="0" fontId="12" fillId="0" borderId="2" xfId="6" applyNumberFormat="1" applyFont="1" applyFill="1" applyBorder="1" applyAlignment="1">
      <alignment horizontal="center" vertical="center" wrapText="1"/>
    </xf>
    <xf numFmtId="43" fontId="12" fillId="0" borderId="2" xfId="6" applyNumberFormat="1" applyFont="1" applyFill="1" applyBorder="1" applyAlignment="1">
      <alignment horizontal="center" vertical="center" wrapText="1"/>
    </xf>
    <xf numFmtId="3" fontId="12" fillId="0" borderId="2" xfId="25" applyNumberFormat="1" applyFont="1" applyFill="1" applyBorder="1" applyAlignment="1">
      <alignment horizontal="center" vertical="center" wrapText="1"/>
    </xf>
    <xf numFmtId="43" fontId="12" fillId="0" borderId="2" xfId="6" applyFont="1" applyFill="1" applyBorder="1" applyAlignment="1">
      <alignment vertical="center" wrapText="1"/>
    </xf>
    <xf numFmtId="4" fontId="12" fillId="0" borderId="2" xfId="25" applyNumberFormat="1" applyFont="1" applyFill="1" applyBorder="1" applyAlignment="1">
      <alignment horizontal="center" vertical="center" wrapText="1"/>
    </xf>
    <xf numFmtId="0" fontId="9" fillId="0" borderId="2" xfId="9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left" vertical="center" wrapText="1"/>
    </xf>
    <xf numFmtId="43" fontId="12" fillId="0" borderId="2" xfId="7" applyFont="1" applyFill="1" applyBorder="1" applyAlignment="1">
      <alignment horizontal="center" vertical="center"/>
    </xf>
    <xf numFmtId="43" fontId="12" fillId="0" borderId="2" xfId="7" applyFont="1" applyFill="1" applyBorder="1" applyAlignment="1"/>
    <xf numFmtId="165" fontId="52" fillId="0" borderId="2" xfId="25" applyNumberFormat="1" applyFont="1" applyFill="1" applyBorder="1" applyAlignment="1">
      <alignment horizontal="center" vertical="center" wrapText="1"/>
    </xf>
    <xf numFmtId="4" fontId="12" fillId="0" borderId="2" xfId="9" applyNumberFormat="1" applyFont="1" applyFill="1" applyBorder="1" applyAlignment="1">
      <alignment horizontal="center" vertical="center" wrapText="1"/>
    </xf>
    <xf numFmtId="3" fontId="12" fillId="0" borderId="2" xfId="9" applyNumberFormat="1" applyFont="1" applyFill="1" applyBorder="1" applyAlignment="1">
      <alignment horizontal="center" vertical="center" wrapText="1"/>
    </xf>
    <xf numFmtId="43" fontId="9" fillId="0" borderId="2" xfId="7" applyFont="1" applyFill="1" applyBorder="1" applyAlignment="1">
      <alignment horizontal="left" vertical="center" wrapText="1"/>
    </xf>
    <xf numFmtId="173" fontId="12" fillId="0" borderId="2" xfId="9" applyNumberFormat="1" applyFont="1" applyFill="1" applyBorder="1" applyAlignment="1">
      <alignment horizontal="center" vertical="center" wrapText="1"/>
    </xf>
    <xf numFmtId="176" fontId="12" fillId="0" borderId="2" xfId="9" applyNumberFormat="1" applyFont="1" applyFill="1" applyBorder="1" applyAlignment="1">
      <alignment horizontal="center" vertical="center" wrapText="1"/>
    </xf>
    <xf numFmtId="0" fontId="12" fillId="0" borderId="2" xfId="28" applyFont="1" applyFill="1" applyBorder="1" applyAlignment="1">
      <alignment horizontal="left"/>
    </xf>
    <xf numFmtId="43" fontId="12" fillId="0" borderId="2" xfId="7" applyFont="1" applyFill="1" applyBorder="1" applyAlignment="1">
      <alignment horizontal="center" vertical="center" wrapText="1"/>
    </xf>
    <xf numFmtId="43" fontId="12" fillId="0" borderId="2" xfId="7" applyFont="1" applyFill="1" applyBorder="1" applyAlignment="1">
      <alignment wrapText="1"/>
    </xf>
    <xf numFmtId="177" fontId="12" fillId="0" borderId="2" xfId="7" applyNumberFormat="1" applyFont="1" applyFill="1" applyBorder="1" applyAlignment="1">
      <alignment horizontal="center" vertical="center" wrapText="1"/>
    </xf>
    <xf numFmtId="3" fontId="12" fillId="0" borderId="2" xfId="28" applyNumberFormat="1" applyFont="1" applyFill="1" applyBorder="1" applyAlignment="1">
      <alignment horizontal="center"/>
    </xf>
    <xf numFmtId="3" fontId="12" fillId="0" borderId="2" xfId="7" applyNumberFormat="1" applyFont="1" applyFill="1" applyBorder="1" applyAlignment="1">
      <alignment horizontal="center" vertical="center" wrapText="1"/>
    </xf>
    <xf numFmtId="4" fontId="12" fillId="0" borderId="2" xfId="28" applyNumberFormat="1" applyFont="1" applyFill="1" applyBorder="1"/>
    <xf numFmtId="43" fontId="12" fillId="0" borderId="2" xfId="7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/>
    </xf>
    <xf numFmtId="4" fontId="12" fillId="0" borderId="2" xfId="9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52" fillId="0" borderId="2" xfId="7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52" fillId="0" borderId="2" xfId="26" applyFont="1" applyFill="1" applyBorder="1" applyAlignment="1">
      <alignment horizontal="right" vertical="center" wrapText="1"/>
    </xf>
    <xf numFmtId="0" fontId="52" fillId="0" borderId="2" xfId="9" applyFont="1" applyFill="1" applyBorder="1" applyAlignment="1">
      <alignment horizontal="right" vertical="center" wrapText="1"/>
    </xf>
    <xf numFmtId="43" fontId="52" fillId="0" borderId="2" xfId="7" applyFont="1" applyFill="1" applyBorder="1" applyAlignment="1">
      <alignment horizontal="center" vertical="center" wrapText="1"/>
    </xf>
    <xf numFmtId="176" fontId="12" fillId="0" borderId="2" xfId="9" applyNumberFormat="1" applyFont="1" applyFill="1" applyBorder="1" applyAlignment="1">
      <alignment horizontal="center" vertical="center"/>
    </xf>
    <xf numFmtId="4" fontId="52" fillId="0" borderId="2" xfId="9" applyNumberFormat="1" applyFont="1" applyFill="1" applyBorder="1" applyAlignment="1">
      <alignment horizontal="center" vertical="center" wrapText="1"/>
    </xf>
    <xf numFmtId="43" fontId="52" fillId="0" borderId="2" xfId="6" applyFont="1" applyFill="1" applyBorder="1" applyAlignment="1">
      <alignment horizontal="center" vertical="center" wrapText="1"/>
    </xf>
    <xf numFmtId="165" fontId="52" fillId="0" borderId="2" xfId="6" applyNumberFormat="1" applyFont="1" applyFill="1" applyBorder="1" applyAlignment="1">
      <alignment horizontal="center" vertical="center" wrapText="1"/>
    </xf>
    <xf numFmtId="49" fontId="9" fillId="14" borderId="2" xfId="9" applyNumberFormat="1" applyFont="1" applyFill="1" applyBorder="1" applyAlignment="1">
      <alignment horizontal="center" vertical="center" wrapText="1"/>
    </xf>
    <xf numFmtId="0" fontId="9" fillId="14" borderId="2" xfId="26" applyFont="1" applyFill="1" applyBorder="1" applyAlignment="1">
      <alignment horizontal="right" vertical="center" wrapText="1"/>
    </xf>
    <xf numFmtId="0" fontId="9" fillId="14" borderId="2" xfId="26" applyFont="1" applyFill="1" applyBorder="1" applyAlignment="1">
      <alignment horizontal="center" vertical="center" wrapText="1"/>
    </xf>
    <xf numFmtId="43" fontId="9" fillId="14" borderId="2" xfId="7" applyFont="1" applyFill="1" applyBorder="1" applyAlignment="1">
      <alignment horizontal="center" vertical="center" wrapText="1"/>
    </xf>
    <xf numFmtId="43" fontId="9" fillId="14" borderId="2" xfId="7" applyFont="1" applyFill="1" applyBorder="1" applyAlignment="1">
      <alignment wrapText="1"/>
    </xf>
    <xf numFmtId="165" fontId="9" fillId="14" borderId="2" xfId="7" applyNumberFormat="1" applyFont="1" applyFill="1" applyBorder="1" applyAlignment="1">
      <alignment horizontal="center" vertical="center" wrapText="1"/>
    </xf>
    <xf numFmtId="4" fontId="9" fillId="14" borderId="2" xfId="9" applyNumberFormat="1" applyFont="1" applyFill="1" applyBorder="1" applyAlignment="1">
      <alignment horizontal="center" vertical="center"/>
    </xf>
    <xf numFmtId="0" fontId="29" fillId="0" borderId="2" xfId="29" applyFont="1" applyFill="1" applyBorder="1" applyAlignment="1">
      <alignment horizontal="left" vertical="center"/>
    </xf>
    <xf numFmtId="3" fontId="29" fillId="0" borderId="2" xfId="29" applyNumberFormat="1" applyFont="1" applyFill="1" applyBorder="1" applyAlignment="1">
      <alignment horizontal="right" vertical="center"/>
    </xf>
    <xf numFmtId="165" fontId="12" fillId="0" borderId="2" xfId="7" applyNumberFormat="1" applyFont="1" applyFill="1" applyBorder="1" applyAlignment="1">
      <alignment horizontal="center" vertical="center" wrapText="1"/>
    </xf>
    <xf numFmtId="43" fontId="29" fillId="0" borderId="2" xfId="7" applyFont="1" applyFill="1" applyBorder="1" applyAlignment="1">
      <alignment horizontal="right" vertical="center" wrapText="1"/>
    </xf>
    <xf numFmtId="3" fontId="12" fillId="0" borderId="2" xfId="9" applyNumberFormat="1" applyFont="1" applyFill="1" applyBorder="1" applyAlignment="1">
      <alignment horizontal="center" vertical="center"/>
    </xf>
    <xf numFmtId="43" fontId="12" fillId="0" borderId="2" xfId="7" applyFont="1" applyFill="1" applyBorder="1" applyAlignment="1">
      <alignment horizontal="left" vertical="center" wrapText="1"/>
    </xf>
    <xf numFmtId="0" fontId="12" fillId="0" borderId="2" xfId="29" applyFont="1" applyFill="1" applyBorder="1" applyAlignment="1">
      <alignment horizontal="left" vertical="center"/>
    </xf>
    <xf numFmtId="0" fontId="12" fillId="0" borderId="2" xfId="29" applyFont="1" applyFill="1" applyBorder="1" applyAlignment="1">
      <alignment horizontal="left" vertical="center" wrapText="1"/>
    </xf>
    <xf numFmtId="1" fontId="12" fillId="0" borderId="2" xfId="30" applyNumberFormat="1" applyFont="1" applyFill="1" applyBorder="1" applyAlignment="1">
      <alignment horizontal="left" vertical="center" wrapText="1"/>
    </xf>
    <xf numFmtId="165" fontId="52" fillId="0" borderId="2" xfId="7" applyNumberFormat="1" applyFont="1" applyFill="1" applyBorder="1" applyAlignment="1">
      <alignment horizontal="center" vertical="center" wrapText="1"/>
    </xf>
    <xf numFmtId="0" fontId="12" fillId="0" borderId="2" xfId="29" applyFont="1" applyFill="1" applyBorder="1" applyAlignment="1" applyProtection="1">
      <alignment horizontal="left" vertical="center" wrapText="1"/>
      <protection locked="0"/>
    </xf>
    <xf numFmtId="43" fontId="52" fillId="0" borderId="2" xfId="7" applyNumberFormat="1" applyFont="1" applyFill="1" applyBorder="1" applyAlignment="1">
      <alignment horizontal="center" vertical="center" wrapText="1"/>
    </xf>
    <xf numFmtId="1" fontId="9" fillId="14" borderId="2" xfId="7" applyNumberFormat="1" applyFont="1" applyFill="1" applyBorder="1" applyAlignment="1">
      <alignment horizontal="center" vertical="center" wrapText="1"/>
    </xf>
    <xf numFmtId="177" fontId="9" fillId="14" borderId="2" xfId="7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top" wrapText="1"/>
    </xf>
    <xf numFmtId="0" fontId="52" fillId="0" borderId="2" xfId="26" applyFont="1" applyFill="1" applyBorder="1" applyAlignment="1">
      <alignment horizontal="center" vertical="center" wrapText="1"/>
    </xf>
    <xf numFmtId="1" fontId="12" fillId="0" borderId="2" xfId="7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right" vertical="top" wrapText="1"/>
    </xf>
    <xf numFmtId="178" fontId="29" fillId="0" borderId="2" xfId="0" applyNumberFormat="1" applyFont="1" applyFill="1" applyBorder="1" applyAlignment="1">
      <alignment horizontal="right" vertical="top"/>
    </xf>
    <xf numFmtId="9" fontId="12" fillId="0" borderId="2" xfId="31" applyFont="1" applyFill="1" applyBorder="1" applyAlignment="1">
      <alignment horizontal="center" vertical="center"/>
    </xf>
    <xf numFmtId="0" fontId="33" fillId="0" borderId="2" xfId="0" applyFont="1" applyFill="1" applyBorder="1"/>
    <xf numFmtId="43" fontId="33" fillId="0" borderId="2" xfId="7" applyFont="1" applyFill="1" applyBorder="1" applyAlignment="1">
      <alignment horizontal="right" wrapText="1"/>
    </xf>
    <xf numFmtId="3" fontId="12" fillId="0" borderId="2" xfId="9" applyNumberFormat="1" applyFont="1" applyFill="1" applyBorder="1" applyAlignment="1">
      <alignment horizontal="center"/>
    </xf>
    <xf numFmtId="2" fontId="33" fillId="0" borderId="2" xfId="0" applyNumberFormat="1" applyFont="1" applyFill="1" applyBorder="1"/>
    <xf numFmtId="0" fontId="33" fillId="0" borderId="2" xfId="0" applyFont="1" applyFill="1" applyBorder="1" applyAlignment="1">
      <alignment horizontal="left"/>
    </xf>
    <xf numFmtId="4" fontId="12" fillId="0" borderId="2" xfId="9" applyNumberFormat="1" applyFont="1" applyFill="1" applyBorder="1" applyAlignment="1">
      <alignment horizontal="center"/>
    </xf>
    <xf numFmtId="178" fontId="29" fillId="0" borderId="2" xfId="0" applyNumberFormat="1" applyFont="1" applyFill="1" applyBorder="1" applyAlignment="1"/>
    <xf numFmtId="1" fontId="29" fillId="0" borderId="2" xfId="0" applyNumberFormat="1" applyFont="1" applyFill="1" applyBorder="1" applyAlignment="1">
      <alignment horizontal="center" vertical="top"/>
    </xf>
    <xf numFmtId="0" fontId="29" fillId="5" borderId="2" xfId="0" applyFont="1" applyFill="1" applyBorder="1" applyAlignment="1">
      <alignment vertical="top" wrapText="1"/>
    </xf>
    <xf numFmtId="1" fontId="29" fillId="0" borderId="2" xfId="0" applyNumberFormat="1" applyFont="1" applyBorder="1" applyAlignment="1">
      <alignment horizontal="right" vertical="top" wrapText="1"/>
    </xf>
    <xf numFmtId="178" fontId="29" fillId="0" borderId="2" xfId="0" applyNumberFormat="1" applyFont="1" applyBorder="1" applyAlignment="1">
      <alignment horizontal="right" vertical="top"/>
    </xf>
    <xf numFmtId="178" fontId="29" fillId="0" borderId="2" xfId="0" applyNumberFormat="1" applyFont="1" applyBorder="1" applyAlignment="1"/>
    <xf numFmtId="9" fontId="12" fillId="5" borderId="2" xfId="31" applyFont="1" applyFill="1" applyBorder="1" applyAlignment="1">
      <alignment horizontal="center" vertical="center"/>
    </xf>
    <xf numFmtId="4" fontId="12" fillId="5" borderId="2" xfId="9" applyNumberFormat="1" applyFont="1" applyFill="1" applyBorder="1" applyAlignment="1">
      <alignment horizontal="center" vertical="center"/>
    </xf>
    <xf numFmtId="3" fontId="12" fillId="5" borderId="2" xfId="9" applyNumberFormat="1" applyFont="1" applyFill="1" applyBorder="1" applyAlignment="1">
      <alignment horizontal="center" vertical="center"/>
    </xf>
    <xf numFmtId="43" fontId="12" fillId="5" borderId="2" xfId="7" applyFont="1" applyFill="1" applyBorder="1" applyAlignment="1">
      <alignment horizontal="left" vertical="center" wrapText="1"/>
    </xf>
    <xf numFmtId="0" fontId="12" fillId="5" borderId="0" xfId="0" applyFont="1" applyFill="1"/>
    <xf numFmtId="0" fontId="29" fillId="5" borderId="2" xfId="0" applyFont="1" applyFill="1" applyBorder="1" applyAlignment="1">
      <alignment vertical="top"/>
    </xf>
    <xf numFmtId="0" fontId="52" fillId="5" borderId="2" xfId="26" applyFont="1" applyFill="1" applyBorder="1" applyAlignment="1">
      <alignment horizontal="center" vertical="center" wrapText="1"/>
    </xf>
    <xf numFmtId="43" fontId="12" fillId="5" borderId="2" xfId="7" applyFont="1" applyFill="1" applyBorder="1" applyAlignment="1">
      <alignment horizontal="center" vertical="center" wrapText="1"/>
    </xf>
    <xf numFmtId="43" fontId="12" fillId="5" borderId="2" xfId="7" applyFont="1" applyFill="1" applyBorder="1" applyAlignment="1">
      <alignment wrapText="1"/>
    </xf>
    <xf numFmtId="165" fontId="12" fillId="5" borderId="2" xfId="7" applyNumberFormat="1" applyFont="1" applyFill="1" applyBorder="1" applyAlignment="1">
      <alignment horizontal="center" vertical="center" wrapText="1"/>
    </xf>
    <xf numFmtId="43" fontId="9" fillId="5" borderId="2" xfId="7" applyFont="1" applyFill="1" applyBorder="1" applyAlignment="1">
      <alignment horizontal="left" vertical="center" wrapText="1"/>
    </xf>
    <xf numFmtId="165" fontId="55" fillId="23" borderId="2" xfId="9" applyNumberFormat="1" applyFont="1" applyFill="1" applyBorder="1" applyAlignment="1">
      <alignment vertical="center" wrapText="1"/>
    </xf>
    <xf numFmtId="0" fontId="9" fillId="23" borderId="2" xfId="9" applyFont="1" applyFill="1" applyBorder="1" applyAlignment="1">
      <alignment wrapText="1"/>
    </xf>
    <xf numFmtId="43" fontId="41" fillId="23" borderId="2" xfId="7" applyFont="1" applyFill="1" applyBorder="1" applyAlignment="1">
      <alignment vertical="center" wrapText="1"/>
    </xf>
    <xf numFmtId="43" fontId="41" fillId="23" borderId="2" xfId="7" applyFont="1" applyFill="1" applyBorder="1" applyAlignment="1">
      <alignment wrapText="1"/>
    </xf>
    <xf numFmtId="165" fontId="55" fillId="23" borderId="2" xfId="9" applyNumberFormat="1" applyFont="1" applyFill="1" applyBorder="1" applyAlignment="1">
      <alignment horizontal="center" vertical="center" wrapText="1"/>
    </xf>
    <xf numFmtId="0" fontId="46" fillId="23" borderId="2" xfId="9" applyFont="1" applyFill="1" applyBorder="1" applyAlignment="1">
      <alignment vertical="center" wrapText="1"/>
    </xf>
    <xf numFmtId="0" fontId="46" fillId="23" borderId="2" xfId="9" applyFont="1" applyFill="1" applyBorder="1" applyAlignment="1">
      <alignment horizontal="center" vertical="center" wrapText="1"/>
    </xf>
    <xf numFmtId="0" fontId="46" fillId="0" borderId="0" xfId="9" applyFont="1" applyAlignment="1">
      <alignment horizontal="left" wrapText="1"/>
    </xf>
    <xf numFmtId="0" fontId="46" fillId="0" borderId="0" xfId="9" applyFont="1" applyFill="1" applyAlignment="1">
      <alignment horizontal="left" wrapText="1"/>
    </xf>
    <xf numFmtId="0" fontId="46" fillId="0" borderId="0" xfId="9" applyFont="1" applyAlignment="1">
      <alignment horizontal="left" vertical="center" wrapText="1"/>
    </xf>
    <xf numFmtId="0" fontId="46" fillId="0" borderId="0" xfId="9" applyFont="1" applyAlignment="1">
      <alignment horizontal="center" vertical="center" wrapText="1"/>
    </xf>
    <xf numFmtId="0" fontId="46" fillId="0" borderId="0" xfId="0" applyFont="1" applyAlignment="1"/>
    <xf numFmtId="0" fontId="41" fillId="0" borderId="0" xfId="9" applyFont="1" applyFill="1" applyAlignment="1">
      <alignment wrapText="1"/>
    </xf>
    <xf numFmtId="0" fontId="46" fillId="0" borderId="0" xfId="9" applyFont="1" applyFill="1" applyAlignment="1">
      <alignment horizontal="center" wrapText="1"/>
    </xf>
    <xf numFmtId="0" fontId="46" fillId="0" borderId="0" xfId="9" applyFont="1" applyFill="1" applyAlignment="1">
      <alignment horizontal="right" wrapText="1"/>
    </xf>
    <xf numFmtId="4" fontId="46" fillId="0" borderId="2" xfId="9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9" fillId="24" borderId="2" xfId="9" applyFont="1" applyFill="1" applyBorder="1" applyAlignment="1">
      <alignment horizontal="center" vertical="center" wrapText="1"/>
    </xf>
    <xf numFmtId="0" fontId="9" fillId="24" borderId="2" xfId="25" applyFont="1" applyFill="1" applyBorder="1" applyAlignment="1">
      <alignment horizontal="left" vertical="center" wrapText="1"/>
    </xf>
    <xf numFmtId="43" fontId="9" fillId="24" borderId="2" xfId="7" applyFont="1" applyFill="1" applyBorder="1" applyAlignment="1">
      <alignment horizontal="center" vertical="center"/>
    </xf>
    <xf numFmtId="165" fontId="9" fillId="24" borderId="2" xfId="25" applyNumberFormat="1" applyFont="1" applyFill="1" applyBorder="1" applyAlignment="1">
      <alignment horizontal="center" vertical="center" wrapText="1"/>
    </xf>
    <xf numFmtId="4" fontId="9" fillId="24" borderId="2" xfId="9" applyNumberFormat="1" applyFont="1" applyFill="1" applyBorder="1" applyAlignment="1">
      <alignment horizontal="center" vertical="center" wrapText="1"/>
    </xf>
    <xf numFmtId="4" fontId="9" fillId="24" borderId="2" xfId="7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52" fillId="0" borderId="2" xfId="25" applyFont="1" applyFill="1" applyBorder="1" applyAlignment="1">
      <alignment horizontal="left" vertical="center" wrapText="1"/>
    </xf>
    <xf numFmtId="165" fontId="12" fillId="0" borderId="2" xfId="6" applyNumberFormat="1" applyFont="1" applyFill="1" applyBorder="1" applyAlignment="1">
      <alignment horizontal="center" vertical="center" wrapText="1"/>
    </xf>
    <xf numFmtId="4" fontId="12" fillId="0" borderId="2" xfId="6" applyNumberFormat="1" applyFont="1" applyFill="1" applyBorder="1" applyAlignment="1">
      <alignment horizontal="center" vertical="center" wrapText="1"/>
    </xf>
    <xf numFmtId="9" fontId="12" fillId="0" borderId="2" xfId="6" applyNumberFormat="1" applyFont="1" applyFill="1" applyBorder="1" applyAlignment="1">
      <alignment horizontal="center" vertical="center" wrapText="1"/>
    </xf>
    <xf numFmtId="0" fontId="61" fillId="0" borderId="2" xfId="25" applyFont="1" applyFill="1" applyBorder="1" applyAlignment="1">
      <alignment horizontal="left" vertical="center" wrapText="1"/>
    </xf>
    <xf numFmtId="165" fontId="12" fillId="0" borderId="2" xfId="25" applyNumberFormat="1" applyFont="1" applyFill="1" applyBorder="1" applyAlignment="1">
      <alignment horizontal="center" vertical="center" wrapText="1"/>
    </xf>
    <xf numFmtId="4" fontId="12" fillId="0" borderId="2" xfId="7" applyNumberFormat="1" applyFont="1" applyFill="1" applyBorder="1" applyAlignment="1">
      <alignment horizontal="center" vertical="center" wrapText="1"/>
    </xf>
    <xf numFmtId="9" fontId="12" fillId="0" borderId="2" xfId="9" applyNumberFormat="1" applyFont="1" applyFill="1" applyBorder="1" applyAlignment="1">
      <alignment horizontal="center" vertical="center" wrapText="1"/>
    </xf>
    <xf numFmtId="173" fontId="9" fillId="24" borderId="2" xfId="9" applyNumberFormat="1" applyFont="1" applyFill="1" applyBorder="1" applyAlignment="1">
      <alignment horizontal="center" vertical="center" wrapText="1"/>
    </xf>
    <xf numFmtId="0" fontId="61" fillId="0" borderId="2" xfId="9" applyFont="1" applyFill="1" applyBorder="1" applyAlignment="1">
      <alignment horizontal="left" vertical="center" wrapText="1"/>
    </xf>
    <xf numFmtId="4" fontId="12" fillId="0" borderId="2" xfId="7" applyNumberFormat="1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49" fontId="9" fillId="24" borderId="2" xfId="9" applyNumberFormat="1" applyFont="1" applyFill="1" applyBorder="1" applyAlignment="1">
      <alignment horizontal="center" vertical="center" wrapText="1"/>
    </xf>
    <xf numFmtId="0" fontId="9" fillId="24" borderId="2" xfId="26" applyFont="1" applyFill="1" applyBorder="1" applyAlignment="1">
      <alignment horizontal="left" vertical="center" wrapText="1"/>
    </xf>
    <xf numFmtId="43" fontId="9" fillId="24" borderId="2" xfId="7" applyFont="1" applyFill="1" applyBorder="1" applyAlignment="1">
      <alignment horizontal="center" vertical="center" wrapText="1"/>
    </xf>
    <xf numFmtId="165" fontId="9" fillId="24" borderId="2" xfId="26" applyNumberFormat="1" applyFont="1" applyFill="1" applyBorder="1" applyAlignment="1">
      <alignment horizontal="center" vertical="center" wrapText="1"/>
    </xf>
    <xf numFmtId="0" fontId="9" fillId="24" borderId="2" xfId="26" applyFont="1" applyFill="1" applyBorder="1" applyAlignment="1">
      <alignment horizontal="center" vertical="center" wrapText="1"/>
    </xf>
    <xf numFmtId="43" fontId="9" fillId="24" borderId="2" xfId="26" applyNumberFormat="1" applyFont="1" applyFill="1" applyBorder="1" applyAlignment="1">
      <alignment horizontal="center" vertical="center" wrapText="1"/>
    </xf>
    <xf numFmtId="165" fontId="9" fillId="24" borderId="2" xfId="7" applyNumberFormat="1" applyFont="1" applyFill="1" applyBorder="1" applyAlignment="1">
      <alignment horizontal="center" vertical="center" wrapText="1"/>
    </xf>
    <xf numFmtId="9" fontId="9" fillId="24" borderId="2" xfId="31" applyFont="1" applyFill="1" applyBorder="1" applyAlignment="1">
      <alignment horizontal="center" vertical="center" wrapText="1"/>
    </xf>
    <xf numFmtId="4" fontId="9" fillId="24" borderId="2" xfId="9" applyNumberFormat="1" applyFont="1" applyFill="1" applyBorder="1" applyAlignment="1">
      <alignment horizontal="center" vertical="center"/>
    </xf>
    <xf numFmtId="0" fontId="61" fillId="0" borderId="2" xfId="29" applyFont="1" applyFill="1" applyBorder="1" applyAlignment="1">
      <alignment horizontal="left" vertical="center"/>
    </xf>
    <xf numFmtId="4" fontId="9" fillId="24" borderId="2" xfId="26" applyNumberFormat="1" applyFont="1" applyFill="1" applyBorder="1" applyAlignment="1">
      <alignment horizontal="center" vertical="center" wrapText="1"/>
    </xf>
    <xf numFmtId="0" fontId="61" fillId="0" borderId="2" xfId="26" applyFont="1" applyFill="1" applyBorder="1" applyAlignment="1">
      <alignment horizontal="left" vertical="center" wrapText="1"/>
    </xf>
    <xf numFmtId="4" fontId="12" fillId="0" borderId="2" xfId="26" applyNumberFormat="1" applyFont="1" applyFill="1" applyBorder="1" applyAlignment="1">
      <alignment horizontal="center" vertical="center" wrapText="1"/>
    </xf>
    <xf numFmtId="4" fontId="12" fillId="0" borderId="2" xfId="31" applyNumberFormat="1" applyFont="1" applyFill="1" applyBorder="1" applyAlignment="1">
      <alignment horizontal="center" vertical="center"/>
    </xf>
    <xf numFmtId="49" fontId="12" fillId="0" borderId="2" xfId="26" applyNumberFormat="1" applyFont="1" applyFill="1" applyBorder="1" applyAlignment="1">
      <alignment horizontal="center" vertical="center" wrapText="1"/>
    </xf>
    <xf numFmtId="43" fontId="12" fillId="0" borderId="18" xfId="7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3" fontId="12" fillId="0" borderId="3" xfId="7" applyFont="1" applyFill="1" applyBorder="1" applyAlignment="1">
      <alignment horizontal="center" vertical="center" wrapText="1"/>
    </xf>
    <xf numFmtId="43" fontId="9" fillId="0" borderId="2" xfId="7" applyFont="1" applyFill="1" applyBorder="1" applyAlignment="1">
      <alignment horizontal="center" vertical="center" wrapText="1"/>
    </xf>
    <xf numFmtId="4" fontId="9" fillId="0" borderId="2" xfId="7" applyNumberFormat="1" applyFont="1" applyFill="1" applyBorder="1" applyAlignment="1">
      <alignment horizontal="center" vertical="center" wrapText="1"/>
    </xf>
    <xf numFmtId="4" fontId="9" fillId="0" borderId="2" xfId="26" applyNumberFormat="1" applyFont="1" applyFill="1" applyBorder="1" applyAlignment="1">
      <alignment horizontal="center" vertical="center" wrapText="1"/>
    </xf>
    <xf numFmtId="49" fontId="9" fillId="0" borderId="2" xfId="26" applyNumberFormat="1" applyFont="1" applyFill="1" applyBorder="1" applyAlignment="1">
      <alignment horizontal="center" vertical="center" wrapText="1"/>
    </xf>
    <xf numFmtId="4" fontId="9" fillId="0" borderId="2" xfId="9" applyNumberFormat="1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left" vertical="center" wrapText="1"/>
    </xf>
    <xf numFmtId="165" fontId="55" fillId="14" borderId="2" xfId="9" applyNumberFormat="1" applyFont="1" applyFill="1" applyBorder="1" applyAlignment="1">
      <alignment vertical="center" wrapText="1"/>
    </xf>
    <xf numFmtId="0" fontId="9" fillId="14" borderId="2" xfId="9" applyFont="1" applyFill="1" applyBorder="1" applyAlignment="1">
      <alignment wrapText="1"/>
    </xf>
    <xf numFmtId="43" fontId="41" fillId="14" borderId="2" xfId="7" applyFont="1" applyFill="1" applyBorder="1" applyAlignment="1">
      <alignment vertical="center" wrapText="1"/>
    </xf>
    <xf numFmtId="4" fontId="41" fillId="14" borderId="2" xfId="7" applyNumberFormat="1" applyFont="1" applyFill="1" applyBorder="1" applyAlignment="1">
      <alignment vertical="center" wrapText="1"/>
    </xf>
    <xf numFmtId="4" fontId="55" fillId="14" borderId="2" xfId="9" applyNumberFormat="1" applyFont="1" applyFill="1" applyBorder="1" applyAlignment="1">
      <alignment vertical="center" wrapText="1"/>
    </xf>
    <xf numFmtId="4" fontId="46" fillId="14" borderId="2" xfId="9" applyNumberFormat="1" applyFont="1" applyFill="1" applyBorder="1" applyAlignment="1">
      <alignment vertical="center" wrapText="1"/>
    </xf>
    <xf numFmtId="4" fontId="55" fillId="14" borderId="2" xfId="9" applyNumberFormat="1" applyFont="1" applyFill="1" applyBorder="1" applyAlignment="1">
      <alignment horizontal="center" vertical="center" wrapText="1"/>
    </xf>
    <xf numFmtId="4" fontId="46" fillId="14" borderId="2" xfId="9" applyNumberFormat="1" applyFont="1" applyFill="1" applyBorder="1" applyAlignment="1">
      <alignment horizontal="center" vertical="center" wrapText="1"/>
    </xf>
    <xf numFmtId="4" fontId="41" fillId="14" borderId="2" xfId="7" applyNumberFormat="1" applyFont="1" applyFill="1" applyBorder="1" applyAlignment="1">
      <alignment horizontal="center" vertical="center" wrapText="1"/>
    </xf>
    <xf numFmtId="4" fontId="41" fillId="14" borderId="2" xfId="7" applyNumberFormat="1" applyFont="1" applyFill="1" applyBorder="1" applyAlignment="1">
      <alignment horizontal="right" vertical="center" wrapText="1"/>
    </xf>
    <xf numFmtId="4" fontId="46" fillId="0" borderId="0" xfId="9" applyNumberFormat="1" applyFont="1" applyFill="1" applyAlignment="1">
      <alignment wrapText="1"/>
    </xf>
    <xf numFmtId="0" fontId="46" fillId="0" borderId="0" xfId="9" applyFont="1" applyFill="1" applyAlignment="1">
      <alignment vertical="center"/>
    </xf>
    <xf numFmtId="0" fontId="46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41" fillId="0" borderId="0" xfId="4" applyNumberFormat="1" applyFont="1" applyFill="1" applyAlignment="1">
      <alignment vertical="center"/>
    </xf>
    <xf numFmtId="0" fontId="46" fillId="0" borderId="0" xfId="4" applyNumberFormat="1" applyFont="1" applyFill="1" applyAlignment="1">
      <alignment horizontal="center"/>
    </xf>
    <xf numFmtId="4" fontId="41" fillId="0" borderId="0" xfId="4" applyNumberFormat="1" applyFont="1" applyFill="1"/>
    <xf numFmtId="4" fontId="46" fillId="0" borderId="0" xfId="4" applyNumberFormat="1" applyFont="1" applyFill="1" applyAlignment="1">
      <alignment horizontal="center" vertical="center"/>
    </xf>
    <xf numFmtId="2" fontId="46" fillId="0" borderId="0" xfId="4" applyNumberFormat="1" applyFont="1" applyFill="1"/>
    <xf numFmtId="0" fontId="10" fillId="6" borderId="0" xfId="32" applyFont="1" applyFill="1"/>
    <xf numFmtId="0" fontId="12" fillId="6" borderId="0" xfId="4" applyNumberFormat="1" applyFont="1" applyFill="1" applyAlignment="1">
      <alignment horizontal="center"/>
    </xf>
    <xf numFmtId="4" fontId="9" fillId="6" borderId="0" xfId="4" applyNumberFormat="1" applyFont="1" applyFill="1"/>
    <xf numFmtId="4" fontId="9" fillId="5" borderId="0" xfId="4" applyNumberFormat="1" applyFont="1" applyFill="1"/>
    <xf numFmtId="4" fontId="46" fillId="5" borderId="0" xfId="4" applyNumberFormat="1" applyFont="1" applyFill="1" applyAlignment="1">
      <alignment horizontal="center" vertical="center"/>
    </xf>
    <xf numFmtId="0" fontId="60" fillId="0" borderId="0" xfId="4" applyNumberFormat="1" applyFont="1" applyFill="1" applyBorder="1" applyAlignment="1">
      <alignment horizontal="center" vertical="center"/>
    </xf>
    <xf numFmtId="4" fontId="60" fillId="0" borderId="0" xfId="4" applyNumberFormat="1" applyFont="1" applyFill="1" applyBorder="1" applyAlignment="1">
      <alignment horizontal="center" vertical="center"/>
    </xf>
    <xf numFmtId="2" fontId="59" fillId="0" borderId="0" xfId="4" applyNumberFormat="1" applyFont="1" applyFill="1"/>
    <xf numFmtId="49" fontId="31" fillId="5" borderId="0" xfId="4" applyNumberFormat="1" applyFont="1" applyFill="1" applyBorder="1" applyAlignment="1">
      <alignment horizontal="center" vertical="center"/>
    </xf>
    <xf numFmtId="49" fontId="31" fillId="5" borderId="0" xfId="4" applyNumberFormat="1" applyFont="1" applyFill="1" applyBorder="1" applyAlignment="1">
      <alignment horizontal="center" vertical="center" wrapText="1"/>
    </xf>
    <xf numFmtId="4" fontId="60" fillId="5" borderId="0" xfId="4" applyNumberFormat="1" applyFont="1" applyFill="1" applyBorder="1" applyAlignment="1">
      <alignment horizontal="center" vertical="center"/>
    </xf>
    <xf numFmtId="4" fontId="10" fillId="6" borderId="5" xfId="4" applyNumberFormat="1" applyFont="1" applyFill="1" applyBorder="1" applyAlignment="1">
      <alignment horizontal="center" vertical="center" wrapText="1"/>
    </xf>
    <xf numFmtId="4" fontId="64" fillId="6" borderId="2" xfId="4" applyNumberFormat="1" applyFont="1" applyFill="1" applyBorder="1" applyAlignment="1">
      <alignment horizontal="center" vertical="center" wrapText="1"/>
    </xf>
    <xf numFmtId="4" fontId="64" fillId="6" borderId="8" xfId="4" applyNumberFormat="1" applyFont="1" applyFill="1" applyBorder="1" applyAlignment="1">
      <alignment horizontal="center" vertical="center" wrapText="1"/>
    </xf>
    <xf numFmtId="2" fontId="31" fillId="0" borderId="0" xfId="4" applyNumberFormat="1" applyFont="1" applyFill="1"/>
    <xf numFmtId="0" fontId="10" fillId="5" borderId="5" xfId="4" applyNumberFormat="1" applyFont="1" applyFill="1" applyBorder="1" applyAlignment="1">
      <alignment horizontal="center" vertical="center" wrapText="1"/>
    </xf>
    <xf numFmtId="4" fontId="10" fillId="5" borderId="2" xfId="4" applyNumberFormat="1" applyFont="1" applyFill="1" applyBorder="1" applyAlignment="1">
      <alignment horizontal="center" vertical="center" wrapText="1"/>
    </xf>
    <xf numFmtId="4" fontId="10" fillId="5" borderId="2" xfId="4" applyNumberFormat="1" applyFont="1" applyFill="1" applyBorder="1" applyAlignment="1">
      <alignment horizontal="center" vertical="center"/>
    </xf>
    <xf numFmtId="4" fontId="10" fillId="5" borderId="8" xfId="4" applyNumberFormat="1" applyFont="1" applyFill="1" applyBorder="1" applyAlignment="1">
      <alignment horizontal="center" vertical="center" wrapText="1"/>
    </xf>
    <xf numFmtId="4" fontId="10" fillId="5" borderId="5" xfId="4" applyNumberFormat="1" applyFont="1" applyFill="1" applyBorder="1" applyAlignment="1">
      <alignment horizontal="center" vertical="center" wrapText="1"/>
    </xf>
    <xf numFmtId="4" fontId="10" fillId="5" borderId="4" xfId="4" applyNumberFormat="1" applyFont="1" applyFill="1" applyBorder="1" applyAlignment="1">
      <alignment horizontal="center" vertical="center" wrapText="1"/>
    </xf>
    <xf numFmtId="2" fontId="10" fillId="5" borderId="8" xfId="4" applyNumberFormat="1" applyFont="1" applyFill="1" applyBorder="1" applyAlignment="1">
      <alignment horizontal="center" vertical="center"/>
    </xf>
    <xf numFmtId="2" fontId="31" fillId="5" borderId="0" xfId="4" applyNumberFormat="1" applyFont="1" applyFill="1"/>
    <xf numFmtId="49" fontId="10" fillId="6" borderId="5" xfId="4" applyNumberFormat="1" applyFont="1" applyFill="1" applyBorder="1" applyAlignment="1">
      <alignment horizontal="center" vertical="center"/>
    </xf>
    <xf numFmtId="4" fontId="10" fillId="6" borderId="2" xfId="4" applyNumberFormat="1" applyFont="1" applyFill="1" applyBorder="1" applyAlignment="1">
      <alignment horizontal="center" vertical="center"/>
    </xf>
    <xf numFmtId="4" fontId="10" fillId="6" borderId="8" xfId="4" applyNumberFormat="1" applyFont="1" applyFill="1" applyBorder="1" applyAlignment="1">
      <alignment horizontal="center" vertical="center"/>
    </xf>
    <xf numFmtId="4" fontId="10" fillId="6" borderId="5" xfId="4" applyNumberFormat="1" applyFont="1" applyFill="1" applyBorder="1" applyAlignment="1">
      <alignment horizontal="center" vertical="center"/>
    </xf>
    <xf numFmtId="4" fontId="10" fillId="6" borderId="4" xfId="4" applyNumberFormat="1" applyFont="1" applyFill="1" applyBorder="1" applyAlignment="1">
      <alignment horizontal="center" vertical="center"/>
    </xf>
    <xf numFmtId="49" fontId="10" fillId="6" borderId="2" xfId="4" applyNumberFormat="1" applyFont="1" applyFill="1" applyBorder="1" applyAlignment="1">
      <alignment horizontal="center" vertical="center"/>
    </xf>
    <xf numFmtId="49" fontId="10" fillId="6" borderId="8" xfId="4" applyNumberFormat="1" applyFont="1" applyFill="1" applyBorder="1" applyAlignment="1">
      <alignment horizontal="center" vertical="center"/>
    </xf>
    <xf numFmtId="49" fontId="12" fillId="0" borderId="0" xfId="4" applyNumberFormat="1" applyFont="1" applyFill="1"/>
    <xf numFmtId="43" fontId="65" fillId="2" borderId="6" xfId="33" applyFont="1" applyFill="1" applyBorder="1" applyAlignment="1">
      <alignment horizontal="center" vertical="center"/>
    </xf>
    <xf numFmtId="43" fontId="65" fillId="5" borderId="5" xfId="33" applyFont="1" applyFill="1" applyBorder="1" applyAlignment="1">
      <alignment horizontal="center" vertical="center"/>
    </xf>
    <xf numFmtId="43" fontId="65" fillId="5" borderId="2" xfId="33" applyFont="1" applyFill="1" applyBorder="1" applyAlignment="1">
      <alignment horizontal="center" vertical="center"/>
    </xf>
    <xf numFmtId="43" fontId="65" fillId="5" borderId="8" xfId="33" applyFont="1" applyFill="1" applyBorder="1" applyAlignment="1">
      <alignment horizontal="center" vertical="center"/>
    </xf>
    <xf numFmtId="43" fontId="66" fillId="17" borderId="6" xfId="33" applyFont="1" applyFill="1" applyBorder="1" applyAlignment="1">
      <alignment horizontal="right" wrapText="1"/>
    </xf>
    <xf numFmtId="43" fontId="66" fillId="17" borderId="5" xfId="33" applyFont="1" applyFill="1" applyBorder="1" applyAlignment="1">
      <alignment horizontal="right" wrapText="1"/>
    </xf>
    <xf numFmtId="43" fontId="66" fillId="17" borderId="2" xfId="33" applyFont="1" applyFill="1" applyBorder="1" applyAlignment="1">
      <alignment horizontal="right" wrapText="1"/>
    </xf>
    <xf numFmtId="43" fontId="66" fillId="17" borderId="8" xfId="33" applyFont="1" applyFill="1" applyBorder="1" applyAlignment="1">
      <alignment horizontal="right" wrapText="1"/>
    </xf>
    <xf numFmtId="4" fontId="65" fillId="17" borderId="5" xfId="4" applyNumberFormat="1" applyFont="1" applyFill="1" applyBorder="1" applyAlignment="1">
      <alignment horizontal="right" wrapText="1"/>
    </xf>
    <xf numFmtId="4" fontId="65" fillId="17" borderId="2" xfId="4" applyNumberFormat="1" applyFont="1" applyFill="1" applyBorder="1" applyAlignment="1">
      <alignment horizontal="right" wrapText="1"/>
    </xf>
    <xf numFmtId="4" fontId="65" fillId="17" borderId="2" xfId="4" applyNumberFormat="1" applyFont="1" applyFill="1" applyBorder="1" applyAlignment="1">
      <alignment wrapText="1"/>
    </xf>
    <xf numFmtId="4" fontId="65" fillId="17" borderId="8" xfId="4" applyNumberFormat="1" applyFont="1" applyFill="1" applyBorder="1" applyAlignment="1">
      <alignment horizontal="right" wrapText="1"/>
    </xf>
    <xf numFmtId="4" fontId="12" fillId="0" borderId="0" xfId="4" applyNumberFormat="1" applyFont="1" applyFill="1" applyAlignment="1"/>
    <xf numFmtId="2" fontId="12" fillId="0" borderId="0" xfId="4" applyNumberFormat="1" applyFont="1" applyFill="1"/>
    <xf numFmtId="0" fontId="12" fillId="0" borderId="2" xfId="4" applyNumberFormat="1" applyFont="1" applyFill="1" applyBorder="1" applyAlignment="1">
      <alignment horizontal="center"/>
    </xf>
    <xf numFmtId="0" fontId="41" fillId="5" borderId="2" xfId="4" applyNumberFormat="1" applyFont="1" applyFill="1" applyBorder="1" applyAlignment="1">
      <alignment horizontal="center"/>
    </xf>
    <xf numFmtId="49" fontId="12" fillId="0" borderId="2" xfId="4" applyNumberFormat="1" applyFont="1" applyFill="1" applyBorder="1" applyAlignment="1">
      <alignment horizontal="left" wrapText="1"/>
    </xf>
    <xf numFmtId="43" fontId="65" fillId="2" borderId="6" xfId="33" applyFont="1" applyFill="1" applyBorder="1" applyAlignment="1">
      <alignment horizontal="right" wrapText="1"/>
    </xf>
    <xf numFmtId="43" fontId="65" fillId="2" borderId="5" xfId="33" applyFont="1" applyFill="1" applyBorder="1" applyAlignment="1">
      <alignment horizontal="right" wrapText="1"/>
    </xf>
    <xf numFmtId="4" fontId="67" fillId="0" borderId="2" xfId="4" applyNumberFormat="1" applyFont="1" applyFill="1" applyBorder="1" applyAlignment="1">
      <alignment horizontal="right"/>
    </xf>
    <xf numFmtId="4" fontId="67" fillId="0" borderId="8" xfId="4" applyNumberFormat="1" applyFont="1" applyFill="1" applyBorder="1" applyAlignment="1">
      <alignment horizontal="right"/>
    </xf>
    <xf numFmtId="4" fontId="65" fillId="2" borderId="5" xfId="4" applyNumberFormat="1" applyFont="1" applyFill="1" applyBorder="1" applyAlignment="1">
      <alignment horizontal="right"/>
    </xf>
    <xf numFmtId="4" fontId="65" fillId="5" borderId="4" xfId="4" applyNumberFormat="1" applyFont="1" applyFill="1" applyBorder="1" applyAlignment="1">
      <alignment horizontal="center"/>
    </xf>
    <xf numFmtId="4" fontId="67" fillId="5" borderId="4" xfId="4" applyNumberFormat="1" applyFont="1" applyFill="1" applyBorder="1" applyAlignment="1">
      <alignment horizontal="center"/>
    </xf>
    <xf numFmtId="4" fontId="67" fillId="0" borderId="2" xfId="4" applyNumberFormat="1" applyFont="1" applyFill="1" applyBorder="1" applyAlignment="1">
      <alignment horizontal="center"/>
    </xf>
    <xf numFmtId="4" fontId="67" fillId="0" borderId="8" xfId="4" applyNumberFormat="1" applyFont="1" applyFill="1" applyBorder="1" applyAlignment="1">
      <alignment horizontal="center"/>
    </xf>
    <xf numFmtId="4" fontId="67" fillId="5" borderId="2" xfId="4" applyNumberFormat="1" applyFont="1" applyFill="1" applyBorder="1" applyAlignment="1">
      <alignment horizontal="center"/>
    </xf>
    <xf numFmtId="0" fontId="46" fillId="0" borderId="0" xfId="4" applyNumberFormat="1" applyFont="1" applyFill="1"/>
    <xf numFmtId="0" fontId="6" fillId="5" borderId="18" xfId="0" applyFont="1" applyFill="1" applyBorder="1" applyAlignment="1">
      <alignment horizontal="center" wrapText="1"/>
    </xf>
    <xf numFmtId="164" fontId="6" fillId="5" borderId="2" xfId="0" applyNumberFormat="1" applyFont="1" applyFill="1" applyBorder="1" applyAlignment="1">
      <alignment horizontal="center" wrapText="1"/>
    </xf>
    <xf numFmtId="164" fontId="12" fillId="5" borderId="23" xfId="0" applyNumberFormat="1" applyFont="1" applyFill="1" applyBorder="1" applyAlignment="1">
      <alignment horizontal="center" vertical="top" wrapText="1"/>
    </xf>
    <xf numFmtId="4" fontId="5" fillId="5" borderId="19" xfId="0" applyNumberFormat="1" applyFont="1" applyFill="1" applyBorder="1" applyAlignment="1">
      <alignment wrapText="1"/>
    </xf>
    <xf numFmtId="4" fontId="3" fillId="3" borderId="0" xfId="0" applyNumberFormat="1" applyFont="1" applyFill="1"/>
    <xf numFmtId="0" fontId="68" fillId="0" borderId="0" xfId="0" applyFont="1" applyFill="1" applyAlignment="1">
      <alignment horizontal="left"/>
    </xf>
    <xf numFmtId="2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5" fillId="25" borderId="0" xfId="0" applyFont="1" applyFill="1"/>
    <xf numFmtId="0" fontId="5" fillId="0" borderId="2" xfId="0" applyFont="1" applyFill="1" applyBorder="1" applyAlignment="1">
      <alignment wrapText="1"/>
    </xf>
    <xf numFmtId="4" fontId="12" fillId="0" borderId="4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/>
    <xf numFmtId="0" fontId="52" fillId="25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12" fillId="0" borderId="2" xfId="0" applyFont="1" applyFill="1" applyBorder="1"/>
    <xf numFmtId="0" fontId="71" fillId="0" borderId="0" xfId="0" applyFont="1" applyFill="1"/>
    <xf numFmtId="2" fontId="71" fillId="0" borderId="0" xfId="0" applyNumberFormat="1" applyFont="1" applyFill="1"/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/>
    </xf>
    <xf numFmtId="1" fontId="71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43" xfId="0" applyFont="1" applyFill="1" applyBorder="1"/>
    <xf numFmtId="2" fontId="12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26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26" borderId="18" xfId="0" applyFont="1" applyFill="1" applyBorder="1" applyAlignment="1">
      <alignment horizontal="center"/>
    </xf>
    <xf numFmtId="0" fontId="12" fillId="0" borderId="0" xfId="0" applyFont="1" applyFill="1" applyBorder="1" applyAlignment="1"/>
    <xf numFmtId="2" fontId="12" fillId="0" borderId="0" xfId="0" applyNumberFormat="1" applyFont="1" applyFill="1" applyAlignment="1"/>
    <xf numFmtId="0" fontId="9" fillId="0" borderId="0" xfId="0" applyFont="1" applyFill="1" applyBorder="1" applyAlignment="1"/>
    <xf numFmtId="3" fontId="12" fillId="0" borderId="43" xfId="0" applyNumberFormat="1" applyFont="1" applyFill="1" applyBorder="1"/>
    <xf numFmtId="0" fontId="9" fillId="26" borderId="27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20" xfId="0" applyFont="1" applyFill="1" applyBorder="1" applyAlignment="1"/>
    <xf numFmtId="0" fontId="12" fillId="0" borderId="20" xfId="0" applyFont="1" applyFill="1" applyBorder="1"/>
    <xf numFmtId="2" fontId="12" fillId="0" borderId="20" xfId="0" applyNumberFormat="1" applyFont="1" applyFill="1" applyBorder="1"/>
    <xf numFmtId="1" fontId="12" fillId="26" borderId="68" xfId="0" applyNumberFormat="1" applyFont="1" applyFill="1" applyBorder="1" applyAlignment="1">
      <alignment horizontal="center"/>
    </xf>
    <xf numFmtId="1" fontId="12" fillId="26" borderId="69" xfId="0" applyNumberFormat="1" applyFont="1" applyFill="1" applyBorder="1" applyAlignment="1">
      <alignment horizontal="center"/>
    </xf>
    <xf numFmtId="1" fontId="12" fillId="26" borderId="70" xfId="0" applyNumberFormat="1" applyFont="1" applyFill="1" applyBorder="1" applyAlignment="1">
      <alignment horizontal="center"/>
    </xf>
    <xf numFmtId="1" fontId="12" fillId="26" borderId="71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1" fontId="12" fillId="0" borderId="72" xfId="0" applyNumberFormat="1" applyFont="1" applyFill="1" applyBorder="1" applyAlignment="1">
      <alignment horizontal="center"/>
    </xf>
    <xf numFmtId="1" fontId="12" fillId="0" borderId="73" xfId="0" applyNumberFormat="1" applyFont="1" applyFill="1" applyBorder="1" applyAlignment="1">
      <alignment horizontal="center"/>
    </xf>
    <xf numFmtId="1" fontId="12" fillId="0" borderId="47" xfId="0" applyNumberFormat="1" applyFont="1" applyFill="1" applyBorder="1" applyAlignment="1">
      <alignment horizontal="center"/>
    </xf>
    <xf numFmtId="1" fontId="12" fillId="0" borderId="48" xfId="0" applyNumberFormat="1" applyFont="1" applyFill="1" applyBorder="1" applyAlignment="1">
      <alignment horizontal="center"/>
    </xf>
    <xf numFmtId="1" fontId="12" fillId="0" borderId="74" xfId="0" applyNumberFormat="1" applyFont="1" applyFill="1" applyBorder="1" applyAlignment="1">
      <alignment horizontal="center"/>
    </xf>
    <xf numFmtId="1" fontId="12" fillId="0" borderId="72" xfId="0" applyNumberFormat="1" applyFont="1" applyFill="1" applyBorder="1"/>
    <xf numFmtId="0" fontId="12" fillId="0" borderId="73" xfId="0" applyFont="1" applyFill="1" applyBorder="1"/>
    <xf numFmtId="0" fontId="4" fillId="27" borderId="40" xfId="0" applyFont="1" applyFill="1" applyBorder="1" applyAlignment="1"/>
    <xf numFmtId="2" fontId="4" fillId="27" borderId="41" xfId="0" applyNumberFormat="1" applyFont="1" applyFill="1" applyBorder="1" applyAlignment="1"/>
    <xf numFmtId="0" fontId="4" fillId="27" borderId="34" xfId="0" applyFont="1" applyFill="1" applyBorder="1" applyAlignment="1"/>
    <xf numFmtId="2" fontId="4" fillId="27" borderId="36" xfId="0" applyNumberFormat="1" applyFont="1" applyFill="1" applyBorder="1" applyAlignment="1"/>
    <xf numFmtId="2" fontId="12" fillId="27" borderId="41" xfId="0" applyNumberFormat="1" applyFont="1" applyFill="1" applyBorder="1" applyAlignment="1"/>
    <xf numFmtId="0" fontId="9" fillId="27" borderId="76" xfId="0" applyFont="1" applyFill="1" applyBorder="1" applyAlignment="1">
      <alignment vertical="center" wrapText="1" shrinkToFit="1"/>
    </xf>
    <xf numFmtId="2" fontId="9" fillId="27" borderId="17" xfId="0" applyNumberFormat="1" applyFont="1" applyFill="1" applyBorder="1" applyAlignment="1">
      <alignment vertical="center" wrapText="1" shrinkToFit="1"/>
    </xf>
    <xf numFmtId="0" fontId="9" fillId="27" borderId="9" xfId="0" applyFont="1" applyFill="1" applyBorder="1" applyAlignment="1">
      <alignment vertical="center" wrapText="1" shrinkToFit="1"/>
    </xf>
    <xf numFmtId="2" fontId="9" fillId="27" borderId="12" xfId="0" applyNumberFormat="1" applyFont="1" applyFill="1" applyBorder="1" applyAlignment="1">
      <alignment vertical="center" wrapText="1" shrinkToFit="1"/>
    </xf>
    <xf numFmtId="0" fontId="9" fillId="27" borderId="55" xfId="0" applyFont="1" applyFill="1" applyBorder="1" applyAlignment="1">
      <alignment vertical="center" wrapText="1" shrinkToFit="1"/>
    </xf>
    <xf numFmtId="2" fontId="9" fillId="27" borderId="59" xfId="0" applyNumberFormat="1" applyFont="1" applyFill="1" applyBorder="1" applyAlignment="1">
      <alignment vertical="center" wrapText="1" shrinkToFit="1"/>
    </xf>
    <xf numFmtId="0" fontId="12" fillId="28" borderId="2" xfId="0" applyFont="1" applyFill="1" applyBorder="1"/>
    <xf numFmtId="0" fontId="12" fillId="0" borderId="5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28" borderId="10" xfId="0" applyFont="1" applyFill="1" applyBorder="1"/>
    <xf numFmtId="0" fontId="12" fillId="28" borderId="10" xfId="0" applyFont="1" applyFill="1" applyBorder="1" applyAlignment="1">
      <alignment horizontal="center"/>
    </xf>
    <xf numFmtId="0" fontId="12" fillId="28" borderId="9" xfId="0" applyFont="1" applyFill="1" applyBorder="1"/>
    <xf numFmtId="0" fontId="12" fillId="0" borderId="32" xfId="0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2" fontId="12" fillId="26" borderId="3" xfId="0" applyNumberFormat="1" applyFont="1" applyFill="1" applyBorder="1"/>
    <xf numFmtId="0" fontId="12" fillId="28" borderId="3" xfId="0" applyFont="1" applyFill="1" applyBorder="1"/>
    <xf numFmtId="0" fontId="12" fillId="0" borderId="3" xfId="0" applyFont="1" applyFill="1" applyBorder="1" applyAlignment="1">
      <alignment vertical="center" wrapText="1" shrinkToFit="1"/>
    </xf>
    <xf numFmtId="0" fontId="12" fillId="0" borderId="60" xfId="0" applyFont="1" applyFill="1" applyBorder="1"/>
    <xf numFmtId="0" fontId="12" fillId="28" borderId="32" xfId="0" applyFont="1" applyFill="1" applyBorder="1"/>
    <xf numFmtId="173" fontId="12" fillId="0" borderId="32" xfId="0" applyNumberFormat="1" applyFont="1" applyFill="1" applyBorder="1" applyAlignment="1">
      <alignment horizontal="center" vertical="center"/>
    </xf>
    <xf numFmtId="2" fontId="12" fillId="0" borderId="60" xfId="0" applyNumberFormat="1" applyFont="1" applyFill="1" applyBorder="1" applyAlignment="1">
      <alignment horizontal="center"/>
    </xf>
    <xf numFmtId="173" fontId="12" fillId="0" borderId="24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179" fontId="12" fillId="0" borderId="32" xfId="0" applyNumberFormat="1" applyFont="1" applyFill="1" applyBorder="1" applyAlignment="1">
      <alignment horizontal="center"/>
    </xf>
    <xf numFmtId="4" fontId="12" fillId="0" borderId="60" xfId="0" applyNumberFormat="1" applyFont="1" applyFill="1" applyBorder="1" applyAlignment="1">
      <alignment horizontal="center"/>
    </xf>
    <xf numFmtId="0" fontId="12" fillId="26" borderId="0" xfId="0" applyFont="1" applyFill="1" applyAlignment="1">
      <alignment horizontal="center" vertical="center"/>
    </xf>
    <xf numFmtId="173" fontId="12" fillId="0" borderId="31" xfId="0" applyNumberFormat="1" applyFont="1" applyFill="1" applyBorder="1" applyAlignment="1">
      <alignment horizontal="center" vertical="center" wrapText="1" shrinkToFit="1"/>
    </xf>
    <xf numFmtId="173" fontId="12" fillId="0" borderId="51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/>
    </xf>
    <xf numFmtId="2" fontId="12" fillId="26" borderId="2" xfId="0" applyNumberFormat="1" applyFont="1" applyFill="1" applyBorder="1"/>
    <xf numFmtId="0" fontId="12" fillId="0" borderId="8" xfId="0" applyFont="1" applyFill="1" applyBorder="1"/>
    <xf numFmtId="0" fontId="12" fillId="28" borderId="5" xfId="0" applyFont="1" applyFill="1" applyBorder="1"/>
    <xf numFmtId="173" fontId="12" fillId="0" borderId="5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/>
    </xf>
    <xf numFmtId="173" fontId="12" fillId="0" borderId="4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179" fontId="12" fillId="0" borderId="5" xfId="0" applyNumberFormat="1" applyFont="1" applyFill="1" applyBorder="1" applyAlignment="1">
      <alignment horizontal="center"/>
    </xf>
    <xf numFmtId="4" fontId="12" fillId="0" borderId="53" xfId="0" applyNumberFormat="1" applyFont="1" applyFill="1" applyBorder="1" applyAlignment="1">
      <alignment horizontal="center" vertical="center" wrapText="1" shrinkToFit="1"/>
    </xf>
    <xf numFmtId="4" fontId="12" fillId="0" borderId="52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/>
    <xf numFmtId="172" fontId="12" fillId="28" borderId="5" xfId="0" applyNumberFormat="1" applyFont="1" applyFill="1" applyBorder="1"/>
    <xf numFmtId="172" fontId="12" fillId="28" borderId="2" xfId="0" applyNumberFormat="1" applyFont="1" applyFill="1" applyBorder="1"/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wrapText="1"/>
    </xf>
    <xf numFmtId="3" fontId="12" fillId="26" borderId="0" xfId="0" applyNumberFormat="1" applyFont="1" applyFill="1" applyAlignment="1">
      <alignment horizontal="center" vertical="center"/>
    </xf>
    <xf numFmtId="0" fontId="12" fillId="28" borderId="27" xfId="0" applyFont="1" applyFill="1" applyBorder="1"/>
    <xf numFmtId="0" fontId="9" fillId="26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0" xfId="0" applyFont="1" applyFill="1" applyBorder="1"/>
    <xf numFmtId="0" fontId="9" fillId="26" borderId="0" xfId="0" applyFont="1" applyFill="1" applyAlignment="1">
      <alignment horizontal="center" vertical="center"/>
    </xf>
    <xf numFmtId="2" fontId="9" fillId="0" borderId="0" xfId="0" applyNumberFormat="1" applyFont="1" applyFill="1"/>
    <xf numFmtId="0" fontId="12" fillId="27" borderId="5" xfId="0" applyFont="1" applyFill="1" applyBorder="1" applyAlignment="1">
      <alignment horizontal="center"/>
    </xf>
    <xf numFmtId="0" fontId="12" fillId="27" borderId="6" xfId="0" applyFont="1" applyFill="1" applyBorder="1"/>
    <xf numFmtId="0" fontId="12" fillId="27" borderId="6" xfId="0" applyFont="1" applyFill="1" applyBorder="1" applyAlignment="1">
      <alignment horizontal="center"/>
    </xf>
    <xf numFmtId="0" fontId="9" fillId="28" borderId="5" xfId="0" applyFont="1" applyFill="1" applyBorder="1"/>
    <xf numFmtId="0" fontId="9" fillId="28" borderId="2" xfId="0" applyFont="1" applyFill="1" applyBorder="1"/>
    <xf numFmtId="1" fontId="12" fillId="26" borderId="0" xfId="0" applyNumberFormat="1" applyFont="1" applyFill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8" xfId="0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7" xfId="0" applyFont="1" applyFill="1" applyBorder="1" applyAlignment="1">
      <alignment vertical="center" wrapText="1" shrinkToFit="1"/>
    </xf>
    <xf numFmtId="0" fontId="12" fillId="0" borderId="52" xfId="0" applyFont="1" applyFill="1" applyBorder="1"/>
    <xf numFmtId="0" fontId="12" fillId="28" borderId="53" xfId="0" applyFont="1" applyFill="1" applyBorder="1"/>
    <xf numFmtId="0" fontId="12" fillId="28" borderId="18" xfId="0" applyFont="1" applyFill="1" applyBorder="1"/>
    <xf numFmtId="173" fontId="12" fillId="0" borderId="53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/>
    </xf>
    <xf numFmtId="173" fontId="12" fillId="0" borderId="22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179" fontId="12" fillId="0" borderId="53" xfId="0" applyNumberFormat="1" applyFont="1" applyFill="1" applyBorder="1" applyAlignment="1">
      <alignment horizontal="center"/>
    </xf>
    <xf numFmtId="4" fontId="12" fillId="0" borderId="52" xfId="0" applyNumberFormat="1" applyFont="1" applyFill="1" applyBorder="1" applyAlignment="1">
      <alignment horizontal="center"/>
    </xf>
    <xf numFmtId="3" fontId="12" fillId="26" borderId="0" xfId="0" applyNumberFormat="1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/>
    </xf>
    <xf numFmtId="0" fontId="9" fillId="0" borderId="69" xfId="0" applyFont="1" applyFill="1" applyBorder="1"/>
    <xf numFmtId="0" fontId="12" fillId="0" borderId="69" xfId="0" applyFont="1" applyFill="1" applyBorder="1" applyAlignment="1">
      <alignment horizontal="center"/>
    </xf>
    <xf numFmtId="2" fontId="9" fillId="26" borderId="69" xfId="0" applyNumberFormat="1" applyFont="1" applyFill="1" applyBorder="1"/>
    <xf numFmtId="172" fontId="9" fillId="28" borderId="69" xfId="0" applyNumberFormat="1" applyFont="1" applyFill="1" applyBorder="1"/>
    <xf numFmtId="2" fontId="9" fillId="0" borderId="69" xfId="0" applyNumberFormat="1" applyFont="1" applyFill="1" applyBorder="1"/>
    <xf numFmtId="2" fontId="9" fillId="0" borderId="70" xfId="0" applyNumberFormat="1" applyFont="1" applyFill="1" applyBorder="1"/>
    <xf numFmtId="172" fontId="9" fillId="28" borderId="68" xfId="0" applyNumberFormat="1" applyFont="1" applyFill="1" applyBorder="1"/>
    <xf numFmtId="173" fontId="9" fillId="0" borderId="68" xfId="0" applyNumberFormat="1" applyFont="1" applyFill="1" applyBorder="1" applyAlignment="1">
      <alignment vertical="center"/>
    </xf>
    <xf numFmtId="172" fontId="9" fillId="0" borderId="69" xfId="0" applyNumberFormat="1" applyFont="1" applyFill="1" applyBorder="1"/>
    <xf numFmtId="173" fontId="9" fillId="0" borderId="69" xfId="0" applyNumberFormat="1" applyFont="1" applyFill="1" applyBorder="1"/>
    <xf numFmtId="172" fontId="9" fillId="0" borderId="77" xfId="0" applyNumberFormat="1" applyFont="1" applyFill="1" applyBorder="1"/>
    <xf numFmtId="179" fontId="9" fillId="0" borderId="68" xfId="0" applyNumberFormat="1" applyFont="1" applyFill="1" applyBorder="1"/>
    <xf numFmtId="4" fontId="9" fillId="0" borderId="70" xfId="0" applyNumberFormat="1" applyFont="1" applyFill="1" applyBorder="1"/>
    <xf numFmtId="4" fontId="9" fillId="0" borderId="68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/>
    <xf numFmtId="172" fontId="12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2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180" fontId="12" fillId="0" borderId="0" xfId="0" applyNumberFormat="1" applyFont="1" applyFill="1" applyBorder="1"/>
    <xf numFmtId="181" fontId="12" fillId="0" borderId="0" xfId="0" applyNumberFormat="1" applyFont="1" applyFill="1" applyBorder="1"/>
    <xf numFmtId="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164" fontId="6" fillId="5" borderId="28" xfId="0" applyNumberFormat="1" applyFont="1" applyFill="1" applyBorder="1" applyAlignment="1">
      <alignment horizontal="center" vertical="top" wrapText="1"/>
    </xf>
    <xf numFmtId="164" fontId="6" fillId="5" borderId="29" xfId="0" applyNumberFormat="1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top" wrapText="1"/>
    </xf>
    <xf numFmtId="0" fontId="0" fillId="0" borderId="2" xfId="0" applyBorder="1"/>
    <xf numFmtId="0" fontId="12" fillId="0" borderId="2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center" vertical="top" wrapText="1"/>
    </xf>
    <xf numFmtId="164" fontId="6" fillId="5" borderId="23" xfId="0" applyNumberFormat="1" applyFont="1" applyFill="1" applyBorder="1" applyAlignment="1">
      <alignment horizontal="center" vertical="top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164" fontId="21" fillId="5" borderId="28" xfId="0" applyNumberFormat="1" applyFont="1" applyFill="1" applyBorder="1" applyAlignment="1">
      <alignment horizontal="center" vertical="top" wrapText="1"/>
    </xf>
    <xf numFmtId="164" fontId="21" fillId="5" borderId="29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" xfId="0" applyBorder="1"/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5" borderId="18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top" wrapText="1"/>
    </xf>
    <xf numFmtId="164" fontId="6" fillId="0" borderId="27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9" fillId="6" borderId="34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6" xfId="0" applyBorder="1"/>
    <xf numFmtId="1" fontId="3" fillId="0" borderId="34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5" borderId="30" xfId="0" applyNumberFormat="1" applyFont="1" applyFill="1" applyBorder="1" applyAlignment="1">
      <alignment horizontal="center" vertical="center" wrapText="1"/>
    </xf>
    <xf numFmtId="1" fontId="3" fillId="5" borderId="45" xfId="0" applyNumberFormat="1" applyFont="1" applyFill="1" applyBorder="1" applyAlignment="1">
      <alignment horizontal="center" vertical="center" wrapText="1"/>
    </xf>
    <xf numFmtId="4" fontId="9" fillId="3" borderId="30" xfId="0" applyNumberFormat="1" applyFont="1" applyFill="1" applyBorder="1" applyAlignment="1">
      <alignment horizontal="center" vertical="center"/>
    </xf>
    <xf numFmtId="4" fontId="9" fillId="3" borderId="4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7" fillId="16" borderId="18" xfId="0" applyFont="1" applyFill="1" applyBorder="1" applyAlignment="1">
      <alignment horizontal="center" vertical="top" wrapText="1"/>
    </xf>
    <xf numFmtId="0" fontId="37" fillId="16" borderId="3" xfId="0" applyFont="1" applyFill="1" applyBorder="1" applyAlignment="1">
      <alignment horizontal="center" vertical="top" wrapText="1"/>
    </xf>
    <xf numFmtId="0" fontId="37" fillId="15" borderId="18" xfId="0" applyFont="1" applyFill="1" applyBorder="1" applyAlignment="1">
      <alignment horizontal="center" vertical="top" wrapText="1"/>
    </xf>
    <xf numFmtId="0" fontId="37" fillId="15" borderId="3" xfId="0" applyFont="1" applyFill="1" applyBorder="1" applyAlignment="1">
      <alignment horizontal="center" vertical="top" wrapText="1"/>
    </xf>
    <xf numFmtId="0" fontId="37" fillId="2" borderId="18" xfId="0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center" vertical="top" wrapText="1"/>
    </xf>
    <xf numFmtId="0" fontId="37" fillId="16" borderId="6" xfId="0" applyFont="1" applyFill="1" applyBorder="1" applyAlignment="1">
      <alignment horizontal="center" vertical="top" wrapText="1"/>
    </xf>
    <xf numFmtId="0" fontId="37" fillId="16" borderId="4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36" fillId="0" borderId="44" xfId="0" applyFont="1" applyBorder="1" applyAlignment="1">
      <alignment horizontal="center" vertical="top"/>
    </xf>
    <xf numFmtId="0" fontId="37" fillId="16" borderId="18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3" xfId="0" applyFont="1" applyFill="1" applyBorder="1" applyAlignment="1">
      <alignment horizontal="center" vertical="top" wrapText="1"/>
    </xf>
    <xf numFmtId="0" fontId="41" fillId="17" borderId="47" xfId="0" applyFont="1" applyFill="1" applyBorder="1" applyAlignment="1">
      <alignment horizontal="center" vertical="center" wrapText="1"/>
    </xf>
    <xf numFmtId="0" fontId="41" fillId="17" borderId="25" xfId="0" applyFont="1" applyFill="1" applyBorder="1" applyAlignment="1">
      <alignment horizontal="center" vertical="center" wrapText="1"/>
    </xf>
    <xf numFmtId="0" fontId="41" fillId="17" borderId="54" xfId="0" applyFont="1" applyFill="1" applyBorder="1" applyAlignment="1">
      <alignment horizontal="center" vertical="center" wrapText="1"/>
    </xf>
    <xf numFmtId="0" fontId="41" fillId="17" borderId="35" xfId="0" applyFont="1" applyFill="1" applyBorder="1" applyAlignment="1">
      <alignment horizontal="center" vertical="center" wrapText="1"/>
    </xf>
    <xf numFmtId="0" fontId="41" fillId="17" borderId="2" xfId="0" applyFont="1" applyFill="1" applyBorder="1" applyAlignment="1">
      <alignment horizontal="center" vertical="center" wrapText="1"/>
    </xf>
    <xf numFmtId="0" fontId="41" fillId="17" borderId="18" xfId="0" applyFont="1" applyFill="1" applyBorder="1" applyAlignment="1">
      <alignment horizontal="center" vertical="center" wrapText="1"/>
    </xf>
    <xf numFmtId="0" fontId="41" fillId="17" borderId="10" xfId="0" applyFont="1" applyFill="1" applyBorder="1" applyAlignment="1">
      <alignment horizontal="center" vertical="center" wrapText="1"/>
    </xf>
    <xf numFmtId="0" fontId="41" fillId="17" borderId="30" xfId="0" applyFont="1" applyFill="1" applyBorder="1" applyAlignment="1">
      <alignment horizontal="center" vertical="center" wrapText="1"/>
    </xf>
    <xf numFmtId="0" fontId="41" fillId="17" borderId="27" xfId="0" applyFont="1" applyFill="1" applyBorder="1" applyAlignment="1">
      <alignment horizontal="center" vertical="center" wrapText="1"/>
    </xf>
    <xf numFmtId="0" fontId="41" fillId="17" borderId="45" xfId="0" applyFont="1" applyFill="1" applyBorder="1" applyAlignment="1">
      <alignment horizontal="center" vertical="center" wrapText="1"/>
    </xf>
    <xf numFmtId="0" fontId="41" fillId="17" borderId="36" xfId="0" applyFont="1" applyFill="1" applyBorder="1" applyAlignment="1">
      <alignment horizontal="center" vertical="center" wrapText="1"/>
    </xf>
    <xf numFmtId="0" fontId="41" fillId="17" borderId="6" xfId="0" applyFont="1" applyFill="1" applyBorder="1" applyAlignment="1">
      <alignment horizontal="center" vertical="center" wrapText="1"/>
    </xf>
    <xf numFmtId="0" fontId="41" fillId="17" borderId="21" xfId="0" applyFont="1" applyFill="1" applyBorder="1" applyAlignment="1">
      <alignment horizontal="center" vertical="center" wrapText="1"/>
    </xf>
    <xf numFmtId="0" fontId="41" fillId="17" borderId="12" xfId="0" applyFont="1" applyFill="1" applyBorder="1" applyAlignment="1">
      <alignment horizontal="center" vertical="center" wrapText="1"/>
    </xf>
    <xf numFmtId="0" fontId="41" fillId="2" borderId="49" xfId="0" applyFont="1" applyFill="1" applyBorder="1" applyAlignment="1">
      <alignment horizontal="center" vertical="center" wrapText="1"/>
    </xf>
    <xf numFmtId="0" fontId="41" fillId="2" borderId="50" xfId="0" applyFont="1" applyFill="1" applyBorder="1" applyAlignment="1">
      <alignment horizontal="center" vertical="center" wrapText="1"/>
    </xf>
    <xf numFmtId="0" fontId="41" fillId="2" borderId="56" xfId="0" applyFont="1" applyFill="1" applyBorder="1" applyAlignment="1">
      <alignment horizontal="center" vertical="center" wrapText="1"/>
    </xf>
    <xf numFmtId="0" fontId="41" fillId="17" borderId="8" xfId="0" applyFont="1" applyFill="1" applyBorder="1" applyAlignment="1">
      <alignment horizontal="center" vertical="center" wrapText="1"/>
    </xf>
    <xf numFmtId="0" fontId="41" fillId="17" borderId="11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18" borderId="47" xfId="0" applyFont="1" applyFill="1" applyBorder="1" applyAlignment="1">
      <alignment horizontal="center" vertical="center"/>
    </xf>
    <xf numFmtId="0" fontId="9" fillId="18" borderId="20" xfId="0" applyFont="1" applyFill="1" applyBorder="1" applyAlignment="1">
      <alignment horizontal="center" vertical="center"/>
    </xf>
    <xf numFmtId="0" fontId="9" fillId="18" borderId="48" xfId="0" applyFont="1" applyFill="1" applyBorder="1" applyAlignment="1">
      <alignment horizontal="center" vertical="center"/>
    </xf>
    <xf numFmtId="0" fontId="41" fillId="17" borderId="15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 wrapText="1"/>
    </xf>
    <xf numFmtId="0" fontId="41" fillId="17" borderId="31" xfId="0" applyFont="1" applyFill="1" applyBorder="1" applyAlignment="1">
      <alignment horizontal="center" vertical="center" wrapText="1"/>
    </xf>
    <xf numFmtId="0" fontId="41" fillId="17" borderId="55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/>
    </xf>
    <xf numFmtId="0" fontId="9" fillId="17" borderId="26" xfId="0" applyFont="1" applyFill="1" applyBorder="1" applyAlignment="1">
      <alignment horizontal="center" vertical="center"/>
    </xf>
    <xf numFmtId="0" fontId="9" fillId="17" borderId="51" xfId="0" applyFont="1" applyFill="1" applyBorder="1" applyAlignment="1">
      <alignment horizontal="center" vertical="center" wrapText="1"/>
    </xf>
    <xf numFmtId="0" fontId="9" fillId="17" borderId="59" xfId="0" applyFont="1" applyFill="1" applyBorder="1" applyAlignment="1">
      <alignment horizontal="center" vertical="center" wrapText="1"/>
    </xf>
    <xf numFmtId="0" fontId="41" fillId="15" borderId="20" xfId="0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horizontal="center" vertical="center" wrapText="1"/>
    </xf>
    <xf numFmtId="0" fontId="41" fillId="15" borderId="57" xfId="0" applyFont="1" applyFill="1" applyBorder="1" applyAlignment="1">
      <alignment horizontal="center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9" fillId="18" borderId="52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8" borderId="59" xfId="0" applyFont="1" applyFill="1" applyBorder="1" applyAlignment="1">
      <alignment horizontal="center" vertical="center" wrapText="1"/>
    </xf>
    <xf numFmtId="0" fontId="41" fillId="17" borderId="53" xfId="0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center" vertical="center" wrapText="1"/>
    </xf>
    <xf numFmtId="0" fontId="41" fillId="6" borderId="4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13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17" borderId="34" xfId="0" applyFont="1" applyFill="1" applyBorder="1" applyAlignment="1">
      <alignment horizontal="center" vertical="center"/>
    </xf>
    <xf numFmtId="0" fontId="9" fillId="17" borderId="35" xfId="0" applyFont="1" applyFill="1" applyBorder="1" applyAlignment="1">
      <alignment horizontal="center" vertical="center"/>
    </xf>
    <xf numFmtId="0" fontId="9" fillId="17" borderId="3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18" borderId="18" xfId="0" applyFont="1" applyFill="1" applyBorder="1" applyAlignment="1">
      <alignment horizontal="center" vertical="center" wrapText="1"/>
    </xf>
    <xf numFmtId="0" fontId="9" fillId="18" borderId="27" xfId="0" applyFont="1" applyFill="1" applyBorder="1" applyAlignment="1">
      <alignment horizontal="center" vertical="center" wrapText="1"/>
    </xf>
    <xf numFmtId="0" fontId="9" fillId="18" borderId="45" xfId="0" applyFont="1" applyFill="1" applyBorder="1" applyAlignment="1">
      <alignment horizontal="center" vertical="center" wrapText="1"/>
    </xf>
    <xf numFmtId="0" fontId="9" fillId="18" borderId="53" xfId="0" applyFont="1" applyFill="1" applyBorder="1" applyAlignment="1">
      <alignment horizontal="center" vertical="center" wrapText="1"/>
    </xf>
    <xf numFmtId="0" fontId="9" fillId="18" borderId="31" xfId="0" applyFont="1" applyFill="1" applyBorder="1" applyAlignment="1">
      <alignment horizontal="center" vertical="center" wrapText="1"/>
    </xf>
    <xf numFmtId="0" fontId="9" fillId="18" borderId="55" xfId="0" applyFont="1" applyFill="1" applyBorder="1" applyAlignment="1">
      <alignment horizontal="center" vertical="center" wrapText="1"/>
    </xf>
    <xf numFmtId="0" fontId="41" fillId="17" borderId="63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58" xfId="0" applyFont="1" applyFill="1" applyBorder="1" applyAlignment="1">
      <alignment horizontal="center" vertical="center" wrapText="1"/>
    </xf>
    <xf numFmtId="0" fontId="41" fillId="17" borderId="20" xfId="0" applyFont="1" applyFill="1" applyBorder="1" applyAlignment="1">
      <alignment horizontal="center" vertical="center" wrapText="1"/>
    </xf>
    <xf numFmtId="0" fontId="41" fillId="17" borderId="48" xfId="0" applyFont="1" applyFill="1" applyBorder="1" applyAlignment="1">
      <alignment horizontal="center" vertical="center" wrapText="1"/>
    </xf>
    <xf numFmtId="0" fontId="41" fillId="17" borderId="57" xfId="0" applyFont="1" applyFill="1" applyBorder="1" applyAlignment="1">
      <alignment horizontal="center" vertical="center" wrapText="1"/>
    </xf>
    <xf numFmtId="0" fontId="41" fillId="17" borderId="64" xfId="0" applyFont="1" applyFill="1" applyBorder="1" applyAlignment="1">
      <alignment horizontal="center" vertical="center" wrapText="1"/>
    </xf>
    <xf numFmtId="0" fontId="41" fillId="17" borderId="33" xfId="0" applyFont="1" applyFill="1" applyBorder="1" applyAlignment="1">
      <alignment horizontal="center" vertical="center" wrapText="1"/>
    </xf>
    <xf numFmtId="0" fontId="41" fillId="17" borderId="65" xfId="0" applyFont="1" applyFill="1" applyBorder="1" applyAlignment="1">
      <alignment horizontal="center" vertical="center" wrapText="1"/>
    </xf>
    <xf numFmtId="0" fontId="41" fillId="17" borderId="59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41" fillId="6" borderId="53" xfId="0" applyFont="1" applyFill="1" applyBorder="1" applyAlignment="1">
      <alignment horizontal="center" vertical="center" wrapText="1"/>
    </xf>
    <xf numFmtId="0" fontId="41" fillId="6" borderId="31" xfId="0" applyFont="1" applyFill="1" applyBorder="1" applyAlignment="1">
      <alignment horizontal="center" vertical="center" wrapText="1"/>
    </xf>
    <xf numFmtId="0" fontId="41" fillId="6" borderId="55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 wrapText="1"/>
    </xf>
    <xf numFmtId="0" fontId="41" fillId="6" borderId="4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41" fillId="15" borderId="49" xfId="0" applyFont="1" applyFill="1" applyBorder="1" applyAlignment="1">
      <alignment horizontal="center" vertical="center" wrapText="1"/>
    </xf>
    <xf numFmtId="0" fontId="41" fillId="15" borderId="50" xfId="0" applyFont="1" applyFill="1" applyBorder="1" applyAlignment="1">
      <alignment horizontal="center" vertical="center" wrapText="1"/>
    </xf>
    <xf numFmtId="0" fontId="41" fillId="15" borderId="56" xfId="0" applyFont="1" applyFill="1" applyBorder="1" applyAlignment="1">
      <alignment horizontal="center" vertical="center" wrapText="1"/>
    </xf>
    <xf numFmtId="0" fontId="41" fillId="17" borderId="34" xfId="0" applyFont="1" applyFill="1" applyBorder="1" applyAlignment="1">
      <alignment horizontal="center" vertical="center" wrapText="1"/>
    </xf>
    <xf numFmtId="0" fontId="41" fillId="17" borderId="39" xfId="0" applyFont="1" applyFill="1" applyBorder="1" applyAlignment="1">
      <alignment horizontal="center" vertical="center" wrapText="1"/>
    </xf>
    <xf numFmtId="0" fontId="41" fillId="17" borderId="5" xfId="0" applyFont="1" applyFill="1" applyBorder="1" applyAlignment="1">
      <alignment horizontal="center" vertical="center" wrapText="1"/>
    </xf>
    <xf numFmtId="0" fontId="41" fillId="6" borderId="47" xfId="0" applyFont="1" applyFill="1" applyBorder="1" applyAlignment="1">
      <alignment horizontal="center" vertical="center" wrapText="1"/>
    </xf>
    <xf numFmtId="0" fontId="41" fillId="6" borderId="20" xfId="0" applyFont="1" applyFill="1" applyBorder="1" applyAlignment="1">
      <alignment horizontal="center" vertical="center" wrapText="1"/>
    </xf>
    <xf numFmtId="0" fontId="41" fillId="6" borderId="66" xfId="0" applyFont="1" applyFill="1" applyBorder="1" applyAlignment="1">
      <alignment horizontal="center" vertical="center" wrapText="1"/>
    </xf>
    <xf numFmtId="0" fontId="41" fillId="6" borderId="54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41" fillId="6" borderId="30" xfId="0" applyFont="1" applyFill="1" applyBorder="1" applyAlignment="1">
      <alignment horizontal="center" vertical="center" wrapText="1"/>
    </xf>
    <xf numFmtId="0" fontId="9" fillId="17" borderId="47" xfId="0" applyFont="1" applyFill="1" applyBorder="1" applyAlignment="1">
      <alignment horizontal="center" vertical="center"/>
    </xf>
    <xf numFmtId="0" fontId="9" fillId="17" borderId="20" xfId="0" applyFont="1" applyFill="1" applyBorder="1" applyAlignment="1">
      <alignment horizontal="center" vertical="center"/>
    </xf>
    <xf numFmtId="0" fontId="9" fillId="17" borderId="48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17" borderId="21" xfId="0" applyFont="1" applyFill="1" applyBorder="1" applyAlignment="1">
      <alignment horizontal="center" vertical="center"/>
    </xf>
    <xf numFmtId="0" fontId="9" fillId="17" borderId="42" xfId="0" applyFont="1" applyFill="1" applyBorder="1" applyAlignment="1">
      <alignment horizontal="center" vertical="center"/>
    </xf>
    <xf numFmtId="0" fontId="9" fillId="17" borderId="22" xfId="0" applyFont="1" applyFill="1" applyBorder="1" applyAlignment="1">
      <alignment horizontal="center" vertical="center"/>
    </xf>
    <xf numFmtId="0" fontId="9" fillId="17" borderId="52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6" borderId="9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41" fillId="2" borderId="48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64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41" fillId="17" borderId="22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15" borderId="30" xfId="0" applyFont="1" applyFill="1" applyBorder="1" applyAlignment="1">
      <alignment horizontal="center" vertical="center" wrapText="1"/>
    </xf>
    <xf numFmtId="0" fontId="41" fillId="15" borderId="45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41" fillId="6" borderId="65" xfId="0" applyFont="1" applyFill="1" applyBorder="1" applyAlignment="1">
      <alignment horizontal="center" vertical="center" wrapText="1"/>
    </xf>
    <xf numFmtId="0" fontId="41" fillId="6" borderId="59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/>
    </xf>
    <xf numFmtId="0" fontId="49" fillId="21" borderId="6" xfId="9" applyFont="1" applyFill="1" applyBorder="1" applyAlignment="1">
      <alignment horizontal="center" wrapText="1"/>
    </xf>
    <xf numFmtId="0" fontId="49" fillId="21" borderId="4" xfId="9" applyFont="1" applyFill="1" applyBorder="1" applyAlignment="1">
      <alignment horizontal="center" wrapText="1"/>
    </xf>
    <xf numFmtId="0" fontId="46" fillId="0" borderId="0" xfId="9" applyFont="1" applyAlignment="1">
      <alignment horizontal="left" wrapText="1"/>
    </xf>
    <xf numFmtId="0" fontId="46" fillId="0" borderId="0" xfId="9" applyFont="1" applyAlignment="1">
      <alignment horizontal="left" vertical="center" wrapText="1"/>
    </xf>
    <xf numFmtId="0" fontId="41" fillId="21" borderId="0" xfId="9" applyFont="1" applyFill="1" applyAlignment="1">
      <alignment horizontal="left" wrapText="1"/>
    </xf>
    <xf numFmtId="0" fontId="47" fillId="0" borderId="0" xfId="0" applyFont="1" applyAlignment="1">
      <alignment horizontal="left" wrapText="1"/>
    </xf>
    <xf numFmtId="0" fontId="12" fillId="9" borderId="2" xfId="9" applyFont="1" applyFill="1" applyBorder="1" applyAlignment="1">
      <alignment horizontal="center" vertical="center" wrapText="1"/>
    </xf>
    <xf numFmtId="0" fontId="48" fillId="9" borderId="2" xfId="9" applyFont="1" applyFill="1" applyBorder="1" applyAlignment="1">
      <alignment horizontal="center" vertical="center" wrapText="1"/>
    </xf>
    <xf numFmtId="1" fontId="46" fillId="9" borderId="2" xfId="9" applyNumberFormat="1" applyFont="1" applyFill="1" applyBorder="1" applyAlignment="1">
      <alignment horizontal="center" vertical="center" wrapText="1"/>
    </xf>
    <xf numFmtId="1" fontId="45" fillId="9" borderId="2" xfId="9" applyNumberFormat="1" applyFont="1" applyFill="1" applyBorder="1" applyAlignment="1">
      <alignment horizontal="center" vertical="center" wrapText="1"/>
    </xf>
    <xf numFmtId="0" fontId="56" fillId="0" borderId="0" xfId="27" applyFont="1" applyFill="1" applyAlignment="1">
      <alignment horizontal="left" wrapText="1"/>
    </xf>
    <xf numFmtId="0" fontId="41" fillId="0" borderId="0" xfId="0" applyFont="1" applyAlignment="1">
      <alignment horizontal="center" wrapText="1"/>
    </xf>
    <xf numFmtId="0" fontId="12" fillId="22" borderId="2" xfId="9" applyFont="1" applyFill="1" applyBorder="1" applyAlignment="1">
      <alignment horizontal="center" vertical="center" wrapText="1"/>
    </xf>
    <xf numFmtId="4" fontId="46" fillId="22" borderId="2" xfId="9" applyNumberFormat="1" applyFont="1" applyFill="1" applyBorder="1" applyAlignment="1">
      <alignment horizontal="center" vertical="center" wrapText="1"/>
    </xf>
    <xf numFmtId="4" fontId="46" fillId="22" borderId="6" xfId="9" applyNumberFormat="1" applyFont="1" applyFill="1" applyBorder="1" applyAlignment="1">
      <alignment horizontal="center" vertical="center" wrapText="1"/>
    </xf>
    <xf numFmtId="4" fontId="46" fillId="22" borderId="13" xfId="9" applyNumberFormat="1" applyFont="1" applyFill="1" applyBorder="1" applyAlignment="1">
      <alignment horizontal="center" vertical="center" wrapText="1"/>
    </xf>
    <xf numFmtId="4" fontId="46" fillId="22" borderId="4" xfId="9" applyNumberFormat="1" applyFont="1" applyFill="1" applyBorder="1" applyAlignment="1">
      <alignment horizontal="center" vertical="center" wrapText="1"/>
    </xf>
    <xf numFmtId="1" fontId="46" fillId="22" borderId="6" xfId="9" applyNumberFormat="1" applyFont="1" applyFill="1" applyBorder="1" applyAlignment="1">
      <alignment horizontal="center" vertical="center" wrapText="1"/>
    </xf>
    <xf numFmtId="1" fontId="46" fillId="22" borderId="13" xfId="9" applyNumberFormat="1" applyFont="1" applyFill="1" applyBorder="1" applyAlignment="1">
      <alignment horizontal="center" vertical="center" wrapText="1"/>
    </xf>
    <xf numFmtId="1" fontId="46" fillId="22" borderId="4" xfId="9" applyNumberFormat="1" applyFont="1" applyFill="1" applyBorder="1" applyAlignment="1">
      <alignment horizontal="center" vertical="center" wrapText="1"/>
    </xf>
    <xf numFmtId="1" fontId="46" fillId="22" borderId="2" xfId="9" applyNumberFormat="1" applyFont="1" applyFill="1" applyBorder="1" applyAlignment="1">
      <alignment horizontal="center" vertical="center" wrapText="1"/>
    </xf>
    <xf numFmtId="1" fontId="58" fillId="22" borderId="2" xfId="9" applyNumberFormat="1" applyFont="1" applyFill="1" applyBorder="1" applyAlignment="1">
      <alignment horizontal="center" vertical="center" wrapText="1"/>
    </xf>
    <xf numFmtId="0" fontId="41" fillId="0" borderId="0" xfId="9" applyFont="1" applyFill="1" applyAlignment="1">
      <alignment horizontal="left" wrapText="1"/>
    </xf>
    <xf numFmtId="0" fontId="46" fillId="0" borderId="0" xfId="9" applyFont="1" applyFill="1" applyAlignment="1">
      <alignment horizontal="right" vertical="center" wrapText="1"/>
    </xf>
    <xf numFmtId="0" fontId="46" fillId="0" borderId="0" xfId="9" applyFont="1" applyFill="1" applyAlignment="1">
      <alignment horizontal="left" vertical="center" wrapText="1"/>
    </xf>
    <xf numFmtId="0" fontId="46" fillId="0" borderId="0" xfId="9" applyFont="1" applyFill="1" applyAlignment="1">
      <alignment horizontal="left" wrapText="1"/>
    </xf>
    <xf numFmtId="0" fontId="41" fillId="0" borderId="0" xfId="0" applyFont="1" applyFill="1" applyAlignment="1">
      <alignment horizontal="center" wrapText="1"/>
    </xf>
    <xf numFmtId="0" fontId="12" fillId="0" borderId="2" xfId="9" applyFont="1" applyFill="1" applyBorder="1" applyAlignment="1">
      <alignment horizontal="center" vertical="center" wrapText="1"/>
    </xf>
    <xf numFmtId="4" fontId="46" fillId="0" borderId="18" xfId="9" applyNumberFormat="1" applyFont="1" applyFill="1" applyBorder="1" applyAlignment="1">
      <alignment horizontal="center" vertical="center" wrapText="1"/>
    </xf>
    <xf numFmtId="4" fontId="46" fillId="0" borderId="3" xfId="9" applyNumberFormat="1" applyFont="1" applyFill="1" applyBorder="1" applyAlignment="1">
      <alignment horizontal="center" vertical="center" wrapText="1"/>
    </xf>
    <xf numFmtId="0" fontId="12" fillId="0" borderId="6" xfId="9" applyFont="1" applyFill="1" applyBorder="1" applyAlignment="1">
      <alignment horizontal="center" vertical="center" wrapText="1"/>
    </xf>
    <xf numFmtId="0" fontId="12" fillId="0" borderId="13" xfId="9" applyFont="1" applyFill="1" applyBorder="1" applyAlignment="1">
      <alignment horizontal="center" vertical="center" wrapText="1"/>
    </xf>
    <xf numFmtId="0" fontId="12" fillId="0" borderId="4" xfId="9" applyFont="1" applyFill="1" applyBorder="1" applyAlignment="1">
      <alignment horizontal="center" vertical="center" wrapText="1"/>
    </xf>
    <xf numFmtId="4" fontId="46" fillId="0" borderId="2" xfId="9" applyNumberFormat="1" applyFont="1" applyFill="1" applyBorder="1" applyAlignment="1">
      <alignment horizontal="center" vertical="center" wrapText="1"/>
    </xf>
    <xf numFmtId="4" fontId="46" fillId="0" borderId="6" xfId="9" applyNumberFormat="1" applyFont="1" applyFill="1" applyBorder="1" applyAlignment="1">
      <alignment horizontal="center" vertical="center" wrapText="1"/>
    </xf>
    <xf numFmtId="4" fontId="46" fillId="0" borderId="13" xfId="9" applyNumberFormat="1" applyFont="1" applyFill="1" applyBorder="1" applyAlignment="1">
      <alignment horizontal="center" vertical="center" wrapText="1"/>
    </xf>
    <xf numFmtId="4" fontId="46" fillId="0" borderId="4" xfId="9" applyNumberFormat="1" applyFont="1" applyFill="1" applyBorder="1" applyAlignment="1">
      <alignment horizontal="center" vertical="center" wrapText="1"/>
    </xf>
    <xf numFmtId="1" fontId="41" fillId="0" borderId="6" xfId="9" applyNumberFormat="1" applyFont="1" applyFill="1" applyBorder="1" applyAlignment="1">
      <alignment horizontal="center" vertical="center" wrapText="1"/>
    </xf>
    <xf numFmtId="1" fontId="41" fillId="0" borderId="13" xfId="9" applyNumberFormat="1" applyFont="1" applyFill="1" applyBorder="1" applyAlignment="1">
      <alignment horizontal="center" vertical="center" wrapText="1"/>
    </xf>
    <xf numFmtId="1" fontId="41" fillId="0" borderId="4" xfId="9" applyNumberFormat="1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>
      <alignment horizontal="right"/>
    </xf>
    <xf numFmtId="1" fontId="6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24" fillId="0" borderId="18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4" fontId="10" fillId="9" borderId="6" xfId="0" applyNumberFormat="1" applyFont="1" applyFill="1" applyBorder="1" applyAlignment="1">
      <alignment horizontal="center" vertical="center"/>
    </xf>
    <xf numFmtId="4" fontId="10" fillId="9" borderId="4" xfId="0" applyNumberFormat="1" applyFont="1" applyFill="1" applyBorder="1" applyAlignment="1">
      <alignment horizontal="center" vertical="center"/>
    </xf>
    <xf numFmtId="4" fontId="10" fillId="10" borderId="6" xfId="0" applyNumberFormat="1" applyFont="1" applyFill="1" applyBorder="1" applyAlignment="1">
      <alignment horizontal="center" vertical="center"/>
    </xf>
    <xf numFmtId="4" fontId="10" fillId="10" borderId="4" xfId="0" applyNumberFormat="1" applyFont="1" applyFill="1" applyBorder="1" applyAlignment="1">
      <alignment horizontal="center" vertical="center"/>
    </xf>
    <xf numFmtId="4" fontId="10" fillId="11" borderId="6" xfId="0" applyNumberFormat="1" applyFont="1" applyFill="1" applyBorder="1" applyAlignment="1">
      <alignment horizontal="center" vertical="center"/>
    </xf>
    <xf numFmtId="4" fontId="10" fillId="11" borderId="4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31" fillId="3" borderId="44" xfId="0" applyFont="1" applyFill="1" applyBorder="1" applyAlignment="1">
      <alignment horizontal="center"/>
    </xf>
    <xf numFmtId="2" fontId="63" fillId="6" borderId="40" xfId="4" applyNumberFormat="1" applyFont="1" applyFill="1" applyBorder="1" applyAlignment="1">
      <alignment horizontal="center" vertical="center"/>
    </xf>
    <xf numFmtId="2" fontId="63" fillId="6" borderId="19" xfId="4" applyNumberFormat="1" applyFont="1" applyFill="1" applyBorder="1" applyAlignment="1">
      <alignment horizontal="center" vertical="center"/>
    </xf>
    <xf numFmtId="2" fontId="63" fillId="6" borderId="41" xfId="4" applyNumberFormat="1" applyFont="1" applyFill="1" applyBorder="1" applyAlignment="1">
      <alignment horizontal="center" vertical="center"/>
    </xf>
    <xf numFmtId="2" fontId="63" fillId="6" borderId="6" xfId="4" applyNumberFormat="1" applyFont="1" applyFill="1" applyBorder="1" applyAlignment="1">
      <alignment horizontal="center" vertical="center" wrapText="1"/>
    </xf>
    <xf numFmtId="2" fontId="63" fillId="6" borderId="13" xfId="4" applyNumberFormat="1" applyFont="1" applyFill="1" applyBorder="1" applyAlignment="1">
      <alignment horizontal="center" vertical="center" wrapText="1"/>
    </xf>
    <xf numFmtId="2" fontId="63" fillId="6" borderId="16" xfId="4" applyNumberFormat="1" applyFont="1" applyFill="1" applyBorder="1" applyAlignment="1">
      <alignment horizontal="center" vertical="center" wrapText="1"/>
    </xf>
    <xf numFmtId="0" fontId="10" fillId="17" borderId="2" xfId="4" applyNumberFormat="1" applyFont="1" applyFill="1" applyBorder="1" applyAlignment="1">
      <alignment horizontal="center" vertical="center" wrapText="1"/>
    </xf>
    <xf numFmtId="0" fontId="10" fillId="17" borderId="2" xfId="4" applyNumberFormat="1" applyFont="1" applyFill="1" applyBorder="1" applyAlignment="1">
      <alignment horizontal="center" vertical="center" textRotation="90" wrapText="1"/>
    </xf>
    <xf numFmtId="4" fontId="10" fillId="17" borderId="2" xfId="4" applyNumberFormat="1" applyFont="1" applyFill="1" applyBorder="1" applyAlignment="1">
      <alignment horizontal="center" vertical="center" wrapText="1"/>
    </xf>
    <xf numFmtId="4" fontId="10" fillId="17" borderId="6" xfId="4" applyNumberFormat="1" applyFont="1" applyFill="1" applyBorder="1" applyAlignment="1">
      <alignment horizontal="center" vertical="center" wrapText="1"/>
    </xf>
    <xf numFmtId="49" fontId="30" fillId="6" borderId="34" xfId="4" applyNumberFormat="1" applyFont="1" applyFill="1" applyBorder="1" applyAlignment="1">
      <alignment horizontal="center" vertical="center"/>
    </xf>
    <xf numFmtId="49" fontId="30" fillId="6" borderId="35" xfId="4" applyNumberFormat="1" applyFont="1" applyFill="1" applyBorder="1" applyAlignment="1">
      <alignment horizontal="center" vertical="center"/>
    </xf>
    <xf numFmtId="49" fontId="30" fillId="6" borderId="39" xfId="4" applyNumberFormat="1" applyFont="1" applyFill="1" applyBorder="1" applyAlignment="1">
      <alignment horizontal="center" vertical="center"/>
    </xf>
    <xf numFmtId="0" fontId="46" fillId="0" borderId="0" xfId="4" applyNumberFormat="1" applyFont="1" applyFill="1" applyAlignment="1">
      <alignment horizontal="left"/>
    </xf>
    <xf numFmtId="0" fontId="10" fillId="5" borderId="2" xfId="4" applyNumberFormat="1" applyFont="1" applyFill="1" applyBorder="1" applyAlignment="1">
      <alignment horizontal="center" vertical="center" wrapText="1"/>
    </xf>
    <xf numFmtId="0" fontId="10" fillId="5" borderId="6" xfId="4" applyNumberFormat="1" applyFont="1" applyFill="1" applyBorder="1" applyAlignment="1">
      <alignment horizontal="center" vertical="center" wrapText="1"/>
    </xf>
    <xf numFmtId="49" fontId="10" fillId="5" borderId="2" xfId="4" applyNumberFormat="1" applyFont="1" applyFill="1" applyBorder="1" applyAlignment="1">
      <alignment horizontal="center" vertical="center"/>
    </xf>
    <xf numFmtId="49" fontId="10" fillId="5" borderId="6" xfId="4" applyNumberFormat="1" applyFont="1" applyFill="1" applyBorder="1" applyAlignment="1">
      <alignment horizontal="center" vertical="center"/>
    </xf>
    <xf numFmtId="49" fontId="10" fillId="5" borderId="6" xfId="4" applyNumberFormat="1" applyFont="1" applyFill="1" applyBorder="1" applyAlignment="1">
      <alignment horizontal="left"/>
    </xf>
    <xf numFmtId="49" fontId="10" fillId="5" borderId="13" xfId="4" applyNumberFormat="1" applyFont="1" applyFill="1" applyBorder="1" applyAlignment="1">
      <alignment horizontal="left"/>
    </xf>
    <xf numFmtId="49" fontId="10" fillId="5" borderId="4" xfId="4" applyNumberFormat="1" applyFont="1" applyFill="1" applyBorder="1" applyAlignment="1">
      <alignment horizontal="left"/>
    </xf>
    <xf numFmtId="4" fontId="9" fillId="17" borderId="2" xfId="4" applyNumberFormat="1" applyFont="1" applyFill="1" applyBorder="1" applyAlignment="1">
      <alignment horizontal="left" wrapText="1"/>
    </xf>
    <xf numFmtId="1" fontId="9" fillId="0" borderId="44" xfId="0" applyNumberFormat="1" applyFont="1" applyBorder="1" applyAlignment="1">
      <alignment horizontal="left"/>
    </xf>
    <xf numFmtId="1" fontId="29" fillId="0" borderId="2" xfId="0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wrapText="1"/>
    </xf>
    <xf numFmtId="0" fontId="30" fillId="14" borderId="2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 wrapText="1"/>
    </xf>
    <xf numFmtId="1" fontId="30" fillId="0" borderId="3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3" fontId="30" fillId="14" borderId="18" xfId="0" applyNumberFormat="1" applyFont="1" applyFill="1" applyBorder="1" applyAlignment="1">
      <alignment horizontal="center" vertical="center" wrapText="1"/>
    </xf>
    <xf numFmtId="3" fontId="30" fillId="14" borderId="27" xfId="0" applyNumberFormat="1" applyFont="1" applyFill="1" applyBorder="1" applyAlignment="1">
      <alignment horizontal="center" vertical="center" wrapText="1"/>
    </xf>
    <xf numFmtId="3" fontId="30" fillId="14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0" fillId="8" borderId="2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69" fillId="0" borderId="13" xfId="0" applyFont="1" applyFill="1" applyBorder="1" applyAlignment="1">
      <alignment horizontal="center"/>
    </xf>
    <xf numFmtId="0" fontId="69" fillId="0" borderId="4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wrapText="1"/>
    </xf>
    <xf numFmtId="0" fontId="5" fillId="25" borderId="2" xfId="0" applyFont="1" applyFill="1" applyBorder="1" applyAlignment="1">
      <alignment horizontal="center"/>
    </xf>
    <xf numFmtId="0" fontId="70" fillId="0" borderId="47" xfId="0" applyFont="1" applyFill="1" applyBorder="1" applyAlignment="1">
      <alignment horizontal="center"/>
    </xf>
    <xf numFmtId="0" fontId="70" fillId="0" borderId="20" xfId="0" applyFont="1" applyFill="1" applyBorder="1" applyAlignment="1">
      <alignment horizontal="center"/>
    </xf>
    <xf numFmtId="0" fontId="70" fillId="0" borderId="48" xfId="0" applyFont="1" applyFill="1" applyBorder="1" applyAlignment="1">
      <alignment horizontal="center"/>
    </xf>
    <xf numFmtId="0" fontId="72" fillId="0" borderId="25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9" fillId="26" borderId="18" xfId="0" applyFont="1" applyFill="1" applyBorder="1" applyAlignment="1">
      <alignment horizontal="center" vertical="center" wrapText="1"/>
    </xf>
    <xf numFmtId="0" fontId="9" fillId="26" borderId="27" xfId="0" applyFont="1" applyFill="1" applyBorder="1" applyAlignment="1">
      <alignment horizontal="center" vertical="center" wrapText="1"/>
    </xf>
    <xf numFmtId="0" fontId="12" fillId="26" borderId="0" xfId="0" applyFont="1" applyFill="1" applyBorder="1" applyAlignment="1">
      <alignment horizontal="center" vertical="center" wrapText="1"/>
    </xf>
    <xf numFmtId="173" fontId="9" fillId="27" borderId="47" xfId="0" applyNumberFormat="1" applyFont="1" applyFill="1" applyBorder="1" applyAlignment="1">
      <alignment horizontal="center" vertical="center"/>
    </xf>
    <xf numFmtId="173" fontId="9" fillId="27" borderId="48" xfId="0" applyNumberFormat="1" applyFont="1" applyFill="1" applyBorder="1" applyAlignment="1">
      <alignment horizontal="center" vertical="center"/>
    </xf>
    <xf numFmtId="173" fontId="9" fillId="27" borderId="62" xfId="0" applyNumberFormat="1" applyFont="1" applyFill="1" applyBorder="1" applyAlignment="1">
      <alignment horizontal="center" vertical="center"/>
    </xf>
    <xf numFmtId="173" fontId="9" fillId="27" borderId="29" xfId="0" applyNumberFormat="1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2" fontId="12" fillId="26" borderId="18" xfId="0" applyNumberFormat="1" applyFont="1" applyFill="1" applyBorder="1" applyAlignment="1">
      <alignment horizontal="center" vertical="center" wrapText="1"/>
    </xf>
    <xf numFmtId="2" fontId="12" fillId="26" borderId="27" xfId="0" applyNumberFormat="1" applyFont="1" applyFill="1" applyBorder="1" applyAlignment="1">
      <alignment horizontal="center" vertical="center" wrapText="1"/>
    </xf>
    <xf numFmtId="2" fontId="12" fillId="26" borderId="45" xfId="0" applyNumberFormat="1" applyFont="1" applyFill="1" applyBorder="1" applyAlignment="1">
      <alignment horizontal="center" vertical="center" wrapText="1"/>
    </xf>
    <xf numFmtId="0" fontId="12" fillId="28" borderId="2" xfId="0" applyFont="1" applyFill="1" applyBorder="1" applyAlignment="1">
      <alignment horizontal="center"/>
    </xf>
    <xf numFmtId="0" fontId="12" fillId="28" borderId="3" xfId="0" applyFont="1" applyFill="1" applyBorder="1" applyAlignment="1">
      <alignment horizontal="center" vertical="center" wrapText="1" shrinkToFit="1"/>
    </xf>
    <xf numFmtId="0" fontId="12" fillId="28" borderId="2" xfId="0" applyFont="1" applyFill="1" applyBorder="1" applyAlignment="1">
      <alignment horizontal="center" vertical="center" wrapText="1" shrinkToFit="1"/>
    </xf>
    <xf numFmtId="0" fontId="12" fillId="28" borderId="10" xfId="0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44" xfId="0" applyFont="1" applyFill="1" applyBorder="1" applyAlignment="1">
      <alignment horizontal="center" vertical="center" wrapText="1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6" xfId="0" applyFont="1" applyFill="1" applyBorder="1" applyAlignment="1">
      <alignment horizontal="center" vertical="center" wrapText="1" shrinkToFit="1"/>
    </xf>
    <xf numFmtId="0" fontId="12" fillId="0" borderId="41" xfId="0" applyFont="1" applyFill="1" applyBorder="1" applyAlignment="1">
      <alignment horizontal="center" vertical="center" wrapText="1" shrinkToFit="1"/>
    </xf>
    <xf numFmtId="0" fontId="12" fillId="28" borderId="5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 wrapText="1" shrinkToFit="1"/>
    </xf>
    <xf numFmtId="0" fontId="12" fillId="0" borderId="45" xfId="0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 wrapText="1" shrinkToFit="1"/>
    </xf>
    <xf numFmtId="0" fontId="12" fillId="0" borderId="52" xfId="0" applyFont="1" applyFill="1" applyBorder="1" applyAlignment="1">
      <alignment horizontal="center" vertical="center" wrapText="1" shrinkToFit="1"/>
    </xf>
    <xf numFmtId="0" fontId="12" fillId="0" borderId="59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60" xfId="0" applyFont="1" applyFill="1" applyBorder="1" applyAlignment="1">
      <alignment horizontal="center" vertical="center" wrapText="1" shrinkToFit="1"/>
    </xf>
    <xf numFmtId="0" fontId="12" fillId="28" borderId="32" xfId="0" applyFont="1" applyFill="1" applyBorder="1" applyAlignment="1">
      <alignment horizontal="center"/>
    </xf>
    <xf numFmtId="0" fontId="12" fillId="28" borderId="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 shrinkToFit="1"/>
    </xf>
    <xf numFmtId="173" fontId="12" fillId="27" borderId="53" xfId="0" applyNumberFormat="1" applyFont="1" applyFill="1" applyBorder="1" applyAlignment="1">
      <alignment horizontal="center" vertical="center" wrapText="1" shrinkToFit="1"/>
    </xf>
    <xf numFmtId="173" fontId="12" fillId="27" borderId="55" xfId="0" applyNumberFormat="1" applyFont="1" applyFill="1" applyBorder="1" applyAlignment="1">
      <alignment horizontal="center" vertical="center" wrapText="1" shrinkToFit="1"/>
    </xf>
    <xf numFmtId="173" fontId="12" fillId="27" borderId="52" xfId="0" applyNumberFormat="1" applyFont="1" applyFill="1" applyBorder="1" applyAlignment="1">
      <alignment horizontal="center" vertical="center" wrapText="1" shrinkToFit="1"/>
    </xf>
    <xf numFmtId="173" fontId="12" fillId="27" borderId="59" xfId="0" applyNumberFormat="1" applyFont="1" applyFill="1" applyBorder="1" applyAlignment="1">
      <alignment horizontal="center" vertical="center" wrapText="1" shrinkToFit="1"/>
    </xf>
    <xf numFmtId="0" fontId="12" fillId="27" borderId="31" xfId="0" applyFont="1" applyFill="1" applyBorder="1" applyAlignment="1">
      <alignment horizontal="center" vertical="center" wrapText="1" shrinkToFit="1"/>
    </xf>
    <xf numFmtId="0" fontId="12" fillId="27" borderId="55" xfId="0" applyFont="1" applyFill="1" applyBorder="1" applyAlignment="1">
      <alignment horizontal="center" vertical="center" wrapText="1" shrinkToFit="1"/>
    </xf>
    <xf numFmtId="2" fontId="12" fillId="27" borderId="51" xfId="0" applyNumberFormat="1" applyFont="1" applyFill="1" applyBorder="1" applyAlignment="1">
      <alignment horizontal="center" vertical="center" wrapText="1" shrinkToFit="1"/>
    </xf>
    <xf numFmtId="2" fontId="12" fillId="27" borderId="59" xfId="0" applyNumberFormat="1" applyFont="1" applyFill="1" applyBorder="1" applyAlignment="1">
      <alignment horizontal="center" vertical="center" wrapText="1" shrinkToFit="1"/>
    </xf>
    <xf numFmtId="0" fontId="12" fillId="27" borderId="26" xfId="0" applyFont="1" applyFill="1" applyBorder="1" applyAlignment="1">
      <alignment horizontal="center" vertical="center" wrapText="1" shrinkToFit="1"/>
    </xf>
    <xf numFmtId="0" fontId="12" fillId="27" borderId="46" xfId="0" applyFont="1" applyFill="1" applyBorder="1" applyAlignment="1">
      <alignment horizontal="center" vertical="center" wrapText="1" shrinkToFit="1"/>
    </xf>
    <xf numFmtId="2" fontId="12" fillId="27" borderId="1" xfId="0" applyNumberFormat="1" applyFont="1" applyFill="1" applyBorder="1" applyAlignment="1">
      <alignment horizontal="center" vertical="center" wrapText="1" shrinkToFit="1"/>
    </xf>
    <xf numFmtId="2" fontId="12" fillId="27" borderId="58" xfId="0" applyNumberFormat="1" applyFont="1" applyFill="1" applyBorder="1" applyAlignment="1">
      <alignment horizontal="center" vertical="center" wrapText="1" shrinkToFit="1"/>
    </xf>
  </cellXfs>
  <cellStyles count="34">
    <cellStyle name="?’ћѓћ‚›‰" xfId="12"/>
    <cellStyle name="”?ќђќ‘ћ‚›‰" xfId="13"/>
    <cellStyle name="”?љ‘?ђћ‚ђќќ›‰" xfId="14"/>
    <cellStyle name="”€ќђќ‘ћ‚›‰" xfId="15"/>
    <cellStyle name="”€љ‘€ђћ‚ђќќ›‰" xfId="16"/>
    <cellStyle name="„…ќ…†ќ›‰" xfId="17"/>
    <cellStyle name="‡ђѓћ‹ћ‚ћљ1" xfId="19"/>
    <cellStyle name="‡ђѓћ‹ћ‚ћљ2" xfId="20"/>
    <cellStyle name="€’ћѓћ‚›‰" xfId="18"/>
    <cellStyle name="Обычный" xfId="0" builtinId="0"/>
    <cellStyle name="Обычный 2" xfId="2"/>
    <cellStyle name="Обычный 2 10" xfId="3"/>
    <cellStyle name="Обычный 2 2" xfId="10"/>
    <cellStyle name="Обычный 2 2 10" xfId="4"/>
    <cellStyle name="Обычный 3" xfId="8"/>
    <cellStyle name="Обычный 4" xfId="9"/>
    <cellStyle name="Обычный 5" xfId="21"/>
    <cellStyle name="Обычный 6" xfId="32"/>
    <cellStyle name="Обычный_111040" xfId="1"/>
    <cellStyle name="Обычный_бредятина" xfId="27"/>
    <cellStyle name="Обычный_График к заявке на ТТО и ХО-сады 2012 год" xfId="28"/>
    <cellStyle name="Обычный_Копия Защита в экономике. УО и ДО" xfId="25"/>
    <cellStyle name="Обычный_Перечень ОС" xfId="30"/>
    <cellStyle name="Обычный_Таблица1" xfId="11"/>
    <cellStyle name="Обычный_УДО 2010 бп (УМЗ-2010 г.) 29.07.09 г.СОГЛАСОВАН" xfId="29"/>
    <cellStyle name="Обычный_шаблон" xfId="26"/>
    <cellStyle name="Процентный 2" xfId="31"/>
    <cellStyle name="Стиль 1" xfId="5"/>
    <cellStyle name="Тысячи [0]_325-345 (2)" xfId="22"/>
    <cellStyle name="Тысячи_325-345 (2)" xfId="23"/>
    <cellStyle name="Финансовый" xfId="7" builtinId="3"/>
    <cellStyle name="Финансовый 2" xfId="6"/>
    <cellStyle name="Финансовый 3" xfId="33"/>
    <cellStyle name="Џђћ–…ќ’ќ›‰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%202016%20&#1075;/&#1056;&#1040;&#1057;&#1063;&#1045;&#1058;&#1067;%20&#1082;%20&#1073;&#1102;&#1076;&#1078;&#1077;&#1090;&#1091;%202016-2018/953/226-953%20&#1096;&#1082;&#1086;&#1083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EN/&#1056;&#1072;&#1073;&#1086;&#1095;&#1080;&#1081;%20&#1089;&#1090;&#1086;&#1083;/&#1052;&#1072;&#1090;&#1077;&#1088;&#1080;&#1072;&#1083;&#1099;%20&#1050;&#1072;&#1090;&#1077;&#1088;&#1080;&#1085;&#1072;%202015/&#1088;&#1072;&#1089;&#1095;&#1077;&#1090;&#1099;/226-954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&#1087;&#1083;&#1072;&#1085;&#1086;&#1074;&#1099;&#1081;/&#1041;&#1102;&#1076;&#1078;&#1077;&#1090;%202014%20&#1075;&#1086;&#1076;/&#1052;&#1091;&#1085;&#1080;&#1094;&#1080;&#1087;&#1072;&#1083;&#1100;&#1085;&#1072;&#1103;%20&#1091;&#1089;&#1083;&#1091;&#1075;&#1072;%20(&#1056;&#1072;&#1089;&#1095;&#1077;&#1090;&#1099;)/226.954-831%20&#1085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4;&#1059;&#1050;&#1058;&#1067;%202016/&#1056;&#1040;&#1057;&#1063;&#1045;&#1058;%20&#1055;&#1056;&#1054;&#1044;&#1059;&#1050;&#1058;&#1054;&#1042;%20&#1055;&#1048;&#1058;&#1040;&#1053;&#1048;&#1071;%20&#1044;&#1054;&#1064;&#1050;.%20&#1085;&#1072;%20%202016%20&#1089;%20&#1053;&#1054;&#1042;&#1067;&#1052;&#1048;%20&#1062;&#1045;&#1053;&#1040;&#1052;&#1048;%2011.09.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1"/>
      <sheetName val="г-4(2к)"/>
      <sheetName val="г-48"/>
      <sheetName val="г-1(3к)"/>
      <sheetName val="г-11"/>
      <sheetName val="г-5(2к)"/>
      <sheetName val="г-7(2к)"/>
      <sheetName val="л-3(2к)"/>
      <sheetName val="1(2к)"/>
      <sheetName val="3"/>
      <sheetName val="6"/>
      <sheetName val="8"/>
      <sheetName val="9"/>
      <sheetName val="13(2К)"/>
      <sheetName val="14"/>
      <sheetName val="16"/>
      <sheetName val="17"/>
      <sheetName val="20"/>
      <sheetName val="21"/>
      <sheetName val="23"/>
      <sheetName val="24"/>
      <sheetName val="27"/>
      <sheetName val="28(2к)"/>
      <sheetName val="29"/>
      <sheetName val="30"/>
      <sheetName val="31"/>
      <sheetName val="32"/>
      <sheetName val="33"/>
      <sheetName val="36"/>
      <sheetName val="37"/>
      <sheetName val="38(2к)"/>
      <sheetName val="39"/>
      <sheetName val="40"/>
      <sheetName val="41(2к)"/>
      <sheetName val="42"/>
      <sheetName val="43"/>
      <sheetName val="45"/>
      <sheetName val="ЦО1"/>
      <sheetName val="ЦО2"/>
      <sheetName val="ЦО3"/>
      <sheetName val="инт2(2к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д ассигнован."/>
      <sheetName val="свод"/>
      <sheetName val="Мед.осмотр."/>
      <sheetName val="гис.метео"/>
      <sheetName val="Захоронение ТБО "/>
      <sheetName val="Захоронение крупногабарит.мусор"/>
      <sheetName val="утил.ртут."/>
      <sheetName val="курсы повыш.кваллиф."/>
      <sheetName val="оценка условий труда"/>
      <sheetName val="ЭЦП"/>
      <sheetName val="Обучениие лифтер"/>
      <sheetName val="изг. паспортов БТИ"/>
      <sheetName val="монтаж систем видеонабл."/>
      <sheetName val="ПНООЛР"/>
      <sheetName val="Антивирус Касперский"/>
      <sheetName val="ЦГиЭ"/>
      <sheetName val="СПС Консультант+"/>
      <sheetName val="инкасация"/>
      <sheetName val="тепл.нагрузки"/>
      <sheetName val="пробы на состов сточных вод"/>
      <sheetName val="ГИВЦ"/>
      <sheetName val="Платежные систе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AF14">
            <v>463.59</v>
          </cell>
          <cell r="AG14">
            <v>1541.09</v>
          </cell>
          <cell r="AH14">
            <v>154.1</v>
          </cell>
          <cell r="AI14">
            <v>648.77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школы-2014г.)"/>
      <sheetName val="свод (сады-2014г.) "/>
      <sheetName val="утил.ртуть. ламп"/>
      <sheetName val="гидр.мет. свед."/>
      <sheetName val="АРМ"/>
      <sheetName val="ПНООЛР"/>
      <sheetName val="изг. паспорт. БТИ"/>
      <sheetName val="расч.тепл. нагрузок"/>
      <sheetName val="захоранение ТБО"/>
      <sheetName val="обучен. тех. обслуж. лифтов"/>
      <sheetName val="ЦГСН (сады )"/>
      <sheetName val="ЦГСН (школы )"/>
      <sheetName val="ЦГСН (ЦО,инт-2,доп.обр.)"/>
      <sheetName val="ПП &quot;Парус&quot;"/>
      <sheetName val="монтаж систем видеонабл."/>
      <sheetName val="мед. осмотры (сады)"/>
      <sheetName val="мед.осмотры (школы)"/>
      <sheetName val="инкассац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D33">
            <v>253.88</v>
          </cell>
        </row>
        <row r="34">
          <cell r="D34">
            <v>211.88</v>
          </cell>
        </row>
        <row r="35">
          <cell r="D35">
            <v>211.9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бивка по источникам"/>
      <sheetName val="СВОД"/>
      <sheetName val="СОШ 24 Снеж.(дошк.)"/>
      <sheetName val="1"/>
      <sheetName val="2"/>
      <sheetName val="45"/>
      <sheetName val="5"/>
      <sheetName val="81"/>
      <sheetName val="14"/>
      <sheetName val="18"/>
      <sheetName val="24"/>
      <sheetName val="25"/>
      <sheetName val="28"/>
      <sheetName val="29"/>
      <sheetName val="3"/>
      <sheetName val="31"/>
      <sheetName val="32"/>
      <sheetName val="36"/>
      <sheetName val="4"/>
      <sheetName val="46"/>
      <sheetName val="48"/>
      <sheetName val="49"/>
      <sheetName val="50"/>
      <sheetName val="59"/>
      <sheetName val="62"/>
      <sheetName val="66"/>
      <sheetName val="68"/>
      <sheetName val="71"/>
      <sheetName val="73"/>
      <sheetName val="74"/>
      <sheetName val="75"/>
      <sheetName val="78"/>
      <sheetName val="8"/>
      <sheetName val="82"/>
      <sheetName val="83"/>
      <sheetName val="84"/>
      <sheetName val="9"/>
      <sheetName val="90"/>
      <sheetName val="92"/>
      <sheetName val="93"/>
      <sheetName val="95"/>
      <sheetName val="96"/>
      <sheetName val="97"/>
      <sheetName val="98"/>
      <sheetName val="99"/>
      <sheetName val="86"/>
      <sheetName val="цены"/>
      <sheetName val="среднеявоч.числ.факт 14г."/>
      <sheetName val="питание сотрудников"/>
      <sheetName val="СВОДНАЯ по Объемам ЛОТОВ"/>
      <sheetName val="Источники для финансирования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E15">
            <v>2.9000000000000001E-2</v>
          </cell>
          <cell r="F15">
            <v>2.5000000000000001E-2</v>
          </cell>
          <cell r="G15">
            <v>2.9000000000000001E-2</v>
          </cell>
          <cell r="H15">
            <v>0.05</v>
          </cell>
          <cell r="I15">
            <v>0.02</v>
          </cell>
          <cell r="J15">
            <v>2E-3</v>
          </cell>
          <cell r="T15">
            <v>2.9000000000000001E-2</v>
          </cell>
          <cell r="U15">
            <v>2.5000000000000001E-2</v>
          </cell>
          <cell r="V15">
            <v>2.9000000000000001E-2</v>
          </cell>
          <cell r="W15">
            <v>0.05</v>
          </cell>
          <cell r="X15">
            <v>0.02</v>
          </cell>
          <cell r="Y15">
            <v>2E-3</v>
          </cell>
          <cell r="AI15">
            <v>2.9000000000000001E-2</v>
          </cell>
          <cell r="AJ15">
            <v>2.5000000000000001E-2</v>
          </cell>
          <cell r="AK15">
            <v>2.9000000000000001E-2</v>
          </cell>
          <cell r="AL15">
            <v>0.05</v>
          </cell>
          <cell r="AM15">
            <v>0.02</v>
          </cell>
          <cell r="AN15">
            <v>2E-3</v>
          </cell>
          <cell r="AX15">
            <v>2.9000000000000001E-2</v>
          </cell>
          <cell r="AY15">
            <v>2.5000000000000001E-2</v>
          </cell>
          <cell r="AZ15">
            <v>2.9000000000000001E-2</v>
          </cell>
          <cell r="BA15">
            <v>0.05</v>
          </cell>
          <cell r="BB15">
            <v>0.02</v>
          </cell>
          <cell r="BC15">
            <v>2E-3</v>
          </cell>
          <cell r="BM15">
            <v>2.9000000000000001E-2</v>
          </cell>
          <cell r="BN15">
            <v>2.5000000000000001E-2</v>
          </cell>
          <cell r="BO15">
            <v>2.9000000000000001E-2</v>
          </cell>
          <cell r="BP15">
            <v>0.05</v>
          </cell>
          <cell r="BQ15">
            <v>0.02</v>
          </cell>
          <cell r="BR15">
            <v>2E-3</v>
          </cell>
          <cell r="CB15">
            <v>2.9000000000000001E-2</v>
          </cell>
          <cell r="CC15">
            <v>2.5000000000000001E-2</v>
          </cell>
          <cell r="CD15">
            <v>2.9000000000000001E-2</v>
          </cell>
          <cell r="CE15">
            <v>0.05</v>
          </cell>
          <cell r="CF15">
            <v>0.02</v>
          </cell>
          <cell r="CG15">
            <v>2E-3</v>
          </cell>
          <cell r="CQ15">
            <v>2.9000000000000001E-2</v>
          </cell>
          <cell r="CR15">
            <v>2.5000000000000001E-2</v>
          </cell>
          <cell r="CS15">
            <v>2.9000000000000001E-2</v>
          </cell>
          <cell r="CT15">
            <v>0.05</v>
          </cell>
          <cell r="CU15">
            <v>0.02</v>
          </cell>
          <cell r="CV15">
            <v>2E-3</v>
          </cell>
          <cell r="DF15">
            <v>2.9000000000000001E-2</v>
          </cell>
          <cell r="DG15">
            <v>2.5000000000000001E-2</v>
          </cell>
          <cell r="DH15">
            <v>2.9000000000000001E-2</v>
          </cell>
          <cell r="DI15">
            <v>0.05</v>
          </cell>
          <cell r="DJ15">
            <v>0.02</v>
          </cell>
          <cell r="DK15">
            <v>2E-3</v>
          </cell>
          <cell r="DU15">
            <v>2.9000000000000001E-2</v>
          </cell>
          <cell r="DV15">
            <v>2.5000000000000001E-2</v>
          </cell>
          <cell r="DW15">
            <v>2.9000000000000001E-2</v>
          </cell>
          <cell r="DX15">
            <v>0.05</v>
          </cell>
          <cell r="DY15">
            <v>0.02</v>
          </cell>
          <cell r="DZ15">
            <v>2E-3</v>
          </cell>
          <cell r="EJ15">
            <v>2.9000000000000001E-2</v>
          </cell>
          <cell r="EK15">
            <v>2.5000000000000001E-2</v>
          </cell>
          <cell r="EL15">
            <v>2.9000000000000001E-2</v>
          </cell>
          <cell r="EM15">
            <v>0.05</v>
          </cell>
          <cell r="EN15">
            <v>0.02</v>
          </cell>
          <cell r="EO15">
            <v>2E-3</v>
          </cell>
          <cell r="EY15">
            <v>2.9000000000000001E-2</v>
          </cell>
          <cell r="EZ15">
            <v>2.5000000000000001E-2</v>
          </cell>
          <cell r="FA15">
            <v>2.9000000000000001E-2</v>
          </cell>
          <cell r="FB15">
            <v>0.05</v>
          </cell>
          <cell r="FC15">
            <v>0.02</v>
          </cell>
          <cell r="FD15">
            <v>2E-3</v>
          </cell>
          <cell r="FN15">
            <v>2.9000000000000001E-2</v>
          </cell>
          <cell r="FO15">
            <v>2.5000000000000001E-2</v>
          </cell>
          <cell r="FP15">
            <v>2.9000000000000001E-2</v>
          </cell>
          <cell r="FQ15">
            <v>0.05</v>
          </cell>
          <cell r="FR15">
            <v>0.02</v>
          </cell>
          <cell r="FS15">
            <v>2E-3</v>
          </cell>
        </row>
        <row r="16">
          <cell r="E16">
            <v>1.5E-3</v>
          </cell>
          <cell r="F16">
            <v>1E-3</v>
          </cell>
          <cell r="G16">
            <v>1.5E-3</v>
          </cell>
          <cell r="H16">
            <v>1.5E-3</v>
          </cell>
          <cell r="I16">
            <v>1E-3</v>
          </cell>
          <cell r="J16">
            <v>5.0000000000000001E-4</v>
          </cell>
          <cell r="T16">
            <v>1.5E-3</v>
          </cell>
          <cell r="U16">
            <v>1E-3</v>
          </cell>
          <cell r="V16">
            <v>1.5E-3</v>
          </cell>
          <cell r="W16">
            <v>1.5E-3</v>
          </cell>
          <cell r="X16">
            <v>1E-3</v>
          </cell>
          <cell r="Y16">
            <v>5.0000000000000001E-4</v>
          </cell>
          <cell r="AX16">
            <v>1.5E-3</v>
          </cell>
          <cell r="AY16">
            <v>1E-3</v>
          </cell>
          <cell r="AZ16">
            <v>1.5E-3</v>
          </cell>
          <cell r="BA16">
            <v>1.5E-3</v>
          </cell>
          <cell r="BB16">
            <v>1E-3</v>
          </cell>
          <cell r="BC16">
            <v>5.0000000000000001E-4</v>
          </cell>
          <cell r="BM16">
            <v>1.5E-3</v>
          </cell>
          <cell r="BN16">
            <v>1E-3</v>
          </cell>
          <cell r="BO16">
            <v>1.5E-3</v>
          </cell>
          <cell r="BP16">
            <v>1.5E-3</v>
          </cell>
          <cell r="BQ16">
            <v>1E-3</v>
          </cell>
          <cell r="BR16">
            <v>5.0000000000000001E-4</v>
          </cell>
          <cell r="CB16">
            <v>1.5E-3</v>
          </cell>
          <cell r="CC16">
            <v>1E-3</v>
          </cell>
          <cell r="CD16">
            <v>1.5E-3</v>
          </cell>
          <cell r="CE16">
            <v>1.5E-3</v>
          </cell>
          <cell r="CF16">
            <v>1E-3</v>
          </cell>
          <cell r="CG16">
            <v>5.0000000000000001E-4</v>
          </cell>
          <cell r="CQ16">
            <v>1.5E-3</v>
          </cell>
          <cell r="CR16">
            <v>1E-3</v>
          </cell>
          <cell r="CS16">
            <v>1.5E-3</v>
          </cell>
          <cell r="CT16">
            <v>1.5E-3</v>
          </cell>
          <cell r="CU16">
            <v>1E-3</v>
          </cell>
          <cell r="CV16">
            <v>5.0000000000000001E-4</v>
          </cell>
          <cell r="DF16">
            <v>1.5E-3</v>
          </cell>
          <cell r="DG16">
            <v>1E-3</v>
          </cell>
          <cell r="DH16">
            <v>1.5E-3</v>
          </cell>
          <cell r="DI16">
            <v>1.5E-3</v>
          </cell>
          <cell r="DJ16">
            <v>1E-3</v>
          </cell>
          <cell r="DK16">
            <v>5.0000000000000001E-4</v>
          </cell>
          <cell r="DU16">
            <v>1.5E-3</v>
          </cell>
          <cell r="DV16">
            <v>1E-3</v>
          </cell>
          <cell r="DW16">
            <v>1.5E-3</v>
          </cell>
          <cell r="DX16">
            <v>1.5E-3</v>
          </cell>
          <cell r="DY16">
            <v>1E-3</v>
          </cell>
          <cell r="DZ16">
            <v>5.0000000000000001E-4</v>
          </cell>
          <cell r="EJ16">
            <v>1.5E-3</v>
          </cell>
          <cell r="EK16">
            <v>1E-3</v>
          </cell>
          <cell r="EL16">
            <v>1.5E-3</v>
          </cell>
          <cell r="EM16">
            <v>1.5E-3</v>
          </cell>
          <cell r="EN16">
            <v>1E-3</v>
          </cell>
          <cell r="EO16">
            <v>5.0000000000000001E-4</v>
          </cell>
          <cell r="EY16">
            <v>1.5E-3</v>
          </cell>
          <cell r="EZ16">
            <v>1E-3</v>
          </cell>
          <cell r="FA16">
            <v>1.5E-3</v>
          </cell>
          <cell r="FB16">
            <v>1.5E-3</v>
          </cell>
          <cell r="FC16">
            <v>1E-3</v>
          </cell>
          <cell r="FD16">
            <v>5.0000000000000001E-4</v>
          </cell>
          <cell r="FN16">
            <v>1.5E-3</v>
          </cell>
          <cell r="FO16">
            <v>1E-3</v>
          </cell>
          <cell r="FP16">
            <v>1.5E-3</v>
          </cell>
          <cell r="FQ16">
            <v>1.5E-3</v>
          </cell>
          <cell r="FR16">
            <v>1E-3</v>
          </cell>
          <cell r="FS16">
            <v>5.0000000000000001E-4</v>
          </cell>
        </row>
        <row r="17">
          <cell r="E17">
            <v>1.5E-3</v>
          </cell>
          <cell r="F17">
            <v>1E-3</v>
          </cell>
          <cell r="G17">
            <v>1.5E-3</v>
          </cell>
          <cell r="H17">
            <v>1.5E-3</v>
          </cell>
          <cell r="I17">
            <v>1E-3</v>
          </cell>
          <cell r="J17">
            <v>5.0000000000000001E-4</v>
          </cell>
          <cell r="T17">
            <v>1.5E-3</v>
          </cell>
          <cell r="U17">
            <v>1E-3</v>
          </cell>
          <cell r="V17">
            <v>1.5E-3</v>
          </cell>
          <cell r="W17">
            <v>1.5E-3</v>
          </cell>
          <cell r="X17">
            <v>1E-3</v>
          </cell>
          <cell r="Y17">
            <v>5.0000000000000001E-4</v>
          </cell>
          <cell r="AX17">
            <v>1.5E-3</v>
          </cell>
          <cell r="AY17">
            <v>1E-3</v>
          </cell>
          <cell r="AZ17">
            <v>1.5E-3</v>
          </cell>
          <cell r="BA17">
            <v>1.5E-3</v>
          </cell>
          <cell r="BB17">
            <v>1E-3</v>
          </cell>
          <cell r="BC17">
            <v>5.0000000000000001E-4</v>
          </cell>
          <cell r="BM17">
            <v>1.5E-3</v>
          </cell>
          <cell r="BN17">
            <v>1E-3</v>
          </cell>
          <cell r="BO17">
            <v>1.5E-3</v>
          </cell>
          <cell r="BP17">
            <v>1.5E-3</v>
          </cell>
          <cell r="BQ17">
            <v>1E-3</v>
          </cell>
          <cell r="BR17">
            <v>5.0000000000000001E-4</v>
          </cell>
          <cell r="CB17">
            <v>1.5E-3</v>
          </cell>
          <cell r="CC17">
            <v>1E-3</v>
          </cell>
          <cell r="CD17">
            <v>1.5E-3</v>
          </cell>
          <cell r="CE17">
            <v>1.5E-3</v>
          </cell>
          <cell r="CF17">
            <v>1E-3</v>
          </cell>
          <cell r="CG17">
            <v>5.0000000000000001E-4</v>
          </cell>
          <cell r="CQ17">
            <v>1.5E-3</v>
          </cell>
          <cell r="CR17">
            <v>1E-3</v>
          </cell>
          <cell r="CS17">
            <v>1.5E-3</v>
          </cell>
          <cell r="CT17">
            <v>1.5E-3</v>
          </cell>
          <cell r="CU17">
            <v>1E-3</v>
          </cell>
          <cell r="CV17">
            <v>5.0000000000000001E-4</v>
          </cell>
          <cell r="DF17">
            <v>1.5E-3</v>
          </cell>
          <cell r="DG17">
            <v>1E-3</v>
          </cell>
          <cell r="DH17">
            <v>1.5E-3</v>
          </cell>
          <cell r="DI17">
            <v>1.5E-3</v>
          </cell>
          <cell r="DJ17">
            <v>1E-3</v>
          </cell>
          <cell r="DK17">
            <v>5.0000000000000001E-4</v>
          </cell>
          <cell r="DU17">
            <v>1.5E-3</v>
          </cell>
          <cell r="DV17">
            <v>1E-3</v>
          </cell>
          <cell r="DW17">
            <v>1.5E-3</v>
          </cell>
          <cell r="DX17">
            <v>1.5E-3</v>
          </cell>
          <cell r="DY17">
            <v>1E-3</v>
          </cell>
          <cell r="DZ17">
            <v>5.0000000000000001E-4</v>
          </cell>
          <cell r="EJ17">
            <v>1.5E-3</v>
          </cell>
          <cell r="EK17">
            <v>1E-3</v>
          </cell>
          <cell r="EL17">
            <v>1.5E-3</v>
          </cell>
          <cell r="EM17">
            <v>1.5E-3</v>
          </cell>
          <cell r="EN17">
            <v>1E-3</v>
          </cell>
          <cell r="EO17">
            <v>5.0000000000000001E-4</v>
          </cell>
          <cell r="EY17">
            <v>1.5E-3</v>
          </cell>
          <cell r="EZ17">
            <v>1E-3</v>
          </cell>
          <cell r="FA17">
            <v>1.5E-3</v>
          </cell>
          <cell r="FB17">
            <v>1.5E-3</v>
          </cell>
          <cell r="FC17">
            <v>1E-3</v>
          </cell>
          <cell r="FD17">
            <v>5.0000000000000001E-4</v>
          </cell>
          <cell r="FN17">
            <v>1.5E-3</v>
          </cell>
          <cell r="FO17">
            <v>1E-3</v>
          </cell>
          <cell r="FP17">
            <v>1.5E-3</v>
          </cell>
          <cell r="FQ17">
            <v>1.5E-3</v>
          </cell>
          <cell r="FR17">
            <v>1E-3</v>
          </cell>
          <cell r="FS17">
            <v>5.0000000000000001E-4</v>
          </cell>
        </row>
        <row r="18">
          <cell r="E18">
            <v>7.0000000000000001E-3</v>
          </cell>
          <cell r="F18">
            <v>5.0000000000000001E-3</v>
          </cell>
          <cell r="G18">
            <v>7.0000000000000001E-3</v>
          </cell>
          <cell r="H18">
            <v>7.0000000000000001E-3</v>
          </cell>
          <cell r="I18">
            <v>6.0000000000000001E-3</v>
          </cell>
          <cell r="J18">
            <v>0.01</v>
          </cell>
          <cell r="T18">
            <v>7.0000000000000001E-3</v>
          </cell>
          <cell r="U18">
            <v>5.0000000000000001E-3</v>
          </cell>
          <cell r="V18">
            <v>7.0000000000000001E-3</v>
          </cell>
          <cell r="W18">
            <v>7.0000000000000001E-3</v>
          </cell>
          <cell r="X18">
            <v>5.0000000000000001E-3</v>
          </cell>
          <cell r="Y18">
            <v>0.01</v>
          </cell>
          <cell r="AX18">
            <v>7.0000000000000001E-3</v>
          </cell>
          <cell r="AY18">
            <v>5.0000000000000001E-3</v>
          </cell>
          <cell r="AZ18">
            <v>7.0000000000000001E-3</v>
          </cell>
          <cell r="BA18">
            <v>7.0000000000000001E-3</v>
          </cell>
          <cell r="BB18">
            <v>5.0000000000000001E-3</v>
          </cell>
          <cell r="BC18">
            <v>0.01</v>
          </cell>
          <cell r="BM18">
            <v>7.0000000000000001E-3</v>
          </cell>
          <cell r="BN18">
            <v>5.0000000000000001E-3</v>
          </cell>
          <cell r="BO18">
            <v>7.0000000000000001E-3</v>
          </cell>
          <cell r="BP18">
            <v>7.0000000000000001E-3</v>
          </cell>
          <cell r="BQ18">
            <v>5.0000000000000001E-3</v>
          </cell>
          <cell r="BR18">
            <v>0.01</v>
          </cell>
          <cell r="CB18">
            <v>7.0000000000000001E-3</v>
          </cell>
          <cell r="CC18">
            <v>5.0000000000000001E-3</v>
          </cell>
          <cell r="CD18">
            <v>7.0000000000000001E-3</v>
          </cell>
          <cell r="CE18">
            <v>7.0000000000000001E-3</v>
          </cell>
          <cell r="CF18">
            <v>5.0000000000000001E-3</v>
          </cell>
          <cell r="CG18">
            <v>0.01</v>
          </cell>
          <cell r="CQ18">
            <v>7.0000000000000001E-3</v>
          </cell>
          <cell r="CR18">
            <v>5.0000000000000001E-3</v>
          </cell>
          <cell r="CS18">
            <v>7.0000000000000001E-3</v>
          </cell>
          <cell r="CT18">
            <v>7.0000000000000001E-3</v>
          </cell>
          <cell r="CU18">
            <v>5.0000000000000001E-3</v>
          </cell>
          <cell r="CV18">
            <v>0.01</v>
          </cell>
          <cell r="DF18">
            <v>7.0000000000000001E-3</v>
          </cell>
          <cell r="DG18">
            <v>5.0000000000000001E-3</v>
          </cell>
          <cell r="DH18">
            <v>7.0000000000000001E-3</v>
          </cell>
          <cell r="DI18">
            <v>7.0000000000000001E-3</v>
          </cell>
          <cell r="DJ18">
            <v>5.0000000000000001E-3</v>
          </cell>
          <cell r="DK18">
            <v>0.01</v>
          </cell>
          <cell r="DU18">
            <v>7.0000000000000001E-3</v>
          </cell>
          <cell r="DV18">
            <v>5.0000000000000001E-3</v>
          </cell>
          <cell r="DW18">
            <v>7.0000000000000001E-3</v>
          </cell>
          <cell r="DX18">
            <v>7.0000000000000001E-3</v>
          </cell>
          <cell r="DY18">
            <v>5.0000000000000001E-3</v>
          </cell>
          <cell r="DZ18">
            <v>0.01</v>
          </cell>
          <cell r="EJ18">
            <v>7.0000000000000001E-3</v>
          </cell>
          <cell r="EK18">
            <v>5.0000000000000001E-3</v>
          </cell>
          <cell r="EL18">
            <v>7.0000000000000001E-3</v>
          </cell>
          <cell r="EM18">
            <v>7.0000000000000001E-3</v>
          </cell>
          <cell r="EN18">
            <v>5.0000000000000001E-3</v>
          </cell>
          <cell r="EO18">
            <v>0.01</v>
          </cell>
          <cell r="EY18">
            <v>7.0000000000000001E-3</v>
          </cell>
          <cell r="EZ18">
            <v>5.0000000000000001E-3</v>
          </cell>
          <cell r="FA18">
            <v>7.0000000000000001E-3</v>
          </cell>
          <cell r="FB18">
            <v>7.0000000000000001E-3</v>
          </cell>
          <cell r="FC18">
            <v>5.0000000000000001E-3</v>
          </cell>
          <cell r="FD18">
            <v>0.01</v>
          </cell>
          <cell r="FN18">
            <v>7.0000000000000001E-3</v>
          </cell>
          <cell r="FO18">
            <v>5.0000000000000001E-3</v>
          </cell>
          <cell r="FP18">
            <v>7.0000000000000001E-3</v>
          </cell>
          <cell r="FQ18">
            <v>7.0000000000000001E-3</v>
          </cell>
          <cell r="FR18">
            <v>5.0000000000000001E-3</v>
          </cell>
          <cell r="FS18">
            <v>0.01</v>
          </cell>
        </row>
        <row r="19">
          <cell r="E19">
            <v>3.0000000000000001E-3</v>
          </cell>
          <cell r="F19">
            <v>3.0000000000000001E-3</v>
          </cell>
          <cell r="G19">
            <v>3.0000000000000001E-3</v>
          </cell>
          <cell r="H19">
            <v>2E-3</v>
          </cell>
          <cell r="I19">
            <v>1E-3</v>
          </cell>
          <cell r="J19">
            <v>1E-3</v>
          </cell>
          <cell r="T19">
            <v>3.0000000000000001E-3</v>
          </cell>
          <cell r="U19">
            <v>3.0000000000000001E-3</v>
          </cell>
          <cell r="V19">
            <v>3.0000000000000001E-3</v>
          </cell>
          <cell r="W19">
            <v>2E-3</v>
          </cell>
          <cell r="X19">
            <v>1E-3</v>
          </cell>
          <cell r="Y19">
            <v>1E-3</v>
          </cell>
          <cell r="AX19">
            <v>3.0000000000000001E-3</v>
          </cell>
          <cell r="AY19">
            <v>3.0000000000000001E-3</v>
          </cell>
          <cell r="AZ19">
            <v>3.0000000000000001E-3</v>
          </cell>
          <cell r="BA19">
            <v>2E-3</v>
          </cell>
          <cell r="BB19">
            <v>1E-3</v>
          </cell>
          <cell r="BC19">
            <v>1E-3</v>
          </cell>
          <cell r="BM19">
            <v>3.0000000000000001E-3</v>
          </cell>
          <cell r="BN19">
            <v>3.0000000000000001E-3</v>
          </cell>
          <cell r="BO19">
            <v>3.0000000000000001E-3</v>
          </cell>
          <cell r="BP19">
            <v>2E-3</v>
          </cell>
          <cell r="BQ19">
            <v>1E-3</v>
          </cell>
          <cell r="BR19">
            <v>1E-3</v>
          </cell>
          <cell r="CB19">
            <v>3.0000000000000001E-3</v>
          </cell>
          <cell r="CC19">
            <v>3.0000000000000001E-3</v>
          </cell>
          <cell r="CD19">
            <v>3.0000000000000001E-3</v>
          </cell>
          <cell r="CE19">
            <v>2E-3</v>
          </cell>
          <cell r="CF19">
            <v>1E-3</v>
          </cell>
          <cell r="CG19">
            <v>1E-3</v>
          </cell>
          <cell r="CQ19">
            <v>3.0000000000000001E-3</v>
          </cell>
          <cell r="CR19">
            <v>3.0000000000000001E-3</v>
          </cell>
          <cell r="CS19">
            <v>3.0000000000000001E-3</v>
          </cell>
          <cell r="CT19">
            <v>2E-3</v>
          </cell>
          <cell r="CU19">
            <v>1E-3</v>
          </cell>
          <cell r="CV19">
            <v>1E-3</v>
          </cell>
          <cell r="DF19">
            <v>3.0000000000000001E-3</v>
          </cell>
          <cell r="DG19">
            <v>3.0000000000000001E-3</v>
          </cell>
          <cell r="DH19">
            <v>3.0000000000000001E-3</v>
          </cell>
          <cell r="DI19">
            <v>2E-3</v>
          </cell>
          <cell r="DJ19">
            <v>1E-3</v>
          </cell>
          <cell r="DK19">
            <v>1E-3</v>
          </cell>
          <cell r="DU19">
            <v>3.0000000000000001E-3</v>
          </cell>
          <cell r="DV19">
            <v>3.0000000000000001E-3</v>
          </cell>
          <cell r="DW19">
            <v>3.0000000000000001E-3</v>
          </cell>
          <cell r="DX19">
            <v>2E-3</v>
          </cell>
          <cell r="DY19">
            <v>1E-3</v>
          </cell>
          <cell r="DZ19">
            <v>1E-3</v>
          </cell>
          <cell r="EJ19">
            <v>3.0000000000000001E-3</v>
          </cell>
          <cell r="EK19">
            <v>3.0000000000000001E-3</v>
          </cell>
          <cell r="EL19">
            <v>3.0000000000000001E-3</v>
          </cell>
          <cell r="EM19">
            <v>2E-3</v>
          </cell>
          <cell r="EN19">
            <v>1E-3</v>
          </cell>
          <cell r="EO19">
            <v>1E-3</v>
          </cell>
          <cell r="EY19">
            <v>3.0000000000000001E-3</v>
          </cell>
          <cell r="EZ19">
            <v>3.0000000000000001E-3</v>
          </cell>
          <cell r="FA19">
            <v>3.0000000000000001E-3</v>
          </cell>
          <cell r="FB19">
            <v>2E-3</v>
          </cell>
          <cell r="FC19">
            <v>1E-3</v>
          </cell>
          <cell r="FD19">
            <v>1E-3</v>
          </cell>
          <cell r="FN19">
            <v>3.0000000000000001E-3</v>
          </cell>
          <cell r="FO19">
            <v>3.0000000000000001E-3</v>
          </cell>
          <cell r="FP19">
            <v>3.0000000000000001E-3</v>
          </cell>
          <cell r="FQ19">
            <v>2E-3</v>
          </cell>
          <cell r="FR19">
            <v>1E-3</v>
          </cell>
          <cell r="FS19">
            <v>1E-3</v>
          </cell>
        </row>
        <row r="20">
          <cell r="E20">
            <v>3.0000000000000001E-3</v>
          </cell>
          <cell r="F20">
            <v>2E-3</v>
          </cell>
          <cell r="G20">
            <v>3.0000000000000001E-3</v>
          </cell>
          <cell r="H20">
            <v>3.0000000000000001E-3</v>
          </cell>
          <cell r="I20">
            <v>2E-3</v>
          </cell>
          <cell r="J20">
            <v>2E-3</v>
          </cell>
          <cell r="T20">
            <v>3.0000000000000001E-3</v>
          </cell>
          <cell r="U20">
            <v>2E-3</v>
          </cell>
          <cell r="V20">
            <v>3.0000000000000001E-3</v>
          </cell>
          <cell r="W20">
            <v>3.0000000000000001E-3</v>
          </cell>
          <cell r="X20">
            <v>2E-3</v>
          </cell>
          <cell r="Y20">
            <v>2E-3</v>
          </cell>
          <cell r="AX20">
            <v>3.0000000000000001E-3</v>
          </cell>
          <cell r="AY20">
            <v>2E-3</v>
          </cell>
          <cell r="AZ20">
            <v>3.0000000000000001E-3</v>
          </cell>
          <cell r="BA20">
            <v>3.0000000000000001E-3</v>
          </cell>
          <cell r="BB20">
            <v>2E-3</v>
          </cell>
          <cell r="BC20">
            <v>2E-3</v>
          </cell>
          <cell r="BM20">
            <v>3.0000000000000001E-3</v>
          </cell>
          <cell r="BN20">
            <v>2E-3</v>
          </cell>
          <cell r="BO20">
            <v>3.0000000000000001E-3</v>
          </cell>
          <cell r="BP20">
            <v>3.0000000000000001E-3</v>
          </cell>
          <cell r="BQ20">
            <v>2E-3</v>
          </cell>
          <cell r="BR20">
            <v>2E-3</v>
          </cell>
          <cell r="CB20">
            <v>3.0000000000000001E-3</v>
          </cell>
          <cell r="CC20">
            <v>2E-3</v>
          </cell>
          <cell r="CD20">
            <v>3.0000000000000001E-3</v>
          </cell>
          <cell r="CE20">
            <v>3.0000000000000001E-3</v>
          </cell>
          <cell r="CF20">
            <v>2E-3</v>
          </cell>
          <cell r="CG20">
            <v>2E-3</v>
          </cell>
          <cell r="CQ20">
            <v>3.0000000000000001E-3</v>
          </cell>
          <cell r="CR20">
            <v>2E-3</v>
          </cell>
          <cell r="CS20">
            <v>3.0000000000000001E-3</v>
          </cell>
          <cell r="CT20">
            <v>3.0000000000000001E-3</v>
          </cell>
          <cell r="CU20">
            <v>2E-3</v>
          </cell>
          <cell r="CV20">
            <v>2E-3</v>
          </cell>
          <cell r="DF20">
            <v>3.0000000000000001E-3</v>
          </cell>
          <cell r="DG20">
            <v>2E-3</v>
          </cell>
          <cell r="DH20">
            <v>3.0000000000000001E-3</v>
          </cell>
          <cell r="DI20">
            <v>3.0000000000000001E-3</v>
          </cell>
          <cell r="DJ20">
            <v>2E-3</v>
          </cell>
          <cell r="DK20">
            <v>2E-3</v>
          </cell>
          <cell r="DU20">
            <v>3.0000000000000001E-3</v>
          </cell>
          <cell r="DV20">
            <v>2E-3</v>
          </cell>
          <cell r="DW20">
            <v>3.0000000000000001E-3</v>
          </cell>
          <cell r="DX20">
            <v>3.0000000000000001E-3</v>
          </cell>
          <cell r="DY20">
            <v>2E-3</v>
          </cell>
          <cell r="DZ20">
            <v>2E-3</v>
          </cell>
          <cell r="EJ20">
            <v>3.0000000000000001E-3</v>
          </cell>
          <cell r="EK20">
            <v>2E-3</v>
          </cell>
          <cell r="EL20">
            <v>3.0000000000000001E-3</v>
          </cell>
          <cell r="EM20">
            <v>3.0000000000000001E-3</v>
          </cell>
          <cell r="EN20">
            <v>2E-3</v>
          </cell>
          <cell r="EO20">
            <v>2E-3</v>
          </cell>
          <cell r="EY20">
            <v>3.0000000000000001E-3</v>
          </cell>
          <cell r="EZ20">
            <v>2E-3</v>
          </cell>
          <cell r="FA20">
            <v>3.0000000000000001E-3</v>
          </cell>
          <cell r="FB20">
            <v>3.0000000000000001E-3</v>
          </cell>
          <cell r="FC20">
            <v>2E-3</v>
          </cell>
          <cell r="FD20">
            <v>2E-3</v>
          </cell>
          <cell r="FN20">
            <v>3.0000000000000001E-3</v>
          </cell>
          <cell r="FO20">
            <v>2E-3</v>
          </cell>
          <cell r="FP20">
            <v>3.0000000000000001E-3</v>
          </cell>
          <cell r="FQ20">
            <v>3.0000000000000001E-3</v>
          </cell>
          <cell r="FR20">
            <v>2E-3</v>
          </cell>
          <cell r="FS20">
            <v>2E-3</v>
          </cell>
        </row>
        <row r="21">
          <cell r="E21">
            <v>7.0000000000000001E-3</v>
          </cell>
          <cell r="F21">
            <v>5.0000000000000001E-3</v>
          </cell>
          <cell r="G21">
            <v>7.0000000000000001E-3</v>
          </cell>
          <cell r="H21">
            <v>7.0000000000000001E-3</v>
          </cell>
          <cell r="I21">
            <v>6.0000000000000001E-3</v>
          </cell>
          <cell r="J21">
            <v>1.2E-2</v>
          </cell>
          <cell r="T21">
            <v>7.0000000000000001E-3</v>
          </cell>
          <cell r="U21">
            <v>5.0000000000000001E-3</v>
          </cell>
          <cell r="V21">
            <v>7.0000000000000001E-3</v>
          </cell>
          <cell r="W21">
            <v>7.0000000000000001E-3</v>
          </cell>
          <cell r="X21">
            <v>6.0000000000000001E-3</v>
          </cell>
          <cell r="Y21">
            <v>1.2E-2</v>
          </cell>
          <cell r="AX21">
            <v>7.0000000000000001E-3</v>
          </cell>
          <cell r="AY21">
            <v>5.0000000000000001E-3</v>
          </cell>
          <cell r="AZ21">
            <v>7.0000000000000001E-3</v>
          </cell>
          <cell r="BA21">
            <v>7.0000000000000001E-3</v>
          </cell>
          <cell r="BB21">
            <v>6.0000000000000001E-3</v>
          </cell>
          <cell r="BC21">
            <v>1.2E-2</v>
          </cell>
          <cell r="BM21">
            <v>7.0000000000000001E-3</v>
          </cell>
          <cell r="BN21">
            <v>5.0000000000000001E-3</v>
          </cell>
          <cell r="BO21">
            <v>7.0000000000000001E-3</v>
          </cell>
          <cell r="BP21">
            <v>7.0000000000000001E-3</v>
          </cell>
          <cell r="BQ21">
            <v>6.0000000000000001E-3</v>
          </cell>
          <cell r="BR21">
            <v>1.2E-2</v>
          </cell>
          <cell r="CB21">
            <v>7.0000000000000001E-3</v>
          </cell>
          <cell r="CC21">
            <v>5.0000000000000001E-3</v>
          </cell>
          <cell r="CD21">
            <v>7.0000000000000001E-3</v>
          </cell>
          <cell r="CE21">
            <v>7.0000000000000001E-3</v>
          </cell>
          <cell r="CF21">
            <v>6.0000000000000001E-3</v>
          </cell>
          <cell r="CG21">
            <v>1.2E-2</v>
          </cell>
          <cell r="CQ21">
            <v>7.0000000000000001E-3</v>
          </cell>
          <cell r="CR21">
            <v>5.0000000000000001E-3</v>
          </cell>
          <cell r="CS21">
            <v>7.0000000000000001E-3</v>
          </cell>
          <cell r="CT21">
            <v>7.0000000000000001E-3</v>
          </cell>
          <cell r="CU21">
            <v>6.0000000000000001E-3</v>
          </cell>
          <cell r="CV21">
            <v>1.2E-2</v>
          </cell>
          <cell r="DF21">
            <v>7.0000000000000001E-3</v>
          </cell>
          <cell r="DG21">
            <v>5.0000000000000001E-3</v>
          </cell>
          <cell r="DH21">
            <v>7.0000000000000001E-3</v>
          </cell>
          <cell r="DI21">
            <v>7.0000000000000001E-3</v>
          </cell>
          <cell r="DJ21">
            <v>6.0000000000000001E-3</v>
          </cell>
          <cell r="DK21">
            <v>1.2E-2</v>
          </cell>
          <cell r="DU21">
            <v>7.0000000000000001E-3</v>
          </cell>
          <cell r="DV21">
            <v>5.0000000000000001E-3</v>
          </cell>
          <cell r="DW21">
            <v>7.0000000000000001E-3</v>
          </cell>
          <cell r="DX21">
            <v>7.0000000000000001E-3</v>
          </cell>
          <cell r="DY21">
            <v>6.0000000000000001E-3</v>
          </cell>
          <cell r="DZ21">
            <v>1.2E-2</v>
          </cell>
          <cell r="EJ21">
            <v>7.0000000000000001E-3</v>
          </cell>
          <cell r="EK21">
            <v>5.0000000000000001E-3</v>
          </cell>
          <cell r="EL21">
            <v>7.0000000000000001E-3</v>
          </cell>
          <cell r="EM21">
            <v>7.0000000000000001E-3</v>
          </cell>
          <cell r="EN21">
            <v>6.0000000000000001E-3</v>
          </cell>
          <cell r="EO21">
            <v>1.2E-2</v>
          </cell>
          <cell r="EY21">
            <v>7.0000000000000001E-3</v>
          </cell>
          <cell r="EZ21">
            <v>5.0000000000000001E-3</v>
          </cell>
          <cell r="FA21">
            <v>7.0000000000000001E-3</v>
          </cell>
          <cell r="FB21">
            <v>7.0000000000000001E-3</v>
          </cell>
          <cell r="FC21">
            <v>6.0000000000000001E-3</v>
          </cell>
          <cell r="FD21">
            <v>1.2E-2</v>
          </cell>
          <cell r="FN21">
            <v>7.0000000000000001E-3</v>
          </cell>
          <cell r="FO21">
            <v>5.0000000000000001E-3</v>
          </cell>
          <cell r="FP21">
            <v>7.0000000000000001E-3</v>
          </cell>
          <cell r="FQ21">
            <v>7.0000000000000001E-3</v>
          </cell>
          <cell r="FR21">
            <v>6.0000000000000001E-3</v>
          </cell>
          <cell r="FS21">
            <v>1.2E-2</v>
          </cell>
        </row>
        <row r="22">
          <cell r="E22">
            <v>3.0000000000000001E-3</v>
          </cell>
          <cell r="F22">
            <v>1E-3</v>
          </cell>
          <cell r="G22">
            <v>3.0000000000000001E-3</v>
          </cell>
          <cell r="H22">
            <v>2E-3</v>
          </cell>
          <cell r="I22">
            <v>1E-3</v>
          </cell>
          <cell r="J22">
            <v>1E-3</v>
          </cell>
          <cell r="T22">
            <v>3.0000000000000001E-3</v>
          </cell>
          <cell r="U22">
            <v>1E-3</v>
          </cell>
          <cell r="V22">
            <v>3.0000000000000001E-3</v>
          </cell>
          <cell r="W22">
            <v>2E-3</v>
          </cell>
          <cell r="X22">
            <v>1E-3</v>
          </cell>
          <cell r="Y22">
            <v>1E-3</v>
          </cell>
          <cell r="AX22">
            <v>3.0000000000000001E-3</v>
          </cell>
          <cell r="AY22">
            <v>1E-3</v>
          </cell>
          <cell r="AZ22">
            <v>3.0000000000000001E-3</v>
          </cell>
          <cell r="BA22">
            <v>2E-3</v>
          </cell>
          <cell r="BB22">
            <v>1E-3</v>
          </cell>
          <cell r="BC22">
            <v>1E-3</v>
          </cell>
          <cell r="BM22">
            <v>3.0000000000000001E-3</v>
          </cell>
          <cell r="BN22">
            <v>1E-3</v>
          </cell>
          <cell r="BO22">
            <v>3.0000000000000001E-3</v>
          </cell>
          <cell r="BP22">
            <v>2E-3</v>
          </cell>
          <cell r="BQ22">
            <v>1E-3</v>
          </cell>
          <cell r="BR22">
            <v>1E-3</v>
          </cell>
          <cell r="CB22">
            <v>3.0000000000000001E-3</v>
          </cell>
          <cell r="CC22">
            <v>1E-3</v>
          </cell>
          <cell r="CD22">
            <v>3.0000000000000001E-3</v>
          </cell>
          <cell r="CE22">
            <v>2E-3</v>
          </cell>
          <cell r="CF22">
            <v>1E-3</v>
          </cell>
          <cell r="CG22">
            <v>1E-3</v>
          </cell>
          <cell r="CQ22">
            <v>3.0000000000000001E-3</v>
          </cell>
          <cell r="CR22">
            <v>1E-3</v>
          </cell>
          <cell r="CS22">
            <v>3.0000000000000001E-3</v>
          </cell>
          <cell r="CT22">
            <v>2E-3</v>
          </cell>
          <cell r="CU22">
            <v>1E-3</v>
          </cell>
          <cell r="CV22">
            <v>1E-3</v>
          </cell>
          <cell r="DF22">
            <v>3.0000000000000001E-3</v>
          </cell>
          <cell r="DG22">
            <v>1E-3</v>
          </cell>
          <cell r="DH22">
            <v>3.0000000000000001E-3</v>
          </cell>
          <cell r="DI22">
            <v>2E-3</v>
          </cell>
          <cell r="DJ22">
            <v>1E-3</v>
          </cell>
          <cell r="DK22">
            <v>1E-3</v>
          </cell>
          <cell r="DU22">
            <v>3.0000000000000001E-3</v>
          </cell>
          <cell r="DV22">
            <v>1E-3</v>
          </cell>
          <cell r="DW22">
            <v>3.0000000000000001E-3</v>
          </cell>
          <cell r="DX22">
            <v>2E-3</v>
          </cell>
          <cell r="DY22">
            <v>1E-3</v>
          </cell>
          <cell r="DZ22">
            <v>1E-3</v>
          </cell>
          <cell r="EJ22">
            <v>3.0000000000000001E-3</v>
          </cell>
          <cell r="EK22">
            <v>1E-3</v>
          </cell>
          <cell r="EL22">
            <v>3.0000000000000001E-3</v>
          </cell>
          <cell r="EM22">
            <v>2E-3</v>
          </cell>
          <cell r="EN22">
            <v>1E-3</v>
          </cell>
          <cell r="EO22">
            <v>1E-3</v>
          </cell>
          <cell r="EY22">
            <v>3.0000000000000001E-3</v>
          </cell>
          <cell r="EZ22">
            <v>1E-3</v>
          </cell>
          <cell r="FA22">
            <v>3.0000000000000001E-3</v>
          </cell>
          <cell r="FB22">
            <v>2E-3</v>
          </cell>
          <cell r="FC22">
            <v>1E-3</v>
          </cell>
          <cell r="FD22">
            <v>1E-3</v>
          </cell>
          <cell r="FN22">
            <v>3.0000000000000001E-3</v>
          </cell>
          <cell r="FO22">
            <v>1E-3</v>
          </cell>
          <cell r="FP22">
            <v>3.0000000000000001E-3</v>
          </cell>
          <cell r="FQ22">
            <v>2E-3</v>
          </cell>
          <cell r="FR22">
            <v>1E-3</v>
          </cell>
          <cell r="FS22">
            <v>1E-3</v>
          </cell>
        </row>
        <row r="23">
          <cell r="E23">
            <v>6.0000000000000001E-3</v>
          </cell>
          <cell r="F23">
            <v>4.0000000000000001E-3</v>
          </cell>
          <cell r="G23">
            <v>6.0000000000000001E-3</v>
          </cell>
          <cell r="H23">
            <v>6.0000000000000001E-3</v>
          </cell>
          <cell r="I23">
            <v>5.0000000000000001E-3</v>
          </cell>
          <cell r="T23">
            <v>6.0000000000000001E-3</v>
          </cell>
          <cell r="U23">
            <v>4.0000000000000001E-3</v>
          </cell>
          <cell r="V23">
            <v>6.0000000000000001E-3</v>
          </cell>
          <cell r="W23">
            <v>6.0000000000000001E-3</v>
          </cell>
          <cell r="X23">
            <v>5.0000000000000001E-3</v>
          </cell>
          <cell r="AX23">
            <v>6.0000000000000001E-3</v>
          </cell>
          <cell r="AY23">
            <v>4.0000000000000001E-3</v>
          </cell>
          <cell r="AZ23">
            <v>6.0000000000000001E-3</v>
          </cell>
          <cell r="BA23">
            <v>6.0000000000000001E-3</v>
          </cell>
          <cell r="BB23">
            <v>5.0000000000000001E-3</v>
          </cell>
          <cell r="BM23">
            <v>6.0000000000000001E-3</v>
          </cell>
          <cell r="BN23">
            <v>4.0000000000000001E-3</v>
          </cell>
          <cell r="BO23">
            <v>6.0000000000000001E-3</v>
          </cell>
          <cell r="BP23">
            <v>6.0000000000000001E-3</v>
          </cell>
          <cell r="BQ23">
            <v>5.0000000000000001E-3</v>
          </cell>
          <cell r="CB23">
            <v>6.0000000000000001E-3</v>
          </cell>
          <cell r="CC23">
            <v>4.0000000000000001E-3</v>
          </cell>
          <cell r="CD23">
            <v>6.0000000000000001E-3</v>
          </cell>
          <cell r="CE23">
            <v>6.0000000000000001E-3</v>
          </cell>
          <cell r="CF23">
            <v>5.0000000000000001E-3</v>
          </cell>
          <cell r="CQ23">
            <v>6.0000000000000001E-3</v>
          </cell>
          <cell r="CR23">
            <v>4.0000000000000001E-3</v>
          </cell>
          <cell r="CS23">
            <v>6.0000000000000001E-3</v>
          </cell>
          <cell r="CT23">
            <v>6.0000000000000001E-3</v>
          </cell>
          <cell r="CU23">
            <v>5.0000000000000001E-3</v>
          </cell>
          <cell r="DF23">
            <v>6.0000000000000001E-3</v>
          </cell>
          <cell r="DG23">
            <v>4.0000000000000001E-3</v>
          </cell>
          <cell r="DH23">
            <v>6.0000000000000001E-3</v>
          </cell>
          <cell r="DI23">
            <v>6.0000000000000001E-3</v>
          </cell>
          <cell r="DJ23">
            <v>5.0000000000000001E-3</v>
          </cell>
          <cell r="DU23">
            <v>6.0000000000000001E-3</v>
          </cell>
          <cell r="DV23">
            <v>4.0000000000000001E-3</v>
          </cell>
          <cell r="DW23">
            <v>6.0000000000000001E-3</v>
          </cell>
          <cell r="DX23">
            <v>6.0000000000000001E-3</v>
          </cell>
          <cell r="DY23">
            <v>5.0000000000000001E-3</v>
          </cell>
          <cell r="EJ23">
            <v>6.0000000000000001E-3</v>
          </cell>
          <cell r="EK23">
            <v>4.0000000000000001E-3</v>
          </cell>
          <cell r="EL23">
            <v>6.0000000000000001E-3</v>
          </cell>
          <cell r="EM23">
            <v>6.0000000000000001E-3</v>
          </cell>
          <cell r="EN23">
            <v>5.0000000000000001E-3</v>
          </cell>
          <cell r="EY23">
            <v>6.0000000000000001E-3</v>
          </cell>
          <cell r="EZ23">
            <v>4.0000000000000001E-3</v>
          </cell>
          <cell r="FA23">
            <v>6.0000000000000001E-3</v>
          </cell>
          <cell r="FB23">
            <v>6.0000000000000001E-3</v>
          </cell>
          <cell r="FC23">
            <v>5.0000000000000001E-3</v>
          </cell>
          <cell r="FN23">
            <v>6.0000000000000001E-3</v>
          </cell>
          <cell r="FO23">
            <v>4.0000000000000001E-3</v>
          </cell>
          <cell r="FP23">
            <v>6.0000000000000001E-3</v>
          </cell>
          <cell r="FQ23">
            <v>6.0000000000000001E-3</v>
          </cell>
          <cell r="FR23">
            <v>5.0000000000000001E-3</v>
          </cell>
        </row>
        <row r="24">
          <cell r="E24">
            <v>2E-3</v>
          </cell>
          <cell r="F24">
            <v>1E-3</v>
          </cell>
          <cell r="G24">
            <v>2E-3</v>
          </cell>
          <cell r="H24">
            <v>2E-3</v>
          </cell>
          <cell r="I24">
            <v>1E-3</v>
          </cell>
          <cell r="T24">
            <v>2E-3</v>
          </cell>
          <cell r="U24">
            <v>1E-3</v>
          </cell>
          <cell r="V24">
            <v>2E-3</v>
          </cell>
          <cell r="W24">
            <v>2E-3</v>
          </cell>
          <cell r="X24">
            <v>1E-3</v>
          </cell>
          <cell r="AX24">
            <v>2E-3</v>
          </cell>
          <cell r="AY24">
            <v>1E-3</v>
          </cell>
          <cell r="AZ24">
            <v>2E-3</v>
          </cell>
          <cell r="BA24">
            <v>2E-3</v>
          </cell>
          <cell r="BB24">
            <v>1E-3</v>
          </cell>
          <cell r="BM24">
            <v>2E-3</v>
          </cell>
          <cell r="BN24">
            <v>1E-3</v>
          </cell>
          <cell r="BO24">
            <v>2E-3</v>
          </cell>
          <cell r="BP24">
            <v>2E-3</v>
          </cell>
          <cell r="BQ24">
            <v>1E-3</v>
          </cell>
          <cell r="CB24">
            <v>2E-3</v>
          </cell>
          <cell r="CC24">
            <v>1E-3</v>
          </cell>
          <cell r="CD24">
            <v>2E-3</v>
          </cell>
          <cell r="CE24">
            <v>2E-3</v>
          </cell>
          <cell r="CF24">
            <v>1E-3</v>
          </cell>
          <cell r="CQ24">
            <v>2E-3</v>
          </cell>
          <cell r="CR24">
            <v>1E-3</v>
          </cell>
          <cell r="CS24">
            <v>2E-3</v>
          </cell>
          <cell r="CT24">
            <v>2E-3</v>
          </cell>
          <cell r="CU24">
            <v>1E-3</v>
          </cell>
          <cell r="DF24">
            <v>2E-3</v>
          </cell>
          <cell r="DG24">
            <v>1E-3</v>
          </cell>
          <cell r="DH24">
            <v>2E-3</v>
          </cell>
          <cell r="DI24">
            <v>2E-3</v>
          </cell>
          <cell r="DJ24">
            <v>1E-3</v>
          </cell>
          <cell r="DU24">
            <v>2E-3</v>
          </cell>
          <cell r="DV24">
            <v>1E-3</v>
          </cell>
          <cell r="DW24">
            <v>2E-3</v>
          </cell>
          <cell r="DX24">
            <v>2E-3</v>
          </cell>
          <cell r="DY24">
            <v>1E-3</v>
          </cell>
          <cell r="EJ24">
            <v>2E-3</v>
          </cell>
          <cell r="EK24">
            <v>1E-3</v>
          </cell>
          <cell r="EL24">
            <v>2E-3</v>
          </cell>
          <cell r="EM24">
            <v>2E-3</v>
          </cell>
          <cell r="EN24">
            <v>1E-3</v>
          </cell>
          <cell r="EY24">
            <v>2E-3</v>
          </cell>
          <cell r="EZ24">
            <v>1E-3</v>
          </cell>
          <cell r="FA24">
            <v>2E-3</v>
          </cell>
          <cell r="FB24">
            <v>2E-3</v>
          </cell>
          <cell r="FC24">
            <v>1E-3</v>
          </cell>
          <cell r="FN24">
            <v>2E-3</v>
          </cell>
          <cell r="FO24">
            <v>1E-3</v>
          </cell>
          <cell r="FP24">
            <v>2E-3</v>
          </cell>
          <cell r="FQ24">
            <v>2E-3</v>
          </cell>
          <cell r="FR24">
            <v>1E-3</v>
          </cell>
        </row>
        <row r="25">
          <cell r="E25">
            <v>5.0000000000000001E-3</v>
          </cell>
          <cell r="F25">
            <v>4.0000000000000001E-3</v>
          </cell>
          <cell r="G25">
            <v>5.0000000000000001E-3</v>
          </cell>
          <cell r="H25">
            <v>5.0000000000000001E-3</v>
          </cell>
          <cell r="I25">
            <v>2E-3</v>
          </cell>
          <cell r="T25">
            <v>5.0000000000000001E-3</v>
          </cell>
          <cell r="U25">
            <v>4.0000000000000001E-3</v>
          </cell>
          <cell r="V25">
            <v>5.0000000000000001E-3</v>
          </cell>
          <cell r="W25">
            <v>5.0000000000000001E-3</v>
          </cell>
          <cell r="X25">
            <v>2E-3</v>
          </cell>
          <cell r="AX25">
            <v>5.0000000000000001E-3</v>
          </cell>
          <cell r="AY25">
            <v>4.0000000000000001E-3</v>
          </cell>
          <cell r="AZ25">
            <v>5.0000000000000001E-3</v>
          </cell>
          <cell r="BA25">
            <v>5.0000000000000001E-3</v>
          </cell>
          <cell r="BB25">
            <v>2E-3</v>
          </cell>
          <cell r="BM25">
            <v>5.0000000000000001E-3</v>
          </cell>
          <cell r="BN25">
            <v>4.0000000000000001E-3</v>
          </cell>
          <cell r="BO25">
            <v>5.0000000000000001E-3</v>
          </cell>
          <cell r="BP25">
            <v>5.0000000000000001E-3</v>
          </cell>
          <cell r="BQ25">
            <v>2E-3</v>
          </cell>
          <cell r="CB25">
            <v>5.0000000000000001E-3</v>
          </cell>
          <cell r="CC25">
            <v>4.0000000000000001E-3</v>
          </cell>
          <cell r="CD25">
            <v>5.0000000000000001E-3</v>
          </cell>
          <cell r="CE25">
            <v>5.0000000000000001E-3</v>
          </cell>
          <cell r="CF25">
            <v>2E-3</v>
          </cell>
          <cell r="CQ25">
            <v>5.0000000000000001E-3</v>
          </cell>
          <cell r="CR25">
            <v>4.0000000000000001E-3</v>
          </cell>
          <cell r="CS25">
            <v>5.0000000000000001E-3</v>
          </cell>
          <cell r="CT25">
            <v>5.0000000000000001E-3</v>
          </cell>
          <cell r="CU25">
            <v>2E-3</v>
          </cell>
          <cell r="DF25">
            <v>5.0000000000000001E-3</v>
          </cell>
          <cell r="DG25">
            <v>4.0000000000000001E-3</v>
          </cell>
          <cell r="DH25">
            <v>5.0000000000000001E-3</v>
          </cell>
          <cell r="DI25">
            <v>5.0000000000000001E-3</v>
          </cell>
          <cell r="DJ25">
            <v>2E-3</v>
          </cell>
          <cell r="DU25">
            <v>5.0000000000000001E-3</v>
          </cell>
          <cell r="DV25">
            <v>4.0000000000000001E-3</v>
          </cell>
          <cell r="DW25">
            <v>5.0000000000000001E-3</v>
          </cell>
          <cell r="DX25">
            <v>5.0000000000000001E-3</v>
          </cell>
          <cell r="DY25">
            <v>2E-3</v>
          </cell>
          <cell r="EJ25">
            <v>5.0000000000000001E-3</v>
          </cell>
          <cell r="EK25">
            <v>4.0000000000000001E-3</v>
          </cell>
          <cell r="EL25">
            <v>5.0000000000000001E-3</v>
          </cell>
          <cell r="EM25">
            <v>5.0000000000000001E-3</v>
          </cell>
          <cell r="EN25">
            <v>2E-3</v>
          </cell>
          <cell r="EY25">
            <v>5.0000000000000001E-3</v>
          </cell>
          <cell r="EZ25">
            <v>4.0000000000000001E-3</v>
          </cell>
          <cell r="FA25">
            <v>5.0000000000000001E-3</v>
          </cell>
          <cell r="FB25">
            <v>5.0000000000000001E-3</v>
          </cell>
          <cell r="FC25">
            <v>2E-3</v>
          </cell>
          <cell r="FN25">
            <v>5.0000000000000001E-3</v>
          </cell>
          <cell r="FO25">
            <v>4.0000000000000001E-3</v>
          </cell>
          <cell r="FP25">
            <v>5.0000000000000001E-3</v>
          </cell>
          <cell r="FQ25">
            <v>5.0000000000000001E-3</v>
          </cell>
          <cell r="FR25">
            <v>2E-3</v>
          </cell>
        </row>
        <row r="26">
          <cell r="E26">
            <v>2E-3</v>
          </cell>
          <cell r="F26">
            <v>3.0000000000000001E-3</v>
          </cell>
          <cell r="G26">
            <v>2E-3</v>
          </cell>
          <cell r="H26">
            <v>4.0000000000000001E-3</v>
          </cell>
          <cell r="I26">
            <v>3.0000000000000001E-3</v>
          </cell>
          <cell r="J26">
            <v>0.01</v>
          </cell>
          <cell r="T26">
            <v>2E-3</v>
          </cell>
          <cell r="U26">
            <v>3.0000000000000001E-3</v>
          </cell>
          <cell r="V26">
            <v>2E-3</v>
          </cell>
          <cell r="W26">
            <v>4.0000000000000001E-3</v>
          </cell>
          <cell r="X26">
            <v>3.0000000000000001E-3</v>
          </cell>
          <cell r="Y26">
            <v>0.01</v>
          </cell>
          <cell r="AX26">
            <v>2E-3</v>
          </cell>
          <cell r="AY26">
            <v>3.0000000000000001E-3</v>
          </cell>
          <cell r="AZ26">
            <v>2E-3</v>
          </cell>
          <cell r="BA26">
            <v>4.0000000000000001E-3</v>
          </cell>
          <cell r="BB26">
            <v>3.0000000000000001E-3</v>
          </cell>
          <cell r="BC26">
            <v>0.01</v>
          </cell>
          <cell r="BM26">
            <v>2E-3</v>
          </cell>
          <cell r="BN26">
            <v>3.0000000000000001E-3</v>
          </cell>
          <cell r="BO26">
            <v>2E-3</v>
          </cell>
          <cell r="BP26">
            <v>4.0000000000000001E-3</v>
          </cell>
          <cell r="BQ26">
            <v>3.0000000000000001E-3</v>
          </cell>
          <cell r="BR26">
            <v>0.01</v>
          </cell>
          <cell r="CB26">
            <v>2E-3</v>
          </cell>
          <cell r="CC26">
            <v>3.0000000000000001E-3</v>
          </cell>
          <cell r="CD26">
            <v>2E-3</v>
          </cell>
          <cell r="CE26">
            <v>4.0000000000000001E-3</v>
          </cell>
          <cell r="CF26">
            <v>3.0000000000000001E-3</v>
          </cell>
          <cell r="CG26">
            <v>0.01</v>
          </cell>
          <cell r="CQ26">
            <v>2E-3</v>
          </cell>
          <cell r="CR26">
            <v>3.0000000000000001E-3</v>
          </cell>
          <cell r="CS26">
            <v>2E-3</v>
          </cell>
          <cell r="CT26">
            <v>4.0000000000000001E-3</v>
          </cell>
          <cell r="CU26">
            <v>3.0000000000000001E-3</v>
          </cell>
          <cell r="CV26">
            <v>0.01</v>
          </cell>
          <cell r="DF26">
            <v>2E-3</v>
          </cell>
          <cell r="DG26">
            <v>3.0000000000000001E-3</v>
          </cell>
          <cell r="DH26">
            <v>2E-3</v>
          </cell>
          <cell r="DI26">
            <v>4.0000000000000001E-3</v>
          </cell>
          <cell r="DJ26">
            <v>3.0000000000000001E-3</v>
          </cell>
          <cell r="DK26">
            <v>0.01</v>
          </cell>
          <cell r="DU26">
            <v>2E-3</v>
          </cell>
          <cell r="DV26">
            <v>3.0000000000000001E-3</v>
          </cell>
          <cell r="DW26">
            <v>2E-3</v>
          </cell>
          <cell r="DX26">
            <v>4.0000000000000001E-3</v>
          </cell>
          <cell r="DY26">
            <v>3.0000000000000001E-3</v>
          </cell>
          <cell r="DZ26">
            <v>0.01</v>
          </cell>
          <cell r="EJ26">
            <v>2E-3</v>
          </cell>
          <cell r="EK26">
            <v>3.0000000000000001E-3</v>
          </cell>
          <cell r="EL26">
            <v>2E-3</v>
          </cell>
          <cell r="EM26">
            <v>4.0000000000000001E-3</v>
          </cell>
          <cell r="EN26">
            <v>3.0000000000000001E-3</v>
          </cell>
          <cell r="EO26">
            <v>0.01</v>
          </cell>
          <cell r="EY26">
            <v>2E-3</v>
          </cell>
          <cell r="EZ26">
            <v>3.0000000000000001E-3</v>
          </cell>
          <cell r="FA26">
            <v>2E-3</v>
          </cell>
          <cell r="FB26">
            <v>4.0000000000000001E-3</v>
          </cell>
          <cell r="FC26">
            <v>3.0000000000000001E-3</v>
          </cell>
          <cell r="FD26">
            <v>0.01</v>
          </cell>
          <cell r="FN26">
            <v>2E-3</v>
          </cell>
          <cell r="FO26">
            <v>3.0000000000000001E-3</v>
          </cell>
          <cell r="FP26">
            <v>2E-3</v>
          </cell>
          <cell r="FQ26">
            <v>4.0000000000000001E-3</v>
          </cell>
          <cell r="FR26">
            <v>3.0000000000000001E-3</v>
          </cell>
          <cell r="FS26">
            <v>0.01</v>
          </cell>
        </row>
        <row r="27">
          <cell r="E27">
            <v>5.0000000000000001E-3</v>
          </cell>
          <cell r="F27">
            <v>2E-3</v>
          </cell>
          <cell r="G27">
            <v>5.0000000000000001E-3</v>
          </cell>
          <cell r="H27">
            <v>4.0000000000000001E-3</v>
          </cell>
          <cell r="I27">
            <v>2E-3</v>
          </cell>
          <cell r="T27">
            <v>5.0000000000000001E-3</v>
          </cell>
          <cell r="U27">
            <v>2E-3</v>
          </cell>
          <cell r="V27">
            <v>5.0000000000000001E-3</v>
          </cell>
          <cell r="W27">
            <v>4.0000000000000001E-3</v>
          </cell>
          <cell r="X27">
            <v>2E-3</v>
          </cell>
          <cell r="AX27">
            <v>5.0000000000000001E-3</v>
          </cell>
          <cell r="AY27">
            <v>2E-3</v>
          </cell>
          <cell r="AZ27">
            <v>5.0000000000000001E-3</v>
          </cell>
          <cell r="BA27">
            <v>4.0000000000000001E-3</v>
          </cell>
          <cell r="BB27">
            <v>2E-3</v>
          </cell>
          <cell r="BM27">
            <v>5.0000000000000001E-3</v>
          </cell>
          <cell r="BN27">
            <v>2E-3</v>
          </cell>
          <cell r="BO27">
            <v>5.0000000000000001E-3</v>
          </cell>
          <cell r="BP27">
            <v>4.0000000000000001E-3</v>
          </cell>
          <cell r="BQ27">
            <v>2E-3</v>
          </cell>
          <cell r="CB27">
            <v>5.0000000000000001E-3</v>
          </cell>
          <cell r="CC27">
            <v>2E-3</v>
          </cell>
          <cell r="CD27">
            <v>5.0000000000000001E-3</v>
          </cell>
          <cell r="CE27">
            <v>4.0000000000000001E-3</v>
          </cell>
          <cell r="CF27">
            <v>2E-3</v>
          </cell>
          <cell r="CQ27">
            <v>5.0000000000000001E-3</v>
          </cell>
          <cell r="CR27">
            <v>2E-3</v>
          </cell>
          <cell r="CS27">
            <v>5.0000000000000001E-3</v>
          </cell>
          <cell r="CT27">
            <v>4.0000000000000001E-3</v>
          </cell>
          <cell r="CU27">
            <v>2E-3</v>
          </cell>
          <cell r="DF27">
            <v>5.0000000000000001E-3</v>
          </cell>
          <cell r="DG27">
            <v>2E-3</v>
          </cell>
          <cell r="DH27">
            <v>5.0000000000000001E-3</v>
          </cell>
          <cell r="DI27">
            <v>4.0000000000000001E-3</v>
          </cell>
          <cell r="DJ27">
            <v>2E-3</v>
          </cell>
          <cell r="DU27">
            <v>5.0000000000000001E-3</v>
          </cell>
          <cell r="DV27">
            <v>2E-3</v>
          </cell>
          <cell r="DW27">
            <v>5.0000000000000001E-3</v>
          </cell>
          <cell r="DX27">
            <v>4.0000000000000001E-3</v>
          </cell>
          <cell r="DY27">
            <v>2E-3</v>
          </cell>
          <cell r="EJ27">
            <v>5.0000000000000001E-3</v>
          </cell>
          <cell r="EK27">
            <v>2E-3</v>
          </cell>
          <cell r="EL27">
            <v>5.0000000000000001E-3</v>
          </cell>
          <cell r="EM27">
            <v>4.0000000000000001E-3</v>
          </cell>
          <cell r="EN27">
            <v>2E-3</v>
          </cell>
          <cell r="EY27">
            <v>5.0000000000000001E-3</v>
          </cell>
          <cell r="EZ27">
            <v>2E-3</v>
          </cell>
          <cell r="FA27">
            <v>5.0000000000000001E-3</v>
          </cell>
          <cell r="FB27">
            <v>4.0000000000000001E-3</v>
          </cell>
          <cell r="FC27">
            <v>2E-3</v>
          </cell>
          <cell r="FN27">
            <v>5.0000000000000001E-3</v>
          </cell>
          <cell r="FO27">
            <v>2E-3</v>
          </cell>
          <cell r="FP27">
            <v>5.0000000000000001E-3</v>
          </cell>
          <cell r="FQ27">
            <v>4.0000000000000001E-3</v>
          </cell>
          <cell r="FR27">
            <v>2E-3</v>
          </cell>
        </row>
        <row r="28">
          <cell r="E28">
            <v>1.2E-2</v>
          </cell>
          <cell r="F28">
            <v>8.0000000000000002E-3</v>
          </cell>
          <cell r="G28">
            <v>1.2E-2</v>
          </cell>
          <cell r="H28">
            <v>8.0000000000000002E-3</v>
          </cell>
          <cell r="I28">
            <v>6.0000000000000001E-3</v>
          </cell>
          <cell r="J28">
            <v>0.01</v>
          </cell>
          <cell r="T28">
            <v>1.2E-2</v>
          </cell>
          <cell r="U28">
            <v>8.0000000000000002E-3</v>
          </cell>
          <cell r="V28">
            <v>1.2E-2</v>
          </cell>
          <cell r="W28">
            <v>8.0000000000000002E-3</v>
          </cell>
          <cell r="X28">
            <v>6.0000000000000001E-3</v>
          </cell>
          <cell r="Y28">
            <v>0.01</v>
          </cell>
          <cell r="AX28">
            <v>1.2E-2</v>
          </cell>
          <cell r="AY28">
            <v>8.0000000000000002E-3</v>
          </cell>
          <cell r="AZ28">
            <v>1.2E-2</v>
          </cell>
          <cell r="BA28">
            <v>8.0000000000000002E-3</v>
          </cell>
          <cell r="BB28">
            <v>6.0000000000000001E-3</v>
          </cell>
          <cell r="BC28">
            <v>0.01</v>
          </cell>
          <cell r="BM28">
            <v>1.2E-2</v>
          </cell>
          <cell r="BN28">
            <v>8.0000000000000002E-3</v>
          </cell>
          <cell r="BO28">
            <v>1.2E-2</v>
          </cell>
          <cell r="BP28">
            <v>8.0000000000000002E-3</v>
          </cell>
          <cell r="BQ28">
            <v>6.0000000000000001E-3</v>
          </cell>
          <cell r="BR28">
            <v>0.01</v>
          </cell>
          <cell r="CB28">
            <v>1.2E-2</v>
          </cell>
          <cell r="CC28">
            <v>8.0000000000000002E-3</v>
          </cell>
          <cell r="CD28">
            <v>1.2E-2</v>
          </cell>
          <cell r="CE28">
            <v>8.0000000000000002E-3</v>
          </cell>
          <cell r="CF28">
            <v>6.0000000000000001E-3</v>
          </cell>
          <cell r="CG28">
            <v>0.01</v>
          </cell>
          <cell r="CQ28">
            <v>1.2E-2</v>
          </cell>
          <cell r="CR28">
            <v>8.0000000000000002E-3</v>
          </cell>
          <cell r="CS28">
            <v>1.2E-2</v>
          </cell>
          <cell r="CT28">
            <v>8.0000000000000002E-3</v>
          </cell>
          <cell r="CU28">
            <v>6.0000000000000001E-3</v>
          </cell>
          <cell r="CV28">
            <v>0.01</v>
          </cell>
          <cell r="DF28">
            <v>1.2E-2</v>
          </cell>
          <cell r="DG28">
            <v>8.0000000000000002E-3</v>
          </cell>
          <cell r="DH28">
            <v>1.2E-2</v>
          </cell>
          <cell r="DI28">
            <v>8.0000000000000002E-3</v>
          </cell>
          <cell r="DJ28">
            <v>6.0000000000000001E-3</v>
          </cell>
          <cell r="DK28">
            <v>0.01</v>
          </cell>
          <cell r="DU28">
            <v>1.2E-2</v>
          </cell>
          <cell r="DV28">
            <v>8.0000000000000002E-3</v>
          </cell>
          <cell r="DW28">
            <v>1.2E-2</v>
          </cell>
          <cell r="DX28">
            <v>8.0000000000000002E-3</v>
          </cell>
          <cell r="DY28">
            <v>6.0000000000000001E-3</v>
          </cell>
          <cell r="DZ28">
            <v>0.01</v>
          </cell>
          <cell r="EJ28">
            <v>1.2E-2</v>
          </cell>
          <cell r="EK28">
            <v>8.0000000000000002E-3</v>
          </cell>
          <cell r="EL28">
            <v>1.2E-2</v>
          </cell>
          <cell r="EM28">
            <v>8.0000000000000002E-3</v>
          </cell>
          <cell r="EN28">
            <v>6.0000000000000001E-3</v>
          </cell>
          <cell r="EO28">
            <v>0.01</v>
          </cell>
          <cell r="EY28">
            <v>1.2E-2</v>
          </cell>
          <cell r="EZ28">
            <v>8.0000000000000002E-3</v>
          </cell>
          <cell r="FA28">
            <v>1.2E-2</v>
          </cell>
          <cell r="FB28">
            <v>8.0000000000000002E-3</v>
          </cell>
          <cell r="FC28">
            <v>6.0000000000000001E-3</v>
          </cell>
          <cell r="FD28">
            <v>0.01</v>
          </cell>
          <cell r="FN28">
            <v>1.2E-2</v>
          </cell>
          <cell r="FO28">
            <v>8.0000000000000002E-3</v>
          </cell>
          <cell r="FP28">
            <v>1.2E-2</v>
          </cell>
          <cell r="FQ28">
            <v>8.0000000000000002E-3</v>
          </cell>
          <cell r="FR28">
            <v>6.0000000000000001E-3</v>
          </cell>
          <cell r="FS28">
            <v>0.01</v>
          </cell>
        </row>
        <row r="29">
          <cell r="E29">
            <v>0.215</v>
          </cell>
          <cell r="F29">
            <v>0.185</v>
          </cell>
          <cell r="G29">
            <v>0.215</v>
          </cell>
          <cell r="H29">
            <v>0.25</v>
          </cell>
          <cell r="I29">
            <v>0.15</v>
          </cell>
          <cell r="J29">
            <v>0.15</v>
          </cell>
          <cell r="T29">
            <v>0.215</v>
          </cell>
          <cell r="U29">
            <v>0.185</v>
          </cell>
          <cell r="V29">
            <v>0.215</v>
          </cell>
          <cell r="W29">
            <v>0.25</v>
          </cell>
          <cell r="X29">
            <v>0.15</v>
          </cell>
          <cell r="Y29">
            <v>0.15</v>
          </cell>
          <cell r="AX29">
            <v>0.23400000000000001</v>
          </cell>
          <cell r="AY29">
            <v>0.2</v>
          </cell>
          <cell r="AZ29">
            <v>0.23400000000000001</v>
          </cell>
          <cell r="BA29">
            <v>0.25</v>
          </cell>
          <cell r="BB29">
            <v>0.15</v>
          </cell>
          <cell r="BC29">
            <v>0.15</v>
          </cell>
          <cell r="BM29">
            <v>0.23400000000000001</v>
          </cell>
          <cell r="BN29">
            <v>0.2</v>
          </cell>
          <cell r="BO29">
            <v>0.23400000000000001</v>
          </cell>
          <cell r="BP29">
            <v>0.25</v>
          </cell>
          <cell r="BQ29">
            <v>0.15</v>
          </cell>
          <cell r="BR29">
            <v>0.15</v>
          </cell>
          <cell r="CB29">
            <v>0.23400000000000001</v>
          </cell>
          <cell r="CC29">
            <v>0.2</v>
          </cell>
          <cell r="CD29">
            <v>0.23400000000000001</v>
          </cell>
          <cell r="CE29">
            <v>0.25</v>
          </cell>
          <cell r="CF29">
            <v>0.15</v>
          </cell>
          <cell r="CG29">
            <v>0.15</v>
          </cell>
          <cell r="CQ29">
            <v>0.23400000000000001</v>
          </cell>
          <cell r="CR29">
            <v>0.2</v>
          </cell>
          <cell r="CS29">
            <v>0.23400000000000001</v>
          </cell>
          <cell r="CT29">
            <v>0.25</v>
          </cell>
          <cell r="CU29">
            <v>0.15</v>
          </cell>
          <cell r="CV29">
            <v>0.15</v>
          </cell>
          <cell r="DF29">
            <v>0.23400000000000001</v>
          </cell>
          <cell r="DG29">
            <v>0.2</v>
          </cell>
          <cell r="DH29">
            <v>0.23400000000000001</v>
          </cell>
          <cell r="DI29">
            <v>0.25</v>
          </cell>
          <cell r="DJ29">
            <v>0.15</v>
          </cell>
          <cell r="DK29">
            <v>0.15</v>
          </cell>
          <cell r="DU29">
            <v>0.187</v>
          </cell>
          <cell r="DV29">
            <v>0.16</v>
          </cell>
          <cell r="DW29">
            <v>0.187</v>
          </cell>
          <cell r="DX29">
            <v>0.25</v>
          </cell>
          <cell r="DY29">
            <v>0.15</v>
          </cell>
          <cell r="DZ29">
            <v>0.15</v>
          </cell>
          <cell r="EJ29">
            <v>0.187</v>
          </cell>
          <cell r="EK29">
            <v>0.16</v>
          </cell>
          <cell r="EL29">
            <v>0.187</v>
          </cell>
          <cell r="EM29">
            <v>0.25</v>
          </cell>
          <cell r="EN29">
            <v>0.15</v>
          </cell>
          <cell r="EO29">
            <v>0.15</v>
          </cell>
          <cell r="EY29">
            <v>0.2</v>
          </cell>
          <cell r="EZ29">
            <v>0.17199999999999999</v>
          </cell>
          <cell r="FA29">
            <v>0.2</v>
          </cell>
          <cell r="FB29">
            <v>0.25</v>
          </cell>
          <cell r="FC29">
            <v>0.15</v>
          </cell>
          <cell r="FD29">
            <v>0.15</v>
          </cell>
          <cell r="FN29">
            <v>0.2</v>
          </cell>
          <cell r="FO29">
            <v>0.17199999999999999</v>
          </cell>
          <cell r="FP29">
            <v>0.2</v>
          </cell>
          <cell r="FQ29">
            <v>0.25</v>
          </cell>
          <cell r="FR29">
            <v>0.15</v>
          </cell>
          <cell r="FS29">
            <v>0.15</v>
          </cell>
        </row>
        <row r="30">
          <cell r="E30">
            <v>0.03</v>
          </cell>
          <cell r="F30">
            <v>0.02</v>
          </cell>
          <cell r="G30">
            <v>0.03</v>
          </cell>
          <cell r="H30">
            <v>0.03</v>
          </cell>
          <cell r="I30">
            <v>0.01</v>
          </cell>
          <cell r="J30">
            <v>1E-3</v>
          </cell>
          <cell r="T30">
            <v>0.03</v>
          </cell>
          <cell r="U30">
            <v>0.02</v>
          </cell>
          <cell r="V30">
            <v>0.03</v>
          </cell>
          <cell r="W30">
            <v>0.03</v>
          </cell>
          <cell r="X30">
            <v>0.01</v>
          </cell>
          <cell r="Y30">
            <v>1E-3</v>
          </cell>
          <cell r="AX30">
            <v>0.03</v>
          </cell>
          <cell r="AY30">
            <v>0.02</v>
          </cell>
          <cell r="AZ30">
            <v>0.03</v>
          </cell>
          <cell r="BA30">
            <v>0.03</v>
          </cell>
          <cell r="BB30">
            <v>0.01</v>
          </cell>
          <cell r="BC30">
            <v>1E-3</v>
          </cell>
          <cell r="EJ30">
            <v>0.02</v>
          </cell>
          <cell r="EK30">
            <v>1.7999999999999999E-2</v>
          </cell>
          <cell r="EL30">
            <v>0.02</v>
          </cell>
          <cell r="EM30">
            <v>0.02</v>
          </cell>
          <cell r="EN30">
            <v>1.2E-2</v>
          </cell>
          <cell r="EO30">
            <v>1E-3</v>
          </cell>
          <cell r="EY30">
            <v>0.02</v>
          </cell>
          <cell r="EZ30">
            <v>1.6E-2</v>
          </cell>
          <cell r="FA30">
            <v>0.02</v>
          </cell>
          <cell r="FB30">
            <v>0.02</v>
          </cell>
          <cell r="FC30">
            <v>1.2E-2</v>
          </cell>
          <cell r="FD30">
            <v>1E-3</v>
          </cell>
          <cell r="FN30">
            <v>0.02</v>
          </cell>
          <cell r="FO30">
            <v>1.6E-2</v>
          </cell>
          <cell r="FP30">
            <v>0.02</v>
          </cell>
          <cell r="FQ30">
            <v>0.02</v>
          </cell>
          <cell r="FR30">
            <v>1.2E-2</v>
          </cell>
          <cell r="FS30">
            <v>1E-3</v>
          </cell>
        </row>
        <row r="31">
          <cell r="E31">
            <v>5.0999999999999997E-2</v>
          </cell>
          <cell r="F31">
            <v>3.9E-2</v>
          </cell>
          <cell r="G31">
            <v>5.0999999999999997E-2</v>
          </cell>
          <cell r="H31">
            <v>2.5999999999999999E-2</v>
          </cell>
          <cell r="I31">
            <v>0.01</v>
          </cell>
          <cell r="J31">
            <v>0.01</v>
          </cell>
          <cell r="T31">
            <v>5.0999999999999997E-2</v>
          </cell>
          <cell r="U31">
            <v>3.9E-2</v>
          </cell>
          <cell r="V31">
            <v>5.0999999999999997E-2</v>
          </cell>
          <cell r="W31">
            <v>2.5999999999999999E-2</v>
          </cell>
          <cell r="X31">
            <v>0.01</v>
          </cell>
          <cell r="Y31">
            <v>0.01</v>
          </cell>
          <cell r="AX31">
            <v>5.0999999999999997E-2</v>
          </cell>
          <cell r="AY31">
            <v>3.9E-2</v>
          </cell>
          <cell r="AZ31">
            <v>5.0999999999999997E-2</v>
          </cell>
          <cell r="BA31">
            <v>2.5999999999999999E-2</v>
          </cell>
          <cell r="BB31">
            <v>0.01</v>
          </cell>
          <cell r="BC31">
            <v>0.01</v>
          </cell>
          <cell r="BM31">
            <v>4.2000000000000003E-2</v>
          </cell>
          <cell r="BN31">
            <v>3.5000000000000003E-2</v>
          </cell>
          <cell r="BO31">
            <v>4.2000000000000003E-2</v>
          </cell>
          <cell r="BP31">
            <v>2.1999999999999999E-2</v>
          </cell>
          <cell r="BQ31">
            <v>1.4999999999999999E-2</v>
          </cell>
          <cell r="BR31">
            <v>0.01</v>
          </cell>
          <cell r="CB31">
            <v>4.2000000000000003E-2</v>
          </cell>
          <cell r="CC31">
            <v>3.5000000000000003E-2</v>
          </cell>
          <cell r="CD31">
            <v>4.2000000000000003E-2</v>
          </cell>
          <cell r="CE31">
            <v>2.1999999999999999E-2</v>
          </cell>
          <cell r="CF31">
            <v>1.4999999999999999E-2</v>
          </cell>
          <cell r="CG31">
            <v>0.01</v>
          </cell>
          <cell r="CQ31">
            <v>0.02</v>
          </cell>
          <cell r="CR31">
            <v>1.4999999999999999E-2</v>
          </cell>
          <cell r="CS31">
            <v>0.02</v>
          </cell>
          <cell r="CT31">
            <v>0.03</v>
          </cell>
          <cell r="CU31">
            <v>0.02</v>
          </cell>
          <cell r="CV31">
            <v>0.01</v>
          </cell>
          <cell r="DF31">
            <v>0.02</v>
          </cell>
          <cell r="DG31">
            <v>1.4999999999999999E-2</v>
          </cell>
          <cell r="DH31">
            <v>0.02</v>
          </cell>
          <cell r="DI31">
            <v>0.02</v>
          </cell>
          <cell r="DJ31">
            <v>1.4999999999999999E-2</v>
          </cell>
          <cell r="DK31">
            <v>0.01</v>
          </cell>
          <cell r="DU31">
            <v>3.6999999999999998E-2</v>
          </cell>
          <cell r="DV31">
            <v>0.02</v>
          </cell>
          <cell r="DW31">
            <v>3.6999999999999998E-2</v>
          </cell>
          <cell r="DX31">
            <v>3.6999999999999998E-2</v>
          </cell>
          <cell r="DY31">
            <v>2.1999999999999999E-2</v>
          </cell>
          <cell r="DZ31">
            <v>0.01</v>
          </cell>
          <cell r="EJ31">
            <v>0.05</v>
          </cell>
          <cell r="EK31">
            <v>3.7999999999999999E-2</v>
          </cell>
          <cell r="EL31">
            <v>0.05</v>
          </cell>
          <cell r="EM31">
            <v>4.4999999999999998E-2</v>
          </cell>
          <cell r="EN31">
            <v>3.5000000000000003E-2</v>
          </cell>
          <cell r="EO31">
            <v>0.01</v>
          </cell>
          <cell r="EY31">
            <v>0.05</v>
          </cell>
          <cell r="EZ31">
            <v>0.04</v>
          </cell>
          <cell r="FA31">
            <v>0.05</v>
          </cell>
          <cell r="FB31">
            <v>0.04</v>
          </cell>
          <cell r="FC31">
            <v>2.8000000000000001E-2</v>
          </cell>
          <cell r="FD31">
            <v>0.01</v>
          </cell>
          <cell r="FN31">
            <v>0.05</v>
          </cell>
          <cell r="FO31">
            <v>0.04</v>
          </cell>
          <cell r="FP31">
            <v>0.05</v>
          </cell>
          <cell r="FQ31">
            <v>0.04</v>
          </cell>
          <cell r="FR31">
            <v>2.8000000000000001E-2</v>
          </cell>
          <cell r="FS31">
            <v>0.01</v>
          </cell>
        </row>
        <row r="32">
          <cell r="E32">
            <v>0.05</v>
          </cell>
          <cell r="F32">
            <v>0.04</v>
          </cell>
          <cell r="G32">
            <v>0.05</v>
          </cell>
          <cell r="H32">
            <v>0.03</v>
          </cell>
          <cell r="I32">
            <v>0.02</v>
          </cell>
          <cell r="J32">
            <v>1.4999999999999999E-2</v>
          </cell>
          <cell r="T32">
            <v>0.05</v>
          </cell>
          <cell r="U32">
            <v>0.04</v>
          </cell>
          <cell r="V32">
            <v>0.05</v>
          </cell>
          <cell r="W32">
            <v>0.03</v>
          </cell>
          <cell r="X32">
            <v>0.02</v>
          </cell>
          <cell r="Y32">
            <v>1.4999999999999999E-2</v>
          </cell>
          <cell r="AX32">
            <v>0.05</v>
          </cell>
          <cell r="AY32">
            <v>0.04</v>
          </cell>
          <cell r="AZ32">
            <v>0.05</v>
          </cell>
          <cell r="BA32">
            <v>0.03</v>
          </cell>
          <cell r="BB32">
            <v>0.02</v>
          </cell>
          <cell r="BC32">
            <v>1.4999999999999999E-2</v>
          </cell>
          <cell r="BM32">
            <v>5.0999999999999997E-2</v>
          </cell>
          <cell r="BN32">
            <v>3.5000000000000003E-2</v>
          </cell>
          <cell r="BO32">
            <v>5.0999999999999997E-2</v>
          </cell>
          <cell r="BP32">
            <v>3.1E-2</v>
          </cell>
          <cell r="BQ32">
            <v>1.9E-2</v>
          </cell>
          <cell r="BR32">
            <v>1.4999999999999999E-2</v>
          </cell>
          <cell r="CB32">
            <v>5.0999999999999997E-2</v>
          </cell>
          <cell r="CC32">
            <v>3.5000000000000003E-2</v>
          </cell>
          <cell r="CD32">
            <v>5.0999999999999997E-2</v>
          </cell>
          <cell r="CE32">
            <v>3.1E-2</v>
          </cell>
          <cell r="CF32">
            <v>1.9E-2</v>
          </cell>
          <cell r="CG32">
            <v>1.4999999999999999E-2</v>
          </cell>
          <cell r="CQ32">
            <v>0.03</v>
          </cell>
          <cell r="CR32">
            <v>2.3E-2</v>
          </cell>
          <cell r="CS32">
            <v>0.03</v>
          </cell>
          <cell r="CT32">
            <v>0.03</v>
          </cell>
          <cell r="CU32">
            <v>0.02</v>
          </cell>
          <cell r="CV32">
            <v>1.4999999999999999E-2</v>
          </cell>
          <cell r="DF32">
            <v>3.5000000000000003E-2</v>
          </cell>
          <cell r="DG32">
            <v>0.03</v>
          </cell>
          <cell r="DH32">
            <v>3.5000000000000003E-2</v>
          </cell>
          <cell r="DI32">
            <v>0.03</v>
          </cell>
          <cell r="DJ32">
            <v>0.02</v>
          </cell>
          <cell r="DK32">
            <v>1.4999999999999999E-2</v>
          </cell>
          <cell r="DU32">
            <v>4.1000000000000002E-2</v>
          </cell>
          <cell r="DV32">
            <v>0.04</v>
          </cell>
          <cell r="DW32">
            <v>4.1000000000000002E-2</v>
          </cell>
          <cell r="DX32">
            <v>4.1000000000000002E-2</v>
          </cell>
          <cell r="DY32">
            <v>2.1999999999999999E-2</v>
          </cell>
          <cell r="DZ32">
            <v>1.4999999999999999E-2</v>
          </cell>
          <cell r="EJ32">
            <v>0.05</v>
          </cell>
          <cell r="EK32">
            <v>3.7999999999999999E-2</v>
          </cell>
          <cell r="EL32">
            <v>0.05</v>
          </cell>
          <cell r="EM32">
            <v>4.4999999999999998E-2</v>
          </cell>
          <cell r="EN32">
            <v>3.5000000000000003E-2</v>
          </cell>
          <cell r="EO32">
            <v>1.4999999999999999E-2</v>
          </cell>
          <cell r="EY32">
            <v>5.1999999999999998E-2</v>
          </cell>
          <cell r="EZ32">
            <v>4.2999999999999997E-2</v>
          </cell>
          <cell r="FA32">
            <v>5.1999999999999998E-2</v>
          </cell>
          <cell r="FB32">
            <v>4.4999999999999998E-2</v>
          </cell>
          <cell r="FC32">
            <v>3.2000000000000001E-2</v>
          </cell>
          <cell r="FD32">
            <v>1.4999999999999999E-2</v>
          </cell>
          <cell r="FN32">
            <v>5.1999999999999998E-2</v>
          </cell>
          <cell r="FO32">
            <v>4.2999999999999997E-2</v>
          </cell>
          <cell r="FP32">
            <v>5.1999999999999998E-2</v>
          </cell>
          <cell r="FQ32">
            <v>4.4999999999999998E-2</v>
          </cell>
          <cell r="FR32">
            <v>3.2000000000000001E-2</v>
          </cell>
          <cell r="FS32">
            <v>1.4999999999999999E-2</v>
          </cell>
        </row>
        <row r="33">
          <cell r="E33">
            <v>7.0000000000000007E-2</v>
          </cell>
          <cell r="F33">
            <v>0.06</v>
          </cell>
          <cell r="G33">
            <v>7.0000000000000007E-2</v>
          </cell>
          <cell r="H33">
            <v>7.0000000000000007E-2</v>
          </cell>
          <cell r="I33">
            <v>0.05</v>
          </cell>
          <cell r="J33">
            <v>7.0000000000000007E-2</v>
          </cell>
          <cell r="T33">
            <v>7.0000000000000007E-2</v>
          </cell>
          <cell r="U33">
            <v>0.06</v>
          </cell>
          <cell r="V33">
            <v>7.0000000000000007E-2</v>
          </cell>
          <cell r="W33">
            <v>7.0000000000000007E-2</v>
          </cell>
          <cell r="X33">
            <v>0.05</v>
          </cell>
          <cell r="Y33">
            <v>7.0000000000000007E-2</v>
          </cell>
          <cell r="AX33">
            <v>7.0000000000000007E-2</v>
          </cell>
          <cell r="AY33">
            <v>0.06</v>
          </cell>
          <cell r="AZ33">
            <v>7.0000000000000007E-2</v>
          </cell>
          <cell r="BA33">
            <v>7.0000000000000007E-2</v>
          </cell>
          <cell r="BB33">
            <v>0.05</v>
          </cell>
          <cell r="BC33">
            <v>7.0000000000000007E-2</v>
          </cell>
          <cell r="BM33">
            <v>5.8999999999999997E-2</v>
          </cell>
          <cell r="BN33">
            <v>4.4999999999999998E-2</v>
          </cell>
          <cell r="BO33">
            <v>5.8999999999999997E-2</v>
          </cell>
          <cell r="BP33">
            <v>4.9000000000000002E-2</v>
          </cell>
          <cell r="BQ33">
            <v>2.1000000000000001E-2</v>
          </cell>
          <cell r="BR33">
            <v>0.06</v>
          </cell>
          <cell r="CB33">
            <v>5.8999999999999997E-2</v>
          </cell>
          <cell r="CC33">
            <v>4.4999999999999998E-2</v>
          </cell>
          <cell r="CD33">
            <v>5.8999999999999997E-2</v>
          </cell>
          <cell r="CE33">
            <v>4.9000000000000002E-2</v>
          </cell>
          <cell r="CF33">
            <v>2.1000000000000001E-2</v>
          </cell>
          <cell r="CG33">
            <v>0.06</v>
          </cell>
          <cell r="CQ33">
            <v>0.04</v>
          </cell>
          <cell r="CR33">
            <v>3.5000000000000003E-2</v>
          </cell>
          <cell r="CS33">
            <v>0.04</v>
          </cell>
          <cell r="CT33">
            <v>0.04</v>
          </cell>
          <cell r="CU33">
            <v>0.02</v>
          </cell>
          <cell r="CV33">
            <v>7.0000000000000007E-2</v>
          </cell>
          <cell r="DF33">
            <v>4.3999999999999997E-2</v>
          </cell>
          <cell r="DG33">
            <v>3.6999999999999998E-2</v>
          </cell>
          <cell r="DH33">
            <v>4.3999999999999997E-2</v>
          </cell>
          <cell r="DI33">
            <v>0.04</v>
          </cell>
          <cell r="DJ33">
            <v>0.02</v>
          </cell>
          <cell r="DK33">
            <v>7.0000000000000007E-2</v>
          </cell>
          <cell r="DU33">
            <v>0.05</v>
          </cell>
          <cell r="DV33">
            <v>4.8000000000000001E-2</v>
          </cell>
          <cell r="DW33">
            <v>0.05</v>
          </cell>
          <cell r="DX33">
            <v>4.5999999999999999E-2</v>
          </cell>
          <cell r="DY33">
            <v>2.1000000000000001E-2</v>
          </cell>
          <cell r="DZ33">
            <v>7.0000000000000007E-2</v>
          </cell>
          <cell r="EJ33">
            <v>5.1999999999999998E-2</v>
          </cell>
          <cell r="EK33">
            <v>4.7E-2</v>
          </cell>
          <cell r="EL33">
            <v>5.1999999999999998E-2</v>
          </cell>
          <cell r="EM33">
            <v>5.7000000000000002E-2</v>
          </cell>
          <cell r="EN33">
            <v>0.04</v>
          </cell>
          <cell r="EO33">
            <v>7.0000000000000007E-2</v>
          </cell>
          <cell r="EY33">
            <v>6.2E-2</v>
          </cell>
          <cell r="EZ33">
            <v>5.3999999999999999E-2</v>
          </cell>
          <cell r="FA33">
            <v>6.2E-2</v>
          </cell>
          <cell r="FB33">
            <v>0.06</v>
          </cell>
          <cell r="FC33">
            <v>0.04</v>
          </cell>
          <cell r="FD33">
            <v>7.0000000000000007E-2</v>
          </cell>
          <cell r="FN33">
            <v>6.2E-2</v>
          </cell>
          <cell r="FO33">
            <v>5.3999999999999999E-2</v>
          </cell>
          <cell r="FP33">
            <v>6.2E-2</v>
          </cell>
          <cell r="FQ33">
            <v>0.06</v>
          </cell>
          <cell r="FR33">
            <v>0.04</v>
          </cell>
          <cell r="FS33">
            <v>7.0000000000000007E-2</v>
          </cell>
        </row>
        <row r="34">
          <cell r="CQ34">
            <v>5.0000000000000001E-3</v>
          </cell>
          <cell r="CR34">
            <v>4.0000000000000001E-3</v>
          </cell>
          <cell r="CS34">
            <v>5.0000000000000001E-3</v>
          </cell>
          <cell r="CT34">
            <v>8.0000000000000002E-3</v>
          </cell>
          <cell r="CU34">
            <v>8.0000000000000002E-3</v>
          </cell>
          <cell r="DF34">
            <v>5.0000000000000001E-3</v>
          </cell>
          <cell r="DG34">
            <v>4.0000000000000001E-3</v>
          </cell>
          <cell r="DH34">
            <v>5.0000000000000001E-3</v>
          </cell>
          <cell r="DI34">
            <v>5.0000000000000001E-3</v>
          </cell>
          <cell r="DJ34">
            <v>4.0000000000000001E-3</v>
          </cell>
        </row>
        <row r="35">
          <cell r="E35">
            <v>0.01</v>
          </cell>
          <cell r="F35">
            <v>0.01</v>
          </cell>
          <cell r="G35">
            <v>0.01</v>
          </cell>
          <cell r="H35">
            <v>0.02</v>
          </cell>
          <cell r="I35">
            <v>1.6E-2</v>
          </cell>
          <cell r="T35">
            <v>0.01</v>
          </cell>
          <cell r="U35">
            <v>0.01</v>
          </cell>
          <cell r="V35">
            <v>0.01</v>
          </cell>
          <cell r="W35">
            <v>0.02</v>
          </cell>
          <cell r="X35">
            <v>1.6E-2</v>
          </cell>
          <cell r="AX35">
            <v>0.01</v>
          </cell>
          <cell r="AY35">
            <v>0.01</v>
          </cell>
          <cell r="AZ35">
            <v>0.01</v>
          </cell>
          <cell r="BA35">
            <v>0.02</v>
          </cell>
          <cell r="BB35">
            <v>1.6E-2</v>
          </cell>
          <cell r="BM35">
            <v>2.5000000000000001E-2</v>
          </cell>
          <cell r="BN35">
            <v>0.02</v>
          </cell>
          <cell r="BO35">
            <v>2.5000000000000001E-2</v>
          </cell>
          <cell r="BP35">
            <v>2.5000000000000001E-2</v>
          </cell>
          <cell r="BQ35">
            <v>0.02</v>
          </cell>
          <cell r="CB35">
            <v>2.5000000000000001E-2</v>
          </cell>
          <cell r="CC35">
            <v>0.02</v>
          </cell>
          <cell r="CD35">
            <v>2.5000000000000001E-2</v>
          </cell>
          <cell r="CE35">
            <v>2.5000000000000001E-2</v>
          </cell>
          <cell r="CF35">
            <v>0.02</v>
          </cell>
          <cell r="CQ35">
            <v>2.5000000000000001E-2</v>
          </cell>
          <cell r="CR35">
            <v>0.02</v>
          </cell>
          <cell r="CS35">
            <v>2.5000000000000001E-2</v>
          </cell>
          <cell r="CT35">
            <v>2.5000000000000001E-2</v>
          </cell>
          <cell r="CU35">
            <v>0.02</v>
          </cell>
          <cell r="DF35">
            <v>2.5000000000000001E-2</v>
          </cell>
          <cell r="DG35">
            <v>0.02</v>
          </cell>
          <cell r="DH35">
            <v>2.5000000000000001E-2</v>
          </cell>
          <cell r="DI35">
            <v>2.5000000000000001E-2</v>
          </cell>
          <cell r="DJ35">
            <v>0.02</v>
          </cell>
          <cell r="DU35">
            <v>2.5000000000000001E-2</v>
          </cell>
          <cell r="DV35">
            <v>0.02</v>
          </cell>
          <cell r="DW35">
            <v>2.5000000000000001E-2</v>
          </cell>
          <cell r="DX35">
            <v>2.5000000000000001E-2</v>
          </cell>
          <cell r="DY35">
            <v>0.02</v>
          </cell>
          <cell r="EJ35">
            <v>0.02</v>
          </cell>
          <cell r="EK35">
            <v>1.7000000000000001E-2</v>
          </cell>
          <cell r="EL35">
            <v>0.02</v>
          </cell>
          <cell r="EM35">
            <v>1.7999999999999999E-2</v>
          </cell>
          <cell r="EN35">
            <v>0.01</v>
          </cell>
          <cell r="EY35">
            <v>1.4999999999999999E-2</v>
          </cell>
          <cell r="EZ35">
            <v>0.01</v>
          </cell>
          <cell r="FA35">
            <v>1.4999999999999999E-2</v>
          </cell>
          <cell r="FB35">
            <v>1.4999999999999999E-2</v>
          </cell>
          <cell r="FC35">
            <v>0.01</v>
          </cell>
          <cell r="FN35">
            <v>1.4999999999999999E-2</v>
          </cell>
          <cell r="FO35">
            <v>0.01</v>
          </cell>
          <cell r="FP35">
            <v>1.4999999999999999E-2</v>
          </cell>
          <cell r="FQ35">
            <v>1.4999999999999999E-2</v>
          </cell>
          <cell r="FR35">
            <v>0.01</v>
          </cell>
        </row>
        <row r="36">
          <cell r="E36">
            <v>0.01</v>
          </cell>
          <cell r="F36">
            <v>0.01</v>
          </cell>
          <cell r="G36">
            <v>0.01</v>
          </cell>
          <cell r="H36">
            <v>0.02</v>
          </cell>
          <cell r="I36">
            <v>1.6E-2</v>
          </cell>
          <cell r="T36">
            <v>0.01</v>
          </cell>
          <cell r="U36">
            <v>0.01</v>
          </cell>
          <cell r="V36">
            <v>0.01</v>
          </cell>
          <cell r="W36">
            <v>0.02</v>
          </cell>
          <cell r="X36">
            <v>1.6E-2</v>
          </cell>
          <cell r="AX36">
            <v>0.01</v>
          </cell>
          <cell r="AY36">
            <v>0.01</v>
          </cell>
          <cell r="AZ36">
            <v>0.01</v>
          </cell>
          <cell r="BA36">
            <v>0.02</v>
          </cell>
          <cell r="BB36">
            <v>1.6E-2</v>
          </cell>
          <cell r="BM36">
            <v>2.5000000000000001E-2</v>
          </cell>
          <cell r="BN36">
            <v>0.02</v>
          </cell>
          <cell r="BO36">
            <v>2.5000000000000001E-2</v>
          </cell>
          <cell r="BP36">
            <v>2.5000000000000001E-2</v>
          </cell>
          <cell r="BQ36">
            <v>0.02</v>
          </cell>
          <cell r="CB36">
            <v>2.5000000000000001E-2</v>
          </cell>
          <cell r="CC36">
            <v>0.02</v>
          </cell>
          <cell r="CD36">
            <v>2.5000000000000001E-2</v>
          </cell>
          <cell r="CE36">
            <v>2.5000000000000001E-2</v>
          </cell>
          <cell r="CF36">
            <v>0.02</v>
          </cell>
          <cell r="CQ36">
            <v>2.5000000000000001E-2</v>
          </cell>
          <cell r="CR36">
            <v>0.02</v>
          </cell>
          <cell r="CS36">
            <v>2.5000000000000001E-2</v>
          </cell>
          <cell r="CT36">
            <v>2.5000000000000001E-2</v>
          </cell>
          <cell r="CU36">
            <v>0.02</v>
          </cell>
          <cell r="DF36">
            <v>2.5000000000000001E-2</v>
          </cell>
          <cell r="DG36">
            <v>0.02</v>
          </cell>
          <cell r="DH36">
            <v>2.5000000000000001E-2</v>
          </cell>
          <cell r="DI36">
            <v>2.5000000000000001E-2</v>
          </cell>
          <cell r="DJ36">
            <v>0.02</v>
          </cell>
          <cell r="DU36">
            <v>2.5000000000000001E-2</v>
          </cell>
          <cell r="DV36">
            <v>0.02</v>
          </cell>
          <cell r="DW36">
            <v>2.5000000000000001E-2</v>
          </cell>
          <cell r="DX36">
            <v>2.5000000000000001E-2</v>
          </cell>
          <cell r="DY36">
            <v>0.02</v>
          </cell>
          <cell r="EJ36">
            <v>0.02</v>
          </cell>
          <cell r="EK36">
            <v>1.7000000000000001E-2</v>
          </cell>
          <cell r="EL36">
            <v>0.02</v>
          </cell>
          <cell r="EM36">
            <v>1.4999999999999999E-2</v>
          </cell>
          <cell r="EN36">
            <v>0.01</v>
          </cell>
          <cell r="EY36">
            <v>1.4999999999999999E-2</v>
          </cell>
          <cell r="EZ36">
            <v>0.01</v>
          </cell>
          <cell r="FA36">
            <v>1.4999999999999999E-2</v>
          </cell>
          <cell r="FB36">
            <v>1.4999999999999999E-2</v>
          </cell>
          <cell r="FC36">
            <v>0.01</v>
          </cell>
          <cell r="FN36">
            <v>1.4999999999999999E-2</v>
          </cell>
          <cell r="FO36">
            <v>0.01</v>
          </cell>
          <cell r="FP36">
            <v>1.4999999999999999E-2</v>
          </cell>
          <cell r="FQ36">
            <v>1.4999999999999999E-2</v>
          </cell>
          <cell r="FR36">
            <v>0.01</v>
          </cell>
        </row>
        <row r="37">
          <cell r="CQ37">
            <v>1.4999999999999999E-2</v>
          </cell>
          <cell r="CR37">
            <v>0.01</v>
          </cell>
          <cell r="CS37">
            <v>1.4999999999999999E-2</v>
          </cell>
          <cell r="CT37">
            <v>1.2E-2</v>
          </cell>
          <cell r="CU37">
            <v>8.0000000000000002E-3</v>
          </cell>
          <cell r="CV37">
            <v>5.0000000000000001E-4</v>
          </cell>
          <cell r="DF37">
            <v>1.7999999999999999E-2</v>
          </cell>
          <cell r="DG37">
            <v>0.01</v>
          </cell>
          <cell r="DH37">
            <v>1.7999999999999999E-2</v>
          </cell>
          <cell r="DI37">
            <v>1.4999999999999999E-2</v>
          </cell>
          <cell r="DJ37">
            <v>0.01</v>
          </cell>
          <cell r="DK37">
            <v>5.0000000000000001E-4</v>
          </cell>
          <cell r="DU37">
            <v>1.4999999999999999E-2</v>
          </cell>
          <cell r="DV37">
            <v>0.01</v>
          </cell>
          <cell r="DW37">
            <v>1.4999999999999999E-2</v>
          </cell>
          <cell r="DX37">
            <v>1.2E-2</v>
          </cell>
          <cell r="DY37">
            <v>0.01</v>
          </cell>
          <cell r="DZ37">
            <v>5.0000000000000001E-4</v>
          </cell>
        </row>
        <row r="38">
          <cell r="CQ38">
            <v>2.5000000000000001E-2</v>
          </cell>
          <cell r="CR38">
            <v>0.02</v>
          </cell>
          <cell r="CS38">
            <v>2.5000000000000001E-2</v>
          </cell>
          <cell r="CT38">
            <v>1.4999999999999999E-2</v>
          </cell>
          <cell r="CU38">
            <v>8.0000000000000002E-3</v>
          </cell>
          <cell r="CV38">
            <v>5.0000000000000001E-4</v>
          </cell>
          <cell r="DF38">
            <v>2.5000000000000001E-2</v>
          </cell>
          <cell r="DG38">
            <v>0.02</v>
          </cell>
          <cell r="DH38">
            <v>2.5000000000000001E-2</v>
          </cell>
          <cell r="DI38">
            <v>0.02</v>
          </cell>
          <cell r="DJ38">
            <v>0.01</v>
          </cell>
          <cell r="DK38">
            <v>5.0000000000000001E-4</v>
          </cell>
          <cell r="DU38">
            <v>2.5000000000000001E-2</v>
          </cell>
          <cell r="DV38">
            <v>0.02</v>
          </cell>
          <cell r="DW38">
            <v>2.5000000000000001E-2</v>
          </cell>
          <cell r="DX38">
            <v>1.4999999999999999E-2</v>
          </cell>
          <cell r="DY38">
            <v>0.01</v>
          </cell>
          <cell r="DZ38">
            <v>5.0000000000000001E-4</v>
          </cell>
        </row>
        <row r="39">
          <cell r="E39">
            <v>1E-3</v>
          </cell>
          <cell r="F39">
            <v>4.0000000000000002E-4</v>
          </cell>
          <cell r="G39">
            <v>1E-3</v>
          </cell>
          <cell r="H39">
            <v>1E-3</v>
          </cell>
          <cell r="I39">
            <v>1E-3</v>
          </cell>
          <cell r="T39">
            <v>1E-3</v>
          </cell>
          <cell r="U39">
            <v>4.0000000000000002E-4</v>
          </cell>
          <cell r="V39">
            <v>1E-3</v>
          </cell>
          <cell r="W39">
            <v>1E-3</v>
          </cell>
          <cell r="X39">
            <v>1E-3</v>
          </cell>
          <cell r="AX39">
            <v>1E-3</v>
          </cell>
          <cell r="AY39">
            <v>4.0000000000000002E-4</v>
          </cell>
          <cell r="AZ39">
            <v>1E-3</v>
          </cell>
          <cell r="BA39">
            <v>1E-3</v>
          </cell>
          <cell r="BB39">
            <v>1E-3</v>
          </cell>
          <cell r="BM39">
            <v>1E-3</v>
          </cell>
          <cell r="BN39">
            <v>1E-3</v>
          </cell>
          <cell r="BO39">
            <v>1E-3</v>
          </cell>
          <cell r="BP39">
            <v>1E-3</v>
          </cell>
          <cell r="BQ39">
            <v>1E-3</v>
          </cell>
          <cell r="BR39">
            <v>1E-3</v>
          </cell>
          <cell r="CB39">
            <v>1E-3</v>
          </cell>
          <cell r="CC39">
            <v>1E-3</v>
          </cell>
          <cell r="CD39">
            <v>1E-3</v>
          </cell>
          <cell r="CE39">
            <v>1E-3</v>
          </cell>
          <cell r="CF39">
            <v>1E-3</v>
          </cell>
          <cell r="CG39">
            <v>1E-3</v>
          </cell>
          <cell r="CQ39">
            <v>1E-3</v>
          </cell>
          <cell r="CR39">
            <v>1E-3</v>
          </cell>
          <cell r="CS39">
            <v>1E-3</v>
          </cell>
          <cell r="CT39">
            <v>1E-3</v>
          </cell>
          <cell r="CU39">
            <v>1E-3</v>
          </cell>
          <cell r="DF39">
            <v>1E-3</v>
          </cell>
          <cell r="DG39">
            <v>1E-3</v>
          </cell>
          <cell r="DH39">
            <v>1E-3</v>
          </cell>
          <cell r="DI39">
            <v>1E-3</v>
          </cell>
          <cell r="DJ39">
            <v>1E-3</v>
          </cell>
          <cell r="DU39">
            <v>1E-3</v>
          </cell>
          <cell r="DV39">
            <v>1E-3</v>
          </cell>
          <cell r="DW39">
            <v>1E-3</v>
          </cell>
          <cell r="DX39">
            <v>1E-3</v>
          </cell>
          <cell r="DY39">
            <v>1E-3</v>
          </cell>
          <cell r="EJ39">
            <v>1E-3</v>
          </cell>
          <cell r="EK39">
            <v>1E-3</v>
          </cell>
          <cell r="EL39">
            <v>1E-3</v>
          </cell>
          <cell r="EM39">
            <v>1E-3</v>
          </cell>
          <cell r="EN39">
            <v>1E-3</v>
          </cell>
          <cell r="EY39">
            <v>1E-3</v>
          </cell>
          <cell r="EZ39">
            <v>1E-3</v>
          </cell>
          <cell r="FA39">
            <v>1E-3</v>
          </cell>
          <cell r="FB39">
            <v>1E-3</v>
          </cell>
          <cell r="FC39">
            <v>1E-3</v>
          </cell>
          <cell r="FN39">
            <v>1E-3</v>
          </cell>
          <cell r="FO39">
            <v>1E-3</v>
          </cell>
          <cell r="FP39">
            <v>1E-3</v>
          </cell>
          <cell r="FQ39">
            <v>1E-3</v>
          </cell>
          <cell r="FR39">
            <v>1E-3</v>
          </cell>
        </row>
        <row r="40">
          <cell r="E40">
            <v>5.0000000000000001E-4</v>
          </cell>
          <cell r="F40">
            <v>2.9999999999999997E-4</v>
          </cell>
          <cell r="G40">
            <v>5.0000000000000001E-4</v>
          </cell>
          <cell r="H40">
            <v>5.0000000000000001E-4</v>
          </cell>
          <cell r="I40">
            <v>5.0000000000000001E-4</v>
          </cell>
          <cell r="T40">
            <v>5.0000000000000001E-4</v>
          </cell>
          <cell r="U40">
            <v>2.9999999999999997E-4</v>
          </cell>
          <cell r="V40">
            <v>5.0000000000000001E-4</v>
          </cell>
          <cell r="W40">
            <v>5.0000000000000001E-4</v>
          </cell>
          <cell r="X40">
            <v>5.0000000000000001E-4</v>
          </cell>
          <cell r="AX40">
            <v>5.0000000000000001E-4</v>
          </cell>
          <cell r="AY40">
            <v>2.9999999999999997E-4</v>
          </cell>
          <cell r="AZ40">
            <v>5.0000000000000001E-4</v>
          </cell>
          <cell r="BA40">
            <v>5.0000000000000001E-4</v>
          </cell>
          <cell r="BB40">
            <v>5.0000000000000001E-4</v>
          </cell>
          <cell r="BM40">
            <v>1E-3</v>
          </cell>
          <cell r="BN40">
            <v>1E-3</v>
          </cell>
          <cell r="BO40">
            <v>1E-3</v>
          </cell>
          <cell r="BP40">
            <v>2E-3</v>
          </cell>
          <cell r="BQ40">
            <v>2E-3</v>
          </cell>
          <cell r="CB40">
            <v>1E-3</v>
          </cell>
          <cell r="CC40">
            <v>1E-3</v>
          </cell>
          <cell r="CD40">
            <v>1E-3</v>
          </cell>
          <cell r="CE40">
            <v>2E-3</v>
          </cell>
          <cell r="CF40">
            <v>2E-3</v>
          </cell>
          <cell r="CQ40">
            <v>2E-3</v>
          </cell>
          <cell r="CR40">
            <v>1E-3</v>
          </cell>
          <cell r="CS40">
            <v>2E-3</v>
          </cell>
          <cell r="CT40">
            <v>2E-3</v>
          </cell>
          <cell r="CU40">
            <v>2E-3</v>
          </cell>
          <cell r="DF40">
            <v>2E-3</v>
          </cell>
          <cell r="DG40">
            <v>1E-3</v>
          </cell>
          <cell r="DH40">
            <v>2E-3</v>
          </cell>
          <cell r="DI40">
            <v>2E-3</v>
          </cell>
          <cell r="DJ40">
            <v>2E-3</v>
          </cell>
          <cell r="DU40">
            <v>2E-3</v>
          </cell>
          <cell r="DV40">
            <v>1E-3</v>
          </cell>
          <cell r="DW40">
            <v>2E-3</v>
          </cell>
          <cell r="DX40">
            <v>2E-3</v>
          </cell>
          <cell r="DY40">
            <v>1E-3</v>
          </cell>
          <cell r="EJ40">
            <v>1E-3</v>
          </cell>
          <cell r="EK40">
            <v>1E-3</v>
          </cell>
          <cell r="EL40">
            <v>1E-3</v>
          </cell>
          <cell r="EM40">
            <v>1E-3</v>
          </cell>
          <cell r="EN40">
            <v>1E-3</v>
          </cell>
          <cell r="EY40">
            <v>1E-3</v>
          </cell>
          <cell r="EZ40">
            <v>1E-3</v>
          </cell>
          <cell r="FA40">
            <v>1E-3</v>
          </cell>
          <cell r="FB40">
            <v>1E-3</v>
          </cell>
          <cell r="FC40">
            <v>1E-3</v>
          </cell>
          <cell r="FN40">
            <v>1E-3</v>
          </cell>
          <cell r="FO40">
            <v>1E-3</v>
          </cell>
          <cell r="FP40">
            <v>1E-3</v>
          </cell>
          <cell r="FQ40">
            <v>1E-3</v>
          </cell>
          <cell r="FR40">
            <v>1E-3</v>
          </cell>
        </row>
        <row r="41">
          <cell r="E41">
            <v>5.0000000000000001E-4</v>
          </cell>
          <cell r="F41">
            <v>2.9999999999999997E-4</v>
          </cell>
          <cell r="G41">
            <v>5.0000000000000001E-4</v>
          </cell>
          <cell r="H41">
            <v>5.0000000000000001E-4</v>
          </cell>
          <cell r="I41">
            <v>5.0000000000000001E-4</v>
          </cell>
          <cell r="T41">
            <v>5.0000000000000001E-4</v>
          </cell>
          <cell r="U41">
            <v>2.9999999999999997E-4</v>
          </cell>
          <cell r="V41">
            <v>5.0000000000000001E-4</v>
          </cell>
          <cell r="W41">
            <v>5.0000000000000001E-4</v>
          </cell>
          <cell r="X41">
            <v>5.0000000000000001E-4</v>
          </cell>
          <cell r="AX41">
            <v>5.0000000000000001E-4</v>
          </cell>
          <cell r="AY41">
            <v>2.9999999999999997E-4</v>
          </cell>
          <cell r="AZ41">
            <v>5.0000000000000001E-4</v>
          </cell>
          <cell r="BA41">
            <v>5.0000000000000001E-4</v>
          </cell>
          <cell r="BB41">
            <v>5.0000000000000001E-4</v>
          </cell>
          <cell r="BM41">
            <v>1E-3</v>
          </cell>
          <cell r="BN41">
            <v>1E-3</v>
          </cell>
          <cell r="BO41">
            <v>1E-3</v>
          </cell>
          <cell r="BP41">
            <v>3.0000000000000001E-3</v>
          </cell>
          <cell r="BQ41">
            <v>3.0000000000000001E-3</v>
          </cell>
          <cell r="CB41">
            <v>1E-3</v>
          </cell>
          <cell r="CC41">
            <v>1E-3</v>
          </cell>
          <cell r="CD41">
            <v>1E-3</v>
          </cell>
          <cell r="CE41">
            <v>3.0000000000000001E-3</v>
          </cell>
          <cell r="CF41">
            <v>3.0000000000000001E-3</v>
          </cell>
          <cell r="CQ41">
            <v>2E-3</v>
          </cell>
          <cell r="CR41">
            <v>1E-3</v>
          </cell>
          <cell r="CS41">
            <v>2E-3</v>
          </cell>
          <cell r="CT41">
            <v>2E-3</v>
          </cell>
          <cell r="CU41">
            <v>2E-3</v>
          </cell>
          <cell r="DF41">
            <v>2E-3</v>
          </cell>
          <cell r="DG41">
            <v>1E-3</v>
          </cell>
          <cell r="DH41">
            <v>2E-3</v>
          </cell>
          <cell r="DI41">
            <v>2E-3</v>
          </cell>
          <cell r="DJ41">
            <v>2E-3</v>
          </cell>
          <cell r="DU41">
            <v>2E-3</v>
          </cell>
          <cell r="DV41">
            <v>1E-3</v>
          </cell>
          <cell r="DW41">
            <v>2E-3</v>
          </cell>
          <cell r="DX41">
            <v>2E-3</v>
          </cell>
          <cell r="DY41">
            <v>1E-3</v>
          </cell>
          <cell r="EJ41">
            <v>1E-3</v>
          </cell>
          <cell r="EK41">
            <v>1E-3</v>
          </cell>
          <cell r="EL41">
            <v>1E-3</v>
          </cell>
          <cell r="EM41">
            <v>1E-3</v>
          </cell>
          <cell r="EN41">
            <v>1E-3</v>
          </cell>
          <cell r="EY41">
            <v>1E-3</v>
          </cell>
          <cell r="EZ41">
            <v>1E-3</v>
          </cell>
          <cell r="FA41">
            <v>1E-3</v>
          </cell>
          <cell r="FB41">
            <v>1E-3</v>
          </cell>
          <cell r="FC41">
            <v>1E-3</v>
          </cell>
          <cell r="FN41">
            <v>1E-3</v>
          </cell>
          <cell r="FO41">
            <v>1E-3</v>
          </cell>
          <cell r="FP41">
            <v>1E-3</v>
          </cell>
          <cell r="FQ41">
            <v>1E-3</v>
          </cell>
          <cell r="FR41">
            <v>1E-3</v>
          </cell>
        </row>
        <row r="42">
          <cell r="E42">
            <v>5.0000000000000001E-3</v>
          </cell>
          <cell r="F42">
            <v>3.0000000000000001E-3</v>
          </cell>
          <cell r="G42">
            <v>5.0000000000000001E-3</v>
          </cell>
          <cell r="H42">
            <v>5.0000000000000001E-3</v>
          </cell>
          <cell r="I42">
            <v>3.0000000000000001E-3</v>
          </cell>
          <cell r="T42">
            <v>5.0000000000000001E-3</v>
          </cell>
          <cell r="U42">
            <v>3.0000000000000001E-3</v>
          </cell>
          <cell r="V42">
            <v>5.0000000000000001E-3</v>
          </cell>
          <cell r="W42">
            <v>5.0000000000000001E-3</v>
          </cell>
          <cell r="X42">
            <v>3.0000000000000001E-3</v>
          </cell>
          <cell r="AX42">
            <v>5.0000000000000001E-3</v>
          </cell>
          <cell r="AY42">
            <v>3.0000000000000001E-3</v>
          </cell>
          <cell r="AZ42">
            <v>5.0000000000000001E-3</v>
          </cell>
          <cell r="BA42">
            <v>5.0000000000000001E-3</v>
          </cell>
          <cell r="BB42">
            <v>3.0000000000000001E-3</v>
          </cell>
          <cell r="BM42">
            <v>5.0000000000000001E-3</v>
          </cell>
          <cell r="BN42">
            <v>4.0000000000000001E-3</v>
          </cell>
          <cell r="BO42">
            <v>5.0000000000000001E-3</v>
          </cell>
          <cell r="BP42">
            <v>0.01</v>
          </cell>
          <cell r="BQ42">
            <v>0.01</v>
          </cell>
          <cell r="CB42">
            <v>5.0000000000000001E-3</v>
          </cell>
          <cell r="CC42">
            <v>4.0000000000000001E-3</v>
          </cell>
          <cell r="CD42">
            <v>5.0000000000000001E-3</v>
          </cell>
          <cell r="CE42">
            <v>0.01</v>
          </cell>
          <cell r="CF42">
            <v>0.01</v>
          </cell>
          <cell r="CQ42">
            <v>5.0000000000000001E-3</v>
          </cell>
          <cell r="CR42">
            <v>3.0000000000000001E-3</v>
          </cell>
          <cell r="CS42">
            <v>5.0000000000000001E-3</v>
          </cell>
          <cell r="CT42">
            <v>5.0000000000000001E-3</v>
          </cell>
          <cell r="CU42">
            <v>3.0000000000000001E-3</v>
          </cell>
          <cell r="DF42">
            <v>5.0000000000000001E-3</v>
          </cell>
          <cell r="DG42">
            <v>3.0000000000000001E-3</v>
          </cell>
          <cell r="DH42">
            <v>5.0000000000000001E-3</v>
          </cell>
          <cell r="DI42">
            <v>5.0000000000000001E-3</v>
          </cell>
          <cell r="DJ42">
            <v>3.0000000000000001E-3</v>
          </cell>
          <cell r="DU42">
            <v>5.0000000000000001E-3</v>
          </cell>
          <cell r="DV42">
            <v>3.0000000000000001E-3</v>
          </cell>
          <cell r="DW42">
            <v>5.0000000000000001E-3</v>
          </cell>
          <cell r="DX42">
            <v>5.0000000000000001E-3</v>
          </cell>
          <cell r="DY42">
            <v>3.0000000000000001E-3</v>
          </cell>
          <cell r="EJ42">
            <v>1E-3</v>
          </cell>
          <cell r="EK42">
            <v>1E-3</v>
          </cell>
          <cell r="EL42">
            <v>1E-3</v>
          </cell>
          <cell r="EM42">
            <v>1E-3</v>
          </cell>
          <cell r="EN42">
            <v>1E-3</v>
          </cell>
          <cell r="EY42">
            <v>3.0000000000000001E-3</v>
          </cell>
          <cell r="EZ42">
            <v>2E-3</v>
          </cell>
          <cell r="FA42">
            <v>3.0000000000000001E-3</v>
          </cell>
          <cell r="FB42">
            <v>3.0000000000000001E-3</v>
          </cell>
          <cell r="FC42">
            <v>2E-3</v>
          </cell>
          <cell r="FN42">
            <v>3.0000000000000001E-3</v>
          </cell>
          <cell r="FO42">
            <v>2E-3</v>
          </cell>
          <cell r="FP42">
            <v>3.0000000000000001E-3</v>
          </cell>
          <cell r="FQ42">
            <v>3.0000000000000001E-3</v>
          </cell>
          <cell r="FR42">
            <v>2E-3</v>
          </cell>
        </row>
        <row r="43">
          <cell r="E43">
            <v>2.3E-2</v>
          </cell>
          <cell r="F43">
            <v>0.02</v>
          </cell>
          <cell r="G43">
            <v>2.3E-2</v>
          </cell>
          <cell r="H43">
            <v>0.02</v>
          </cell>
          <cell r="I43">
            <v>1.7999999999999999E-2</v>
          </cell>
          <cell r="J43">
            <v>2.3E-2</v>
          </cell>
          <cell r="T43">
            <v>2.3E-2</v>
          </cell>
          <cell r="U43">
            <v>0.02</v>
          </cell>
          <cell r="V43">
            <v>2.3E-2</v>
          </cell>
          <cell r="W43">
            <v>0.02</v>
          </cell>
          <cell r="X43">
            <v>1.7999999999999999E-2</v>
          </cell>
          <cell r="Y43">
            <v>2.3E-2</v>
          </cell>
          <cell r="AX43">
            <v>2.3E-2</v>
          </cell>
          <cell r="AY43">
            <v>0.02</v>
          </cell>
          <cell r="AZ43">
            <v>2.3E-2</v>
          </cell>
          <cell r="BA43">
            <v>0.02</v>
          </cell>
          <cell r="BB43">
            <v>1.7999999999999999E-2</v>
          </cell>
          <cell r="BC43">
            <v>2.3E-2</v>
          </cell>
          <cell r="BM43">
            <v>2.5000000000000001E-2</v>
          </cell>
          <cell r="BN43">
            <v>0.02</v>
          </cell>
          <cell r="BO43">
            <v>2.5000000000000001E-2</v>
          </cell>
          <cell r="BP43">
            <v>0.02</v>
          </cell>
          <cell r="BQ43">
            <v>0.02</v>
          </cell>
          <cell r="BR43">
            <v>0.02</v>
          </cell>
          <cell r="CB43">
            <v>2.5000000000000001E-2</v>
          </cell>
          <cell r="CC43">
            <v>0.02</v>
          </cell>
          <cell r="CD43">
            <v>2.5000000000000001E-2</v>
          </cell>
          <cell r="CE43">
            <v>0.02</v>
          </cell>
          <cell r="CF43">
            <v>0.02</v>
          </cell>
          <cell r="CG43">
            <v>0.02</v>
          </cell>
          <cell r="CQ43">
            <v>2.5000000000000001E-2</v>
          </cell>
          <cell r="CR43">
            <v>0.02</v>
          </cell>
          <cell r="CS43">
            <v>2.5000000000000001E-2</v>
          </cell>
          <cell r="CT43">
            <v>2.5000000000000001E-2</v>
          </cell>
          <cell r="CU43">
            <v>0.02</v>
          </cell>
          <cell r="CV43">
            <v>2.3E-2</v>
          </cell>
          <cell r="DF43">
            <v>2.5000000000000001E-2</v>
          </cell>
          <cell r="DG43">
            <v>0.02</v>
          </cell>
          <cell r="DH43">
            <v>2.5000000000000001E-2</v>
          </cell>
          <cell r="DI43">
            <v>2.5000000000000001E-2</v>
          </cell>
          <cell r="DJ43">
            <v>0.02</v>
          </cell>
          <cell r="DK43">
            <v>2.3E-2</v>
          </cell>
          <cell r="DU43">
            <v>2.5000000000000001E-2</v>
          </cell>
          <cell r="DV43">
            <v>0.02</v>
          </cell>
          <cell r="DW43">
            <v>2.5000000000000001E-2</v>
          </cell>
          <cell r="DX43">
            <v>2.4E-2</v>
          </cell>
          <cell r="DY43">
            <v>0.02</v>
          </cell>
          <cell r="DZ43">
            <v>2.3E-2</v>
          </cell>
          <cell r="EJ43">
            <v>2.5000000000000001E-2</v>
          </cell>
          <cell r="EK43">
            <v>0.02</v>
          </cell>
          <cell r="EL43">
            <v>2.5000000000000001E-2</v>
          </cell>
          <cell r="EM43">
            <v>2.5000000000000001E-2</v>
          </cell>
          <cell r="EN43">
            <v>0.01</v>
          </cell>
          <cell r="EO43">
            <v>2.3E-2</v>
          </cell>
          <cell r="EY43">
            <v>2.5000000000000001E-2</v>
          </cell>
          <cell r="EZ43">
            <v>0.02</v>
          </cell>
          <cell r="FA43">
            <v>2.5000000000000001E-2</v>
          </cell>
          <cell r="FB43">
            <v>2.5000000000000001E-2</v>
          </cell>
          <cell r="FC43">
            <v>0.02</v>
          </cell>
          <cell r="FD43">
            <v>2.3E-2</v>
          </cell>
          <cell r="FN43">
            <v>2.5000000000000001E-2</v>
          </cell>
          <cell r="FO43">
            <v>0.02</v>
          </cell>
          <cell r="FP43">
            <v>2.5000000000000001E-2</v>
          </cell>
          <cell r="FQ43">
            <v>2.5000000000000001E-2</v>
          </cell>
          <cell r="FR43">
            <v>0.02</v>
          </cell>
          <cell r="FS43">
            <v>2.3E-2</v>
          </cell>
        </row>
        <row r="44">
          <cell r="E44">
            <v>0.01</v>
          </cell>
          <cell r="F44">
            <v>7.0000000000000001E-3</v>
          </cell>
          <cell r="G44">
            <v>0.01</v>
          </cell>
          <cell r="H44">
            <v>0.01</v>
          </cell>
          <cell r="I44">
            <v>0.01</v>
          </cell>
          <cell r="J44">
            <v>2E-3</v>
          </cell>
          <cell r="T44">
            <v>0.01</v>
          </cell>
          <cell r="U44">
            <v>7.0000000000000001E-3</v>
          </cell>
          <cell r="V44">
            <v>0.01</v>
          </cell>
          <cell r="W44">
            <v>0.01</v>
          </cell>
          <cell r="X44">
            <v>0.01</v>
          </cell>
          <cell r="Y44">
            <v>2E-3</v>
          </cell>
          <cell r="AX44">
            <v>0.01</v>
          </cell>
          <cell r="AY44">
            <v>7.0000000000000001E-3</v>
          </cell>
          <cell r="AZ44">
            <v>0.01</v>
          </cell>
          <cell r="BA44">
            <v>0.01</v>
          </cell>
          <cell r="BB44">
            <v>0.01</v>
          </cell>
          <cell r="BC44">
            <v>2E-3</v>
          </cell>
          <cell r="BM44">
            <v>8.9999999999999993E-3</v>
          </cell>
          <cell r="BN44">
            <v>8.9999999999999993E-3</v>
          </cell>
          <cell r="BO44">
            <v>8.9999999999999993E-3</v>
          </cell>
          <cell r="BP44">
            <v>2.5999999999999999E-2</v>
          </cell>
          <cell r="BQ44">
            <v>0.02</v>
          </cell>
          <cell r="BR44">
            <v>2E-3</v>
          </cell>
          <cell r="CB44">
            <v>8.9999999999999993E-3</v>
          </cell>
          <cell r="CC44">
            <v>8.9999999999999993E-3</v>
          </cell>
          <cell r="CD44">
            <v>8.9999999999999993E-3</v>
          </cell>
          <cell r="CE44">
            <v>2.5999999999999999E-2</v>
          </cell>
          <cell r="CF44">
            <v>0.02</v>
          </cell>
          <cell r="CG44">
            <v>2E-3</v>
          </cell>
          <cell r="CQ44">
            <v>8.9999999999999993E-3</v>
          </cell>
          <cell r="CR44">
            <v>6.0000000000000001E-3</v>
          </cell>
          <cell r="CS44">
            <v>8.9999999999999993E-3</v>
          </cell>
          <cell r="CT44">
            <v>8.0000000000000002E-3</v>
          </cell>
          <cell r="CU44">
            <v>5.0000000000000001E-3</v>
          </cell>
          <cell r="CV44">
            <v>2E-3</v>
          </cell>
          <cell r="DF44">
            <v>8.9999999999999993E-3</v>
          </cell>
          <cell r="DG44">
            <v>5.0000000000000001E-3</v>
          </cell>
          <cell r="DH44">
            <v>8.9999999999999993E-3</v>
          </cell>
          <cell r="DI44">
            <v>8.0000000000000002E-3</v>
          </cell>
          <cell r="DJ44">
            <v>1E-3</v>
          </cell>
          <cell r="DK44">
            <v>2E-3</v>
          </cell>
          <cell r="DU44">
            <v>2E-3</v>
          </cell>
          <cell r="DV44">
            <v>1E-3</v>
          </cell>
          <cell r="DW44">
            <v>2E-3</v>
          </cell>
          <cell r="DX44">
            <v>2E-3</v>
          </cell>
          <cell r="DY44">
            <v>1E-3</v>
          </cell>
          <cell r="DZ44">
            <v>2E-3</v>
          </cell>
          <cell r="EJ44">
            <v>6.0000000000000001E-3</v>
          </cell>
          <cell r="EK44">
            <v>3.0000000000000001E-3</v>
          </cell>
          <cell r="EL44">
            <v>6.0000000000000001E-3</v>
          </cell>
          <cell r="EM44">
            <v>6.0000000000000001E-3</v>
          </cell>
          <cell r="EN44">
            <v>3.0000000000000001E-3</v>
          </cell>
          <cell r="EO44">
            <v>2E-3</v>
          </cell>
          <cell r="EY44">
            <v>8.0000000000000002E-3</v>
          </cell>
          <cell r="EZ44">
            <v>6.0000000000000001E-3</v>
          </cell>
          <cell r="FA44">
            <v>8.0000000000000002E-3</v>
          </cell>
          <cell r="FB44">
            <v>8.0000000000000002E-3</v>
          </cell>
          <cell r="FC44">
            <v>6.0000000000000001E-3</v>
          </cell>
          <cell r="FD44">
            <v>2E-3</v>
          </cell>
          <cell r="FN44">
            <v>8.0000000000000002E-3</v>
          </cell>
          <cell r="FO44">
            <v>6.0000000000000001E-3</v>
          </cell>
          <cell r="FP44">
            <v>8.0000000000000002E-3</v>
          </cell>
          <cell r="FQ44">
            <v>8.0000000000000002E-3</v>
          </cell>
          <cell r="FR44">
            <v>6.0000000000000001E-3</v>
          </cell>
          <cell r="FS44">
            <v>2E-3</v>
          </cell>
        </row>
        <row r="45">
          <cell r="E45">
            <v>0.02</v>
          </cell>
          <cell r="F45">
            <v>1.4999999999999999E-2</v>
          </cell>
          <cell r="G45">
            <v>0.02</v>
          </cell>
          <cell r="H45">
            <v>1.4999999999999999E-2</v>
          </cell>
          <cell r="I45">
            <v>7.0000000000000001E-3</v>
          </cell>
          <cell r="J45">
            <v>1E-3</v>
          </cell>
          <cell r="T45">
            <v>0.02</v>
          </cell>
          <cell r="U45">
            <v>1.4999999999999999E-2</v>
          </cell>
          <cell r="V45">
            <v>0.02</v>
          </cell>
          <cell r="W45">
            <v>1.4999999999999999E-2</v>
          </cell>
          <cell r="X45">
            <v>7.0000000000000001E-3</v>
          </cell>
          <cell r="Y45">
            <v>1E-3</v>
          </cell>
          <cell r="EJ45">
            <v>0.02</v>
          </cell>
          <cell r="EK45">
            <v>1.4E-2</v>
          </cell>
          <cell r="EL45">
            <v>0.02</v>
          </cell>
          <cell r="EM45">
            <v>0.02</v>
          </cell>
          <cell r="EN45">
            <v>1.4E-2</v>
          </cell>
          <cell r="EO45">
            <v>1E-3</v>
          </cell>
          <cell r="EY45">
            <v>0.02</v>
          </cell>
          <cell r="EZ45">
            <v>1.4E-2</v>
          </cell>
          <cell r="FA45">
            <v>0.02</v>
          </cell>
          <cell r="FB45">
            <v>0.02</v>
          </cell>
          <cell r="FC45">
            <v>0.01</v>
          </cell>
          <cell r="FD45">
            <v>1E-3</v>
          </cell>
          <cell r="FN45">
            <v>2.7E-2</v>
          </cell>
          <cell r="FO45">
            <v>1.9E-2</v>
          </cell>
          <cell r="FP45">
            <v>2.7E-2</v>
          </cell>
          <cell r="FQ45">
            <v>2.5999999999999999E-2</v>
          </cell>
          <cell r="FR45">
            <v>1.4E-2</v>
          </cell>
          <cell r="FS45">
            <v>2E-3</v>
          </cell>
        </row>
        <row r="46">
          <cell r="E46">
            <v>8.9999999999999993E-3</v>
          </cell>
          <cell r="F46">
            <v>5.0000000000000001E-3</v>
          </cell>
          <cell r="G46">
            <v>8.9999999999999993E-3</v>
          </cell>
          <cell r="H46">
            <v>8.9999999999999993E-3</v>
          </cell>
          <cell r="I46">
            <v>5.0000000000000001E-3</v>
          </cell>
          <cell r="J46">
            <v>1E-3</v>
          </cell>
          <cell r="T46">
            <v>8.9999999999999993E-3</v>
          </cell>
          <cell r="U46">
            <v>5.0000000000000001E-3</v>
          </cell>
          <cell r="V46">
            <v>8.9999999999999993E-3</v>
          </cell>
          <cell r="W46">
            <v>8.9999999999999993E-3</v>
          </cell>
          <cell r="X46">
            <v>5.0000000000000001E-3</v>
          </cell>
          <cell r="Y46">
            <v>1E-3</v>
          </cell>
          <cell r="AX46">
            <v>2.9000000000000001E-2</v>
          </cell>
          <cell r="AY46">
            <v>0.02</v>
          </cell>
          <cell r="AZ46">
            <v>2.9000000000000001E-2</v>
          </cell>
          <cell r="BA46">
            <v>2.7E-2</v>
          </cell>
          <cell r="BB46">
            <v>1.2E-2</v>
          </cell>
          <cell r="BC46">
            <v>2E-3</v>
          </cell>
          <cell r="BM46">
            <v>2.9000000000000001E-2</v>
          </cell>
          <cell r="BN46">
            <v>2.5000000000000001E-2</v>
          </cell>
          <cell r="BO46">
            <v>2.9000000000000001E-2</v>
          </cell>
          <cell r="BP46">
            <v>0.03</v>
          </cell>
          <cell r="BQ46">
            <v>0.01</v>
          </cell>
          <cell r="BR46">
            <v>1E-3</v>
          </cell>
          <cell r="CB46">
            <v>2.9000000000000001E-2</v>
          </cell>
          <cell r="CC46">
            <v>2.5000000000000001E-2</v>
          </cell>
          <cell r="CD46">
            <v>2.9000000000000001E-2</v>
          </cell>
          <cell r="CE46">
            <v>0.03</v>
          </cell>
          <cell r="CF46">
            <v>0.01</v>
          </cell>
          <cell r="CG46">
            <v>1E-3</v>
          </cell>
          <cell r="CQ46">
            <v>3.2000000000000001E-2</v>
          </cell>
          <cell r="CR46">
            <v>2.5000000000000001E-2</v>
          </cell>
          <cell r="CS46">
            <v>3.2000000000000001E-2</v>
          </cell>
          <cell r="CT46">
            <v>3.2000000000000001E-2</v>
          </cell>
          <cell r="CU46">
            <v>1.6E-2</v>
          </cell>
          <cell r="CV46">
            <v>2E-3</v>
          </cell>
          <cell r="DF46">
            <v>0.02</v>
          </cell>
          <cell r="DG46">
            <v>1.7000000000000001E-2</v>
          </cell>
          <cell r="DH46">
            <v>0.02</v>
          </cell>
          <cell r="DI46">
            <v>0.02</v>
          </cell>
          <cell r="DJ46">
            <v>0.01</v>
          </cell>
          <cell r="DK46">
            <v>2E-3</v>
          </cell>
          <cell r="DU46">
            <v>4.2999999999999997E-2</v>
          </cell>
          <cell r="DV46">
            <v>0.03</v>
          </cell>
          <cell r="DW46">
            <v>4.2999999999999997E-2</v>
          </cell>
          <cell r="DX46">
            <v>0.04</v>
          </cell>
          <cell r="DY46">
            <v>0.03</v>
          </cell>
          <cell r="DZ46">
            <v>2E-3</v>
          </cell>
          <cell r="EJ46">
            <v>1.0999999999999999E-2</v>
          </cell>
          <cell r="EK46">
            <v>8.0000000000000002E-3</v>
          </cell>
          <cell r="EL46">
            <v>1.0999999999999999E-2</v>
          </cell>
          <cell r="EM46">
            <v>0.01</v>
          </cell>
          <cell r="EN46">
            <v>5.0000000000000001E-3</v>
          </cell>
          <cell r="EO46">
            <v>3.0000000000000001E-3</v>
          </cell>
          <cell r="EY46">
            <v>7.0000000000000001E-3</v>
          </cell>
          <cell r="EZ46">
            <v>5.0000000000000001E-3</v>
          </cell>
          <cell r="FA46">
            <v>7.0000000000000001E-3</v>
          </cell>
          <cell r="FB46">
            <v>6.0000000000000001E-3</v>
          </cell>
          <cell r="FC46">
            <v>4.0000000000000001E-3</v>
          </cell>
          <cell r="FD46">
            <v>1E-3</v>
          </cell>
        </row>
        <row r="47">
          <cell r="E47">
            <v>8.9999999999999993E-3</v>
          </cell>
          <cell r="F47">
            <v>6.0000000000000001E-3</v>
          </cell>
          <cell r="G47">
            <v>8.9999999999999993E-3</v>
          </cell>
          <cell r="H47">
            <v>6.0000000000000001E-3</v>
          </cell>
          <cell r="I47">
            <v>4.0000000000000001E-3</v>
          </cell>
          <cell r="T47">
            <v>8.9999999999999993E-3</v>
          </cell>
          <cell r="U47">
            <v>6.0000000000000001E-3</v>
          </cell>
          <cell r="V47">
            <v>8.9999999999999993E-3</v>
          </cell>
          <cell r="W47">
            <v>6.0000000000000001E-3</v>
          </cell>
          <cell r="X47">
            <v>4.0000000000000001E-3</v>
          </cell>
          <cell r="AX47">
            <v>8.9999999999999993E-3</v>
          </cell>
          <cell r="AY47">
            <v>6.0000000000000001E-3</v>
          </cell>
          <cell r="AZ47">
            <v>8.9999999999999993E-3</v>
          </cell>
          <cell r="BA47">
            <v>6.0000000000000001E-3</v>
          </cell>
          <cell r="BB47">
            <v>4.0000000000000001E-3</v>
          </cell>
          <cell r="BM47">
            <v>1.4999999999999999E-2</v>
          </cell>
          <cell r="BN47">
            <v>1.2999999999999999E-2</v>
          </cell>
          <cell r="BO47">
            <v>1.4999999999999999E-2</v>
          </cell>
          <cell r="BP47">
            <v>1.4999999999999999E-2</v>
          </cell>
          <cell r="BQ47">
            <v>0.01</v>
          </cell>
          <cell r="CB47">
            <v>1.4999999999999999E-2</v>
          </cell>
          <cell r="CC47">
            <v>1.2999999999999999E-2</v>
          </cell>
          <cell r="CD47">
            <v>1.4999999999999999E-2</v>
          </cell>
          <cell r="CE47">
            <v>1.4999999999999999E-2</v>
          </cell>
          <cell r="CF47">
            <v>0.01</v>
          </cell>
          <cell r="EJ47">
            <v>1.4999999999999999E-2</v>
          </cell>
          <cell r="EK47">
            <v>0.01</v>
          </cell>
          <cell r="EL47">
            <v>1.4999999999999999E-2</v>
          </cell>
          <cell r="EM47">
            <v>0.01</v>
          </cell>
          <cell r="EN47">
            <v>5.0000000000000001E-3</v>
          </cell>
          <cell r="EY47">
            <v>1.4999999999999999E-2</v>
          </cell>
          <cell r="EZ47">
            <v>0.01</v>
          </cell>
          <cell r="FA47">
            <v>1.4999999999999999E-2</v>
          </cell>
          <cell r="FB47">
            <v>0.01</v>
          </cell>
          <cell r="FC47">
            <v>5.0000000000000001E-3</v>
          </cell>
          <cell r="FN47">
            <v>1.4999999999999999E-2</v>
          </cell>
          <cell r="FO47">
            <v>0.01</v>
          </cell>
          <cell r="FP47">
            <v>1.4999999999999999E-2</v>
          </cell>
          <cell r="FQ47">
            <v>0.01</v>
          </cell>
          <cell r="FR47">
            <v>5.0000000000000001E-3</v>
          </cell>
        </row>
        <row r="48">
          <cell r="E48">
            <v>8.9999999999999993E-3</v>
          </cell>
          <cell r="F48">
            <v>6.0000000000000001E-3</v>
          </cell>
          <cell r="G48">
            <v>8.9999999999999993E-3</v>
          </cell>
          <cell r="H48">
            <v>1.2E-2</v>
          </cell>
          <cell r="I48">
            <v>0.01</v>
          </cell>
          <cell r="J48">
            <v>1E-4</v>
          </cell>
          <cell r="T48">
            <v>8.9999999999999993E-3</v>
          </cell>
          <cell r="U48">
            <v>6.0000000000000001E-3</v>
          </cell>
          <cell r="V48">
            <v>8.9999999999999993E-3</v>
          </cell>
          <cell r="W48">
            <v>1.2E-2</v>
          </cell>
          <cell r="X48">
            <v>0.01</v>
          </cell>
          <cell r="Y48">
            <v>1E-4</v>
          </cell>
          <cell r="AX48">
            <v>8.9999999999999993E-3</v>
          </cell>
          <cell r="AY48">
            <v>6.0000000000000001E-3</v>
          </cell>
          <cell r="AZ48">
            <v>8.9999999999999993E-3</v>
          </cell>
          <cell r="BA48">
            <v>8.9999999999999993E-3</v>
          </cell>
          <cell r="BB48">
            <v>0.01</v>
          </cell>
          <cell r="BC48">
            <v>1E-4</v>
          </cell>
          <cell r="BM48">
            <v>0.02</v>
          </cell>
          <cell r="BN48">
            <v>1.2999999999999999E-2</v>
          </cell>
          <cell r="BO48">
            <v>0.02</v>
          </cell>
          <cell r="BP48">
            <v>0.02</v>
          </cell>
          <cell r="BQ48">
            <v>1.2E-2</v>
          </cell>
          <cell r="BR48">
            <v>1E-3</v>
          </cell>
          <cell r="CB48">
            <v>0.02</v>
          </cell>
          <cell r="CC48">
            <v>1.2999999999999999E-2</v>
          </cell>
          <cell r="CD48">
            <v>0.02</v>
          </cell>
          <cell r="CE48">
            <v>0.02</v>
          </cell>
          <cell r="CF48">
            <v>1.2E-2</v>
          </cell>
          <cell r="CG48">
            <v>1E-3</v>
          </cell>
          <cell r="CQ48">
            <v>7.0000000000000001E-3</v>
          </cell>
          <cell r="CR48">
            <v>5.0000000000000001E-3</v>
          </cell>
          <cell r="CS48">
            <v>7.0000000000000001E-3</v>
          </cell>
          <cell r="CT48">
            <v>0.01</v>
          </cell>
          <cell r="CU48">
            <v>5.0000000000000001E-3</v>
          </cell>
          <cell r="DF48">
            <v>7.0000000000000001E-3</v>
          </cell>
          <cell r="DG48">
            <v>5.0000000000000001E-3</v>
          </cell>
          <cell r="DH48">
            <v>7.0000000000000001E-3</v>
          </cell>
          <cell r="DI48">
            <v>0.01</v>
          </cell>
          <cell r="DJ48">
            <v>5.0000000000000001E-3</v>
          </cell>
          <cell r="DU48">
            <v>7.0000000000000001E-3</v>
          </cell>
          <cell r="DV48">
            <v>5.0000000000000001E-3</v>
          </cell>
          <cell r="DW48">
            <v>7.0000000000000001E-3</v>
          </cell>
          <cell r="DX48">
            <v>7.0000000000000001E-3</v>
          </cell>
          <cell r="DY48">
            <v>5.0000000000000001E-3</v>
          </cell>
          <cell r="DZ48">
            <v>1E-3</v>
          </cell>
          <cell r="EJ48">
            <v>1.4999999999999999E-2</v>
          </cell>
          <cell r="EK48">
            <v>0.01</v>
          </cell>
          <cell r="EL48">
            <v>1.4999999999999999E-2</v>
          </cell>
          <cell r="EM48">
            <v>0.01</v>
          </cell>
          <cell r="EN48">
            <v>5.0000000000000001E-3</v>
          </cell>
          <cell r="EY48">
            <v>1.2999999999999999E-2</v>
          </cell>
          <cell r="EZ48">
            <v>0.01</v>
          </cell>
          <cell r="FA48">
            <v>1.2999999999999999E-2</v>
          </cell>
          <cell r="FB48">
            <v>0.01</v>
          </cell>
          <cell r="FC48">
            <v>5.0000000000000001E-3</v>
          </cell>
          <cell r="FD48">
            <v>1E-3</v>
          </cell>
          <cell r="FN48">
            <v>1.2999999999999999E-2</v>
          </cell>
          <cell r="FO48">
            <v>0.01</v>
          </cell>
          <cell r="FP48">
            <v>1.2999999999999999E-2</v>
          </cell>
          <cell r="FQ48">
            <v>0.01</v>
          </cell>
          <cell r="FR48">
            <v>5.0000000000000001E-3</v>
          </cell>
          <cell r="FS48">
            <v>1E-3</v>
          </cell>
        </row>
        <row r="49">
          <cell r="CQ49">
            <v>4.7E-2</v>
          </cell>
          <cell r="CR49">
            <v>0.04</v>
          </cell>
          <cell r="CS49">
            <v>4.7E-2</v>
          </cell>
          <cell r="CT49">
            <v>0.02</v>
          </cell>
          <cell r="CU49">
            <v>1.4999999999999999E-2</v>
          </cell>
          <cell r="CV49">
            <v>5.0000000000000001E-4</v>
          </cell>
          <cell r="DF49">
            <v>4.7E-2</v>
          </cell>
          <cell r="DG49">
            <v>0.04</v>
          </cell>
          <cell r="DH49">
            <v>4.7E-2</v>
          </cell>
          <cell r="DI49">
            <v>3.6999999999999998E-2</v>
          </cell>
          <cell r="DJ49">
            <v>3.2000000000000001E-2</v>
          </cell>
          <cell r="DK49">
            <v>5.0000000000000001E-4</v>
          </cell>
        </row>
        <row r="50">
          <cell r="E50">
            <v>1.2E-2</v>
          </cell>
          <cell r="F50">
            <v>0.01</v>
          </cell>
          <cell r="G50">
            <v>1.2E-2</v>
          </cell>
          <cell r="H50">
            <v>0.02</v>
          </cell>
          <cell r="I50">
            <v>1.4999999999999999E-2</v>
          </cell>
          <cell r="J50">
            <v>5.0000000000000001E-4</v>
          </cell>
          <cell r="T50">
            <v>1.2E-2</v>
          </cell>
          <cell r="U50">
            <v>0.01</v>
          </cell>
          <cell r="V50">
            <v>1.2E-2</v>
          </cell>
          <cell r="W50">
            <v>0.02</v>
          </cell>
          <cell r="X50">
            <v>1.4999999999999999E-2</v>
          </cell>
          <cell r="Y50">
            <v>5.0000000000000001E-4</v>
          </cell>
          <cell r="AX50">
            <v>1.2E-2</v>
          </cell>
          <cell r="AY50">
            <v>0.01</v>
          </cell>
          <cell r="AZ50">
            <v>1.2E-2</v>
          </cell>
          <cell r="BA50">
            <v>0.02</v>
          </cell>
          <cell r="BB50">
            <v>1.4999999999999999E-2</v>
          </cell>
          <cell r="BC50">
            <v>5.0000000000000001E-4</v>
          </cell>
          <cell r="BM50">
            <v>1.2E-2</v>
          </cell>
          <cell r="BN50">
            <v>1.0999999999999999E-2</v>
          </cell>
          <cell r="BO50">
            <v>1.2E-2</v>
          </cell>
          <cell r="BP50">
            <v>1.6E-2</v>
          </cell>
          <cell r="BQ50">
            <v>1.4E-2</v>
          </cell>
          <cell r="BR50">
            <v>5.0000000000000001E-4</v>
          </cell>
          <cell r="CB50">
            <v>1.2E-2</v>
          </cell>
          <cell r="CC50">
            <v>1.0999999999999999E-2</v>
          </cell>
          <cell r="CD50">
            <v>1.2E-2</v>
          </cell>
          <cell r="CE50">
            <v>1.6E-2</v>
          </cell>
          <cell r="CF50">
            <v>1.4E-2</v>
          </cell>
          <cell r="CG50">
            <v>5.0000000000000001E-4</v>
          </cell>
          <cell r="CQ50">
            <v>5.0000000000000001E-3</v>
          </cell>
          <cell r="CR50">
            <v>4.0000000000000001E-3</v>
          </cell>
          <cell r="CS50">
            <v>5.0000000000000001E-3</v>
          </cell>
          <cell r="CT50">
            <v>5.0000000000000001E-3</v>
          </cell>
          <cell r="CU50">
            <v>4.0000000000000001E-3</v>
          </cell>
          <cell r="CV50">
            <v>5.0000000000000001E-4</v>
          </cell>
          <cell r="DF50">
            <v>5.0000000000000001E-3</v>
          </cell>
          <cell r="DG50">
            <v>4.0000000000000001E-3</v>
          </cell>
          <cell r="DH50">
            <v>5.0000000000000001E-3</v>
          </cell>
          <cell r="DI50">
            <v>5.0000000000000001E-3</v>
          </cell>
          <cell r="DJ50">
            <v>3.0000000000000001E-3</v>
          </cell>
          <cell r="DK50">
            <v>5.0000000000000001E-4</v>
          </cell>
          <cell r="DU50">
            <v>1.4999999999999999E-2</v>
          </cell>
          <cell r="DV50">
            <v>1.2999999999999999E-2</v>
          </cell>
          <cell r="DW50">
            <v>1.4999999999999999E-2</v>
          </cell>
          <cell r="DX50">
            <v>1.2E-2</v>
          </cell>
          <cell r="DY50">
            <v>0.01</v>
          </cell>
          <cell r="DZ50">
            <v>5.0000000000000001E-4</v>
          </cell>
          <cell r="EJ50">
            <v>1.2E-2</v>
          </cell>
          <cell r="EK50">
            <v>0.01</v>
          </cell>
          <cell r="EL50">
            <v>1.2E-2</v>
          </cell>
          <cell r="EM50">
            <v>1.2E-2</v>
          </cell>
          <cell r="EN50">
            <v>0.01</v>
          </cell>
          <cell r="EO50">
            <v>5.0000000000000001E-4</v>
          </cell>
          <cell r="EY50">
            <v>1.2E-2</v>
          </cell>
          <cell r="EZ50">
            <v>0.01</v>
          </cell>
          <cell r="FA50">
            <v>1.2E-2</v>
          </cell>
          <cell r="FB50">
            <v>1.4999999999999999E-2</v>
          </cell>
          <cell r="FC50">
            <v>0.01</v>
          </cell>
          <cell r="FD50">
            <v>5.0000000000000001E-4</v>
          </cell>
          <cell r="FN50">
            <v>1.2E-2</v>
          </cell>
          <cell r="FO50">
            <v>0.01</v>
          </cell>
          <cell r="FP50">
            <v>1.2E-2</v>
          </cell>
          <cell r="FQ50">
            <v>1.4999999999999999E-2</v>
          </cell>
          <cell r="FR50">
            <v>0.01</v>
          </cell>
          <cell r="FS50">
            <v>5.0000000000000001E-4</v>
          </cell>
        </row>
        <row r="51">
          <cell r="E51">
            <v>5.0000000000000001E-3</v>
          </cell>
          <cell r="F51">
            <v>4.0000000000000001E-3</v>
          </cell>
          <cell r="G51">
            <v>5.0000000000000001E-3</v>
          </cell>
          <cell r="H51">
            <v>5.0000000000000001E-3</v>
          </cell>
          <cell r="I51">
            <v>4.0000000000000001E-3</v>
          </cell>
          <cell r="J51">
            <v>3.0000000000000001E-3</v>
          </cell>
          <cell r="T51">
            <v>5.0000000000000001E-3</v>
          </cell>
          <cell r="U51">
            <v>4.0000000000000001E-3</v>
          </cell>
          <cell r="V51">
            <v>5.0000000000000001E-3</v>
          </cell>
          <cell r="W51">
            <v>5.0000000000000001E-3</v>
          </cell>
          <cell r="X51">
            <v>4.0000000000000001E-3</v>
          </cell>
          <cell r="Y51">
            <v>3.0000000000000001E-3</v>
          </cell>
          <cell r="AX51">
            <v>5.0000000000000001E-3</v>
          </cell>
          <cell r="AY51">
            <v>4.0000000000000001E-3</v>
          </cell>
          <cell r="AZ51">
            <v>5.0000000000000001E-3</v>
          </cell>
          <cell r="BA51">
            <v>5.0000000000000001E-3</v>
          </cell>
          <cell r="BB51">
            <v>4.0000000000000001E-3</v>
          </cell>
          <cell r="BC51">
            <v>3.0000000000000001E-3</v>
          </cell>
          <cell r="BM51">
            <v>5.0000000000000001E-3</v>
          </cell>
          <cell r="BN51">
            <v>3.0000000000000001E-3</v>
          </cell>
          <cell r="BO51">
            <v>5.0000000000000001E-3</v>
          </cell>
          <cell r="BP51">
            <v>5.0000000000000001E-3</v>
          </cell>
          <cell r="BQ51">
            <v>3.0000000000000001E-3</v>
          </cell>
          <cell r="BR51">
            <v>3.0000000000000001E-3</v>
          </cell>
          <cell r="CB51">
            <v>5.0000000000000001E-3</v>
          </cell>
          <cell r="CC51">
            <v>3.0000000000000001E-3</v>
          </cell>
          <cell r="CD51">
            <v>5.0000000000000001E-3</v>
          </cell>
          <cell r="CE51">
            <v>5.0000000000000001E-3</v>
          </cell>
          <cell r="CF51">
            <v>3.0000000000000001E-3</v>
          </cell>
          <cell r="CG51">
            <v>3.0000000000000001E-3</v>
          </cell>
          <cell r="CQ51">
            <v>5.0000000000000001E-3</v>
          </cell>
          <cell r="CR51">
            <v>3.0000000000000001E-3</v>
          </cell>
          <cell r="CS51">
            <v>5.0000000000000001E-3</v>
          </cell>
          <cell r="CT51">
            <v>5.0000000000000001E-3</v>
          </cell>
          <cell r="CU51">
            <v>3.0000000000000001E-3</v>
          </cell>
          <cell r="CV51">
            <v>3.0000000000000001E-3</v>
          </cell>
          <cell r="DF51">
            <v>5.0000000000000001E-3</v>
          </cell>
          <cell r="DG51">
            <v>3.0000000000000001E-3</v>
          </cell>
          <cell r="DH51">
            <v>5.0000000000000001E-3</v>
          </cell>
          <cell r="DI51">
            <v>5.0000000000000001E-3</v>
          </cell>
          <cell r="DJ51">
            <v>2E-3</v>
          </cell>
          <cell r="DK51">
            <v>3.0000000000000001E-3</v>
          </cell>
          <cell r="DU51">
            <v>5.0000000000000001E-3</v>
          </cell>
          <cell r="DV51">
            <v>3.0000000000000001E-3</v>
          </cell>
          <cell r="DW51">
            <v>5.0000000000000001E-3</v>
          </cell>
          <cell r="DX51">
            <v>4.0000000000000001E-3</v>
          </cell>
          <cell r="DY51">
            <v>3.0000000000000001E-3</v>
          </cell>
          <cell r="DZ51">
            <v>3.0000000000000001E-3</v>
          </cell>
          <cell r="EJ51">
            <v>5.0000000000000001E-3</v>
          </cell>
          <cell r="EK51">
            <v>2E-3</v>
          </cell>
          <cell r="EL51">
            <v>5.0000000000000001E-3</v>
          </cell>
          <cell r="EM51">
            <v>3.0000000000000001E-3</v>
          </cell>
          <cell r="EN51">
            <v>2E-3</v>
          </cell>
          <cell r="EO51">
            <v>3.0000000000000001E-3</v>
          </cell>
          <cell r="EY51">
            <v>5.0000000000000001E-3</v>
          </cell>
          <cell r="EZ51">
            <v>3.0000000000000001E-3</v>
          </cell>
          <cell r="FA51">
            <v>5.0000000000000001E-3</v>
          </cell>
          <cell r="FB51">
            <v>5.0000000000000001E-3</v>
          </cell>
          <cell r="FC51">
            <v>3.0000000000000001E-3</v>
          </cell>
          <cell r="FD51">
            <v>3.0000000000000001E-3</v>
          </cell>
          <cell r="FN51">
            <v>5.0000000000000001E-3</v>
          </cell>
          <cell r="FO51">
            <v>3.0000000000000001E-3</v>
          </cell>
          <cell r="FP51">
            <v>5.0000000000000001E-3</v>
          </cell>
          <cell r="FQ51">
            <v>5.0000000000000001E-3</v>
          </cell>
          <cell r="FR51">
            <v>3.0000000000000001E-3</v>
          </cell>
          <cell r="FS51">
            <v>3.0000000000000001E-3</v>
          </cell>
        </row>
        <row r="52">
          <cell r="E52">
            <v>3.0000000000000001E-3</v>
          </cell>
          <cell r="F52">
            <v>3.0000000000000001E-3</v>
          </cell>
          <cell r="G52">
            <v>3.0000000000000001E-3</v>
          </cell>
          <cell r="H52">
            <v>3.0000000000000001E-3</v>
          </cell>
          <cell r="I52">
            <v>1E-3</v>
          </cell>
          <cell r="J52">
            <v>1E-3</v>
          </cell>
          <cell r="T52">
            <v>3.0000000000000001E-3</v>
          </cell>
          <cell r="U52">
            <v>3.0000000000000001E-3</v>
          </cell>
          <cell r="V52">
            <v>3.0000000000000001E-3</v>
          </cell>
          <cell r="W52">
            <v>3.0000000000000001E-3</v>
          </cell>
          <cell r="X52">
            <v>1E-3</v>
          </cell>
          <cell r="Y52">
            <v>1E-3</v>
          </cell>
          <cell r="AX52">
            <v>3.0000000000000001E-3</v>
          </cell>
          <cell r="AY52">
            <v>3.0000000000000001E-3</v>
          </cell>
          <cell r="AZ52">
            <v>3.0000000000000001E-3</v>
          </cell>
          <cell r="BA52">
            <v>3.0000000000000001E-3</v>
          </cell>
          <cell r="BB52">
            <v>1E-3</v>
          </cell>
          <cell r="BC52">
            <v>1E-3</v>
          </cell>
          <cell r="BM52">
            <v>3.0000000000000001E-3</v>
          </cell>
          <cell r="BN52">
            <v>3.0000000000000001E-3</v>
          </cell>
          <cell r="BO52">
            <v>3.0000000000000001E-3</v>
          </cell>
          <cell r="BP52">
            <v>3.0000000000000001E-3</v>
          </cell>
          <cell r="BQ52">
            <v>1E-3</v>
          </cell>
          <cell r="BR52">
            <v>1E-3</v>
          </cell>
          <cell r="CB52">
            <v>3.0000000000000001E-3</v>
          </cell>
          <cell r="CC52">
            <v>3.0000000000000001E-3</v>
          </cell>
          <cell r="CD52">
            <v>3.0000000000000001E-3</v>
          </cell>
          <cell r="CE52">
            <v>3.0000000000000001E-3</v>
          </cell>
          <cell r="CF52">
            <v>1E-3</v>
          </cell>
          <cell r="CG52">
            <v>1E-3</v>
          </cell>
          <cell r="CQ52">
            <v>2E-3</v>
          </cell>
          <cell r="CR52">
            <v>2E-3</v>
          </cell>
          <cell r="CS52">
            <v>2E-3</v>
          </cell>
          <cell r="CT52">
            <v>2E-3</v>
          </cell>
          <cell r="CU52">
            <v>1E-3</v>
          </cell>
          <cell r="CV52">
            <v>1E-3</v>
          </cell>
          <cell r="DF52">
            <v>2E-3</v>
          </cell>
          <cell r="DG52">
            <v>2E-3</v>
          </cell>
          <cell r="DH52">
            <v>2E-3</v>
          </cell>
          <cell r="DI52">
            <v>3.0000000000000001E-3</v>
          </cell>
          <cell r="DJ52">
            <v>1E-3</v>
          </cell>
          <cell r="DK52">
            <v>1E-3</v>
          </cell>
          <cell r="DU52">
            <v>2E-3</v>
          </cell>
          <cell r="DV52">
            <v>2E-3</v>
          </cell>
          <cell r="DW52">
            <v>2E-3</v>
          </cell>
          <cell r="DX52">
            <v>3.0000000000000001E-3</v>
          </cell>
          <cell r="DY52">
            <v>1E-3</v>
          </cell>
          <cell r="DZ52">
            <v>1E-3</v>
          </cell>
          <cell r="EJ52">
            <v>4.0000000000000001E-3</v>
          </cell>
          <cell r="EK52">
            <v>4.0000000000000001E-3</v>
          </cell>
          <cell r="EL52">
            <v>4.0000000000000001E-3</v>
          </cell>
          <cell r="EM52">
            <v>3.0000000000000001E-3</v>
          </cell>
          <cell r="EN52">
            <v>1E-3</v>
          </cell>
          <cell r="EO52">
            <v>1E-3</v>
          </cell>
          <cell r="EY52">
            <v>4.0000000000000001E-3</v>
          </cell>
          <cell r="EZ52">
            <v>4.0000000000000001E-3</v>
          </cell>
          <cell r="FA52">
            <v>4.0000000000000001E-3</v>
          </cell>
          <cell r="FB52">
            <v>3.0000000000000001E-3</v>
          </cell>
          <cell r="FC52">
            <v>1E-3</v>
          </cell>
          <cell r="FD52">
            <v>1E-3</v>
          </cell>
          <cell r="FN52">
            <v>4.0000000000000001E-3</v>
          </cell>
          <cell r="FO52">
            <v>4.0000000000000001E-3</v>
          </cell>
          <cell r="FP52">
            <v>4.0000000000000001E-3</v>
          </cell>
          <cell r="FQ52">
            <v>3.0000000000000001E-3</v>
          </cell>
          <cell r="FR52">
            <v>1E-3</v>
          </cell>
          <cell r="FS52">
            <v>1E-3</v>
          </cell>
        </row>
        <row r="53">
          <cell r="E53">
            <v>2E-3</v>
          </cell>
          <cell r="F53">
            <v>2E-3</v>
          </cell>
          <cell r="G53">
            <v>2E-3</v>
          </cell>
          <cell r="H53">
            <v>2E-3</v>
          </cell>
          <cell r="I53">
            <v>1E-3</v>
          </cell>
          <cell r="J53">
            <v>1E-3</v>
          </cell>
          <cell r="T53">
            <v>2E-3</v>
          </cell>
          <cell r="U53">
            <v>2E-3</v>
          </cell>
          <cell r="V53">
            <v>2E-3</v>
          </cell>
          <cell r="W53">
            <v>2E-3</v>
          </cell>
          <cell r="X53">
            <v>1E-3</v>
          </cell>
          <cell r="Y53">
            <v>1E-3</v>
          </cell>
          <cell r="AX53">
            <v>2E-3</v>
          </cell>
          <cell r="AY53">
            <v>2E-3</v>
          </cell>
          <cell r="AZ53">
            <v>2E-3</v>
          </cell>
          <cell r="BA53">
            <v>2E-3</v>
          </cell>
          <cell r="BB53">
            <v>1E-3</v>
          </cell>
          <cell r="BC53">
            <v>1E-3</v>
          </cell>
          <cell r="BM53">
            <v>2E-3</v>
          </cell>
          <cell r="BN53">
            <v>2E-3</v>
          </cell>
          <cell r="BO53">
            <v>2E-3</v>
          </cell>
          <cell r="BP53">
            <v>2E-3</v>
          </cell>
          <cell r="BQ53">
            <v>1E-3</v>
          </cell>
          <cell r="BR53">
            <v>1E-3</v>
          </cell>
          <cell r="DU53">
            <v>2E-3</v>
          </cell>
          <cell r="DV53">
            <v>2E-3</v>
          </cell>
          <cell r="DW53">
            <v>2E-3</v>
          </cell>
          <cell r="DX53">
            <v>3.0000000000000001E-3</v>
          </cell>
          <cell r="DY53">
            <v>1E-3</v>
          </cell>
          <cell r="DZ53">
            <v>1E-3</v>
          </cell>
          <cell r="EJ53">
            <v>2E-3</v>
          </cell>
          <cell r="EK53">
            <v>2E-3</v>
          </cell>
          <cell r="EL53">
            <v>2E-3</v>
          </cell>
          <cell r="EM53">
            <v>3.0000000000000001E-3</v>
          </cell>
          <cell r="EN53">
            <v>1E-3</v>
          </cell>
          <cell r="EO53">
            <v>1E-3</v>
          </cell>
          <cell r="EY53">
            <v>2E-3</v>
          </cell>
          <cell r="EZ53">
            <v>2E-3</v>
          </cell>
          <cell r="FA53">
            <v>2E-3</v>
          </cell>
          <cell r="FB53">
            <v>3.0000000000000001E-3</v>
          </cell>
          <cell r="FC53">
            <v>1E-3</v>
          </cell>
          <cell r="FD53">
            <v>1E-3</v>
          </cell>
          <cell r="FN53">
            <v>2E-3</v>
          </cell>
          <cell r="FO53">
            <v>2E-3</v>
          </cell>
          <cell r="FP53">
            <v>2E-3</v>
          </cell>
          <cell r="FQ53">
            <v>3.0000000000000001E-3</v>
          </cell>
          <cell r="FR53">
            <v>1E-3</v>
          </cell>
          <cell r="FS53">
            <v>1E-3</v>
          </cell>
        </row>
        <row r="54">
          <cell r="E54">
            <v>2E-3</v>
          </cell>
          <cell r="F54">
            <v>2E-3</v>
          </cell>
          <cell r="G54">
            <v>2E-3</v>
          </cell>
          <cell r="H54">
            <v>2E-3</v>
          </cell>
          <cell r="I54">
            <v>1E-3</v>
          </cell>
          <cell r="J54">
            <v>1E-3</v>
          </cell>
          <cell r="T54">
            <v>2E-3</v>
          </cell>
          <cell r="U54">
            <v>2E-3</v>
          </cell>
          <cell r="V54">
            <v>2E-3</v>
          </cell>
          <cell r="W54">
            <v>2E-3</v>
          </cell>
          <cell r="X54">
            <v>1E-3</v>
          </cell>
          <cell r="Y54">
            <v>1E-3</v>
          </cell>
          <cell r="AX54">
            <v>2E-3</v>
          </cell>
          <cell r="AY54">
            <v>2E-3</v>
          </cell>
          <cell r="AZ54">
            <v>2E-3</v>
          </cell>
          <cell r="BA54">
            <v>2E-3</v>
          </cell>
          <cell r="BB54">
            <v>1E-3</v>
          </cell>
          <cell r="BC54">
            <v>1E-3</v>
          </cell>
          <cell r="BM54">
            <v>2E-3</v>
          </cell>
          <cell r="BN54">
            <v>2E-3</v>
          </cell>
          <cell r="BO54">
            <v>2E-3</v>
          </cell>
          <cell r="BP54">
            <v>2E-3</v>
          </cell>
          <cell r="BQ54">
            <v>1E-3</v>
          </cell>
          <cell r="BR54">
            <v>1E-3</v>
          </cell>
          <cell r="EJ54">
            <v>3.0000000000000001E-3</v>
          </cell>
          <cell r="EK54">
            <v>3.0000000000000001E-3</v>
          </cell>
          <cell r="EL54">
            <v>3.0000000000000001E-3</v>
          </cell>
          <cell r="EM54">
            <v>3.0000000000000001E-3</v>
          </cell>
          <cell r="EN54">
            <v>1E-3</v>
          </cell>
          <cell r="EY54">
            <v>3.0000000000000001E-3</v>
          </cell>
          <cell r="EZ54">
            <v>3.0000000000000001E-3</v>
          </cell>
          <cell r="FA54">
            <v>3.0000000000000001E-3</v>
          </cell>
          <cell r="FB54">
            <v>3.0000000000000001E-3</v>
          </cell>
          <cell r="FC54">
            <v>1E-3</v>
          </cell>
          <cell r="FN54">
            <v>3.0000000000000001E-3</v>
          </cell>
          <cell r="FO54">
            <v>3.0000000000000001E-3</v>
          </cell>
          <cell r="FP54">
            <v>3.0000000000000001E-3</v>
          </cell>
          <cell r="FQ54">
            <v>3.0000000000000001E-3</v>
          </cell>
          <cell r="FR54">
            <v>1E-3</v>
          </cell>
        </row>
        <row r="55">
          <cell r="E55">
            <v>0.02</v>
          </cell>
          <cell r="F55">
            <v>0.02</v>
          </cell>
          <cell r="G55">
            <v>0.02</v>
          </cell>
          <cell r="H55">
            <v>3.5000000000000003E-2</v>
          </cell>
          <cell r="I55">
            <v>0.02</v>
          </cell>
          <cell r="J55">
            <v>5.0000000000000001E-4</v>
          </cell>
          <cell r="T55">
            <v>0.02</v>
          </cell>
          <cell r="U55">
            <v>0.02</v>
          </cell>
          <cell r="V55">
            <v>0.02</v>
          </cell>
          <cell r="W55">
            <v>3.5000000000000003E-2</v>
          </cell>
          <cell r="X55">
            <v>0.02</v>
          </cell>
          <cell r="Y55">
            <v>5.0000000000000001E-4</v>
          </cell>
          <cell r="AX55">
            <v>0.02</v>
          </cell>
          <cell r="AY55">
            <v>0.02</v>
          </cell>
          <cell r="AZ55">
            <v>0.02</v>
          </cell>
          <cell r="BA55">
            <v>3.5000000000000003E-2</v>
          </cell>
          <cell r="BB55">
            <v>0.02</v>
          </cell>
          <cell r="BC55">
            <v>5.0000000000000001E-4</v>
          </cell>
          <cell r="BM55">
            <v>0.02</v>
          </cell>
          <cell r="BN55">
            <v>0.02</v>
          </cell>
          <cell r="BO55">
            <v>0.02</v>
          </cell>
          <cell r="BP55">
            <v>3.5000000000000003E-2</v>
          </cell>
          <cell r="BQ55">
            <v>0.02</v>
          </cell>
          <cell r="BR55">
            <v>5.0000000000000001E-4</v>
          </cell>
          <cell r="CB55">
            <v>0.02</v>
          </cell>
          <cell r="CC55">
            <v>0.02</v>
          </cell>
          <cell r="CD55">
            <v>0.02</v>
          </cell>
          <cell r="CE55">
            <v>3.5000000000000003E-2</v>
          </cell>
          <cell r="CF55">
            <v>0.02</v>
          </cell>
          <cell r="CG55">
            <v>5.0000000000000001E-4</v>
          </cell>
          <cell r="CQ55">
            <v>5.0000000000000001E-3</v>
          </cell>
          <cell r="CR55">
            <v>5.0000000000000001E-3</v>
          </cell>
          <cell r="CS55">
            <v>5.0000000000000001E-3</v>
          </cell>
          <cell r="CT55">
            <v>3.5000000000000003E-2</v>
          </cell>
          <cell r="CU55">
            <v>1.4999999999999999E-2</v>
          </cell>
          <cell r="CV55">
            <v>5.0000000000000001E-4</v>
          </cell>
          <cell r="DF55">
            <v>1.4999999999999999E-2</v>
          </cell>
          <cell r="DG55">
            <v>1.4999999999999999E-2</v>
          </cell>
          <cell r="DH55">
            <v>1.4999999999999999E-2</v>
          </cell>
          <cell r="DI55">
            <v>0.02</v>
          </cell>
          <cell r="DJ55">
            <v>0.01</v>
          </cell>
          <cell r="DK55">
            <v>5.0000000000000001E-4</v>
          </cell>
          <cell r="DU55">
            <v>0.01</v>
          </cell>
          <cell r="DV55">
            <v>0.01</v>
          </cell>
          <cell r="DW55">
            <v>0.01</v>
          </cell>
          <cell r="DX55">
            <v>0.02</v>
          </cell>
          <cell r="DY55">
            <v>0.01</v>
          </cell>
          <cell r="DZ55">
            <v>1E-3</v>
          </cell>
          <cell r="EJ55">
            <v>1.4999999999999999E-2</v>
          </cell>
          <cell r="EK55">
            <v>1.4999999999999999E-2</v>
          </cell>
          <cell r="EL55">
            <v>1.4999999999999999E-2</v>
          </cell>
          <cell r="EM55">
            <v>0.02</v>
          </cell>
          <cell r="EN55">
            <v>0.01</v>
          </cell>
          <cell r="EO55">
            <v>1E-3</v>
          </cell>
          <cell r="EY55">
            <v>0.02</v>
          </cell>
          <cell r="EZ55">
            <v>0.02</v>
          </cell>
          <cell r="FA55">
            <v>0.02</v>
          </cell>
          <cell r="FB55">
            <v>0.02</v>
          </cell>
          <cell r="FC55">
            <v>0.01</v>
          </cell>
          <cell r="FD55">
            <v>1E-3</v>
          </cell>
          <cell r="FN55">
            <v>0.02</v>
          </cell>
          <cell r="FO55">
            <v>0.02</v>
          </cell>
          <cell r="FP55">
            <v>0.02</v>
          </cell>
          <cell r="FQ55">
            <v>0.02</v>
          </cell>
          <cell r="FR55">
            <v>0.01</v>
          </cell>
          <cell r="FS55">
            <v>1E-3</v>
          </cell>
        </row>
        <row r="56">
          <cell r="E56">
            <v>0.04</v>
          </cell>
          <cell r="F56">
            <v>0.04</v>
          </cell>
          <cell r="G56">
            <v>0.04</v>
          </cell>
          <cell r="H56">
            <v>0.05</v>
          </cell>
          <cell r="I56">
            <v>0.02</v>
          </cell>
          <cell r="J56">
            <v>1E-3</v>
          </cell>
          <cell r="T56">
            <v>0.04</v>
          </cell>
          <cell r="U56">
            <v>0.04</v>
          </cell>
          <cell r="V56">
            <v>0.04</v>
          </cell>
          <cell r="W56">
            <v>0.05</v>
          </cell>
          <cell r="X56">
            <v>0.02</v>
          </cell>
          <cell r="Y56">
            <v>1E-3</v>
          </cell>
          <cell r="AX56">
            <v>0.04</v>
          </cell>
          <cell r="AY56">
            <v>0.04</v>
          </cell>
          <cell r="AZ56">
            <v>0.04</v>
          </cell>
          <cell r="BA56">
            <v>0.05</v>
          </cell>
          <cell r="BB56">
            <v>0.02</v>
          </cell>
          <cell r="BC56">
            <v>1E-3</v>
          </cell>
          <cell r="BM56">
            <v>0.04</v>
          </cell>
          <cell r="BN56">
            <v>0.04</v>
          </cell>
          <cell r="BO56">
            <v>0.04</v>
          </cell>
          <cell r="BP56">
            <v>0.05</v>
          </cell>
          <cell r="BQ56">
            <v>0.02</v>
          </cell>
          <cell r="BR56">
            <v>1E-3</v>
          </cell>
          <cell r="CB56">
            <v>0.03</v>
          </cell>
          <cell r="CC56">
            <v>0.03</v>
          </cell>
          <cell r="CD56">
            <v>0.03</v>
          </cell>
          <cell r="CE56">
            <v>4.3999999999999997E-2</v>
          </cell>
          <cell r="CF56">
            <v>0.02</v>
          </cell>
          <cell r="CG56">
            <v>1E-3</v>
          </cell>
          <cell r="CQ56">
            <v>0.03</v>
          </cell>
          <cell r="CR56">
            <v>0.03</v>
          </cell>
          <cell r="CS56">
            <v>0.03</v>
          </cell>
          <cell r="CT56">
            <v>0.03</v>
          </cell>
          <cell r="CU56">
            <v>1.4999999999999999E-2</v>
          </cell>
          <cell r="CV56">
            <v>1E-3</v>
          </cell>
          <cell r="DF56">
            <v>2.3E-2</v>
          </cell>
          <cell r="DG56">
            <v>2.3E-2</v>
          </cell>
          <cell r="DH56">
            <v>2.3E-2</v>
          </cell>
          <cell r="DI56">
            <v>3.4000000000000002E-2</v>
          </cell>
          <cell r="DJ56">
            <v>1.4999999999999999E-2</v>
          </cell>
          <cell r="DK56">
            <v>1E-3</v>
          </cell>
          <cell r="DU56">
            <v>3.5000000000000003E-2</v>
          </cell>
          <cell r="DV56">
            <v>3.5000000000000003E-2</v>
          </cell>
          <cell r="DW56">
            <v>3.5000000000000003E-2</v>
          </cell>
          <cell r="DX56">
            <v>0.04</v>
          </cell>
          <cell r="DY56">
            <v>1.4999999999999999E-2</v>
          </cell>
          <cell r="DZ56">
            <v>1E-3</v>
          </cell>
          <cell r="EJ56">
            <v>3.5000000000000003E-2</v>
          </cell>
          <cell r="EK56">
            <v>3.5000000000000003E-2</v>
          </cell>
          <cell r="EL56">
            <v>3.5000000000000003E-2</v>
          </cell>
          <cell r="EM56">
            <v>0.04</v>
          </cell>
          <cell r="EN56">
            <v>1.4999999999999999E-2</v>
          </cell>
          <cell r="EO56">
            <v>1E-3</v>
          </cell>
          <cell r="EY56">
            <v>3.4000000000000002E-2</v>
          </cell>
          <cell r="EZ56">
            <v>3.4000000000000002E-2</v>
          </cell>
          <cell r="FA56">
            <v>3.4000000000000002E-2</v>
          </cell>
          <cell r="FB56">
            <v>4.2000000000000003E-2</v>
          </cell>
          <cell r="FC56">
            <v>0.02</v>
          </cell>
          <cell r="FD56">
            <v>1E-3</v>
          </cell>
          <cell r="FN56">
            <v>3.4000000000000002E-2</v>
          </cell>
          <cell r="FO56">
            <v>3.4000000000000002E-2</v>
          </cell>
          <cell r="FP56">
            <v>3.4000000000000002E-2</v>
          </cell>
          <cell r="FQ56">
            <v>4.2000000000000003E-2</v>
          </cell>
          <cell r="FR56">
            <v>0.02</v>
          </cell>
          <cell r="FS56">
            <v>1E-3</v>
          </cell>
        </row>
        <row r="57">
          <cell r="E57">
            <v>2.5000000000000001E-2</v>
          </cell>
          <cell r="F57">
            <v>2.5000000000000001E-2</v>
          </cell>
          <cell r="G57">
            <v>2.5000000000000001E-2</v>
          </cell>
          <cell r="H57">
            <v>3.2000000000000001E-2</v>
          </cell>
          <cell r="I57">
            <v>1.7000000000000001E-2</v>
          </cell>
          <cell r="J57">
            <v>1E-3</v>
          </cell>
          <cell r="T57">
            <v>2.5000000000000001E-2</v>
          </cell>
          <cell r="U57">
            <v>2.5000000000000001E-2</v>
          </cell>
          <cell r="V57">
            <v>2.5000000000000001E-2</v>
          </cell>
          <cell r="W57">
            <v>3.2000000000000001E-2</v>
          </cell>
          <cell r="X57">
            <v>1.7000000000000001E-2</v>
          </cell>
          <cell r="Y57">
            <v>1E-3</v>
          </cell>
          <cell r="AX57">
            <v>2.5000000000000001E-2</v>
          </cell>
          <cell r="AY57">
            <v>2.5000000000000001E-2</v>
          </cell>
          <cell r="AZ57">
            <v>2.5000000000000001E-2</v>
          </cell>
          <cell r="BA57">
            <v>3.2000000000000001E-2</v>
          </cell>
          <cell r="BB57">
            <v>1.7000000000000001E-2</v>
          </cell>
          <cell r="BC57">
            <v>1E-3</v>
          </cell>
          <cell r="BM57">
            <v>2.3E-2</v>
          </cell>
          <cell r="BN57">
            <v>2.3E-2</v>
          </cell>
          <cell r="BO57">
            <v>2.3E-2</v>
          </cell>
          <cell r="BP57">
            <v>0.03</v>
          </cell>
          <cell r="BQ57">
            <v>1.7000000000000001E-2</v>
          </cell>
          <cell r="BR57">
            <v>1E-3</v>
          </cell>
          <cell r="CB57">
            <v>2.7E-2</v>
          </cell>
          <cell r="CC57">
            <v>2.7E-2</v>
          </cell>
          <cell r="CD57">
            <v>2.7E-2</v>
          </cell>
          <cell r="CE57">
            <v>0.03</v>
          </cell>
          <cell r="CF57">
            <v>1.7000000000000001E-2</v>
          </cell>
          <cell r="CG57">
            <v>1E-3</v>
          </cell>
          <cell r="CQ57">
            <v>1.2999999999999999E-2</v>
          </cell>
          <cell r="CR57">
            <v>1.2999999999999999E-2</v>
          </cell>
          <cell r="CS57">
            <v>1.2999999999999999E-2</v>
          </cell>
          <cell r="CT57">
            <v>0.02</v>
          </cell>
          <cell r="CU57">
            <v>0.01</v>
          </cell>
          <cell r="CV57">
            <v>1E-3</v>
          </cell>
          <cell r="DF57">
            <v>0.02</v>
          </cell>
          <cell r="DG57">
            <v>0.02</v>
          </cell>
          <cell r="DH57">
            <v>0.02</v>
          </cell>
          <cell r="DI57">
            <v>0.02</v>
          </cell>
          <cell r="DJ57">
            <v>1.2E-2</v>
          </cell>
          <cell r="DK57">
            <v>1E-3</v>
          </cell>
          <cell r="DU57">
            <v>2.5000000000000001E-2</v>
          </cell>
          <cell r="DV57">
            <v>2.5000000000000001E-2</v>
          </cell>
          <cell r="DW57">
            <v>2.5000000000000001E-2</v>
          </cell>
          <cell r="DX57">
            <v>3.5000000000000003E-2</v>
          </cell>
          <cell r="DY57">
            <v>1.4999999999999999E-2</v>
          </cell>
          <cell r="DZ57">
            <v>1E-3</v>
          </cell>
          <cell r="EJ57">
            <v>0.01</v>
          </cell>
          <cell r="EK57">
            <v>0.01</v>
          </cell>
          <cell r="EL57">
            <v>0.01</v>
          </cell>
          <cell r="EM57">
            <v>0.03</v>
          </cell>
          <cell r="EN57">
            <v>1.4E-2</v>
          </cell>
          <cell r="EO57">
            <v>1E-3</v>
          </cell>
          <cell r="EY57">
            <v>1.7000000000000001E-2</v>
          </cell>
          <cell r="EZ57">
            <v>1.7000000000000001E-2</v>
          </cell>
          <cell r="FA57">
            <v>1.7000000000000001E-2</v>
          </cell>
          <cell r="FB57">
            <v>0.03</v>
          </cell>
          <cell r="FC57">
            <v>1.2999999999999999E-2</v>
          </cell>
          <cell r="FD57">
            <v>1E-3</v>
          </cell>
          <cell r="FN57">
            <v>1.7000000000000001E-2</v>
          </cell>
          <cell r="FO57">
            <v>1.7000000000000001E-2</v>
          </cell>
          <cell r="FP57">
            <v>1.7000000000000001E-2</v>
          </cell>
          <cell r="FQ57">
            <v>0.03</v>
          </cell>
          <cell r="FR57">
            <v>1.2999999999999999E-2</v>
          </cell>
          <cell r="FS57">
            <v>1E-3</v>
          </cell>
        </row>
        <row r="58">
          <cell r="E58">
            <v>1.4999999999999999E-2</v>
          </cell>
          <cell r="F58">
            <v>1.4999999999999999E-2</v>
          </cell>
          <cell r="G58">
            <v>1.4999999999999999E-2</v>
          </cell>
          <cell r="H58">
            <v>0.03</v>
          </cell>
          <cell r="I58">
            <v>0.02</v>
          </cell>
          <cell r="J58">
            <v>5.0000000000000001E-4</v>
          </cell>
          <cell r="T58">
            <v>1.4999999999999999E-2</v>
          </cell>
          <cell r="U58">
            <v>1.4999999999999999E-2</v>
          </cell>
          <cell r="V58">
            <v>1.4999999999999999E-2</v>
          </cell>
          <cell r="W58">
            <v>0.03</v>
          </cell>
          <cell r="X58">
            <v>0.02</v>
          </cell>
          <cell r="Y58">
            <v>5.0000000000000001E-4</v>
          </cell>
          <cell r="AX58">
            <v>1.4999999999999999E-2</v>
          </cell>
          <cell r="AY58">
            <v>1.4999999999999999E-2</v>
          </cell>
          <cell r="AZ58">
            <v>1.4999999999999999E-2</v>
          </cell>
          <cell r="BA58">
            <v>0.03</v>
          </cell>
          <cell r="BB58">
            <v>0.02</v>
          </cell>
          <cell r="BC58">
            <v>5.0000000000000001E-4</v>
          </cell>
          <cell r="BM58">
            <v>1.4999999999999999E-2</v>
          </cell>
          <cell r="BN58">
            <v>1.4999999999999999E-2</v>
          </cell>
          <cell r="BO58">
            <v>1.4999999999999999E-2</v>
          </cell>
          <cell r="BP58">
            <v>0.03</v>
          </cell>
          <cell r="BQ58">
            <v>0.02</v>
          </cell>
          <cell r="BR58">
            <v>5.0000000000000001E-4</v>
          </cell>
          <cell r="CB58">
            <v>1.4999999999999999E-2</v>
          </cell>
          <cell r="CC58">
            <v>1.4999999999999999E-2</v>
          </cell>
          <cell r="CD58">
            <v>1.4999999999999999E-2</v>
          </cell>
          <cell r="CE58">
            <v>0.03</v>
          </cell>
          <cell r="CF58">
            <v>0.02</v>
          </cell>
          <cell r="CG58">
            <v>5.0000000000000001E-4</v>
          </cell>
          <cell r="CQ58">
            <v>1.4999999999999999E-2</v>
          </cell>
          <cell r="CR58">
            <v>1.4999999999999999E-2</v>
          </cell>
          <cell r="CS58">
            <v>1.4999999999999999E-2</v>
          </cell>
          <cell r="CT58">
            <v>0.03</v>
          </cell>
          <cell r="CU58">
            <v>0.02</v>
          </cell>
          <cell r="CV58">
            <v>5.0000000000000001E-4</v>
          </cell>
          <cell r="DF58">
            <v>0.01</v>
          </cell>
          <cell r="DG58">
            <v>0.01</v>
          </cell>
          <cell r="DH58">
            <v>0.01</v>
          </cell>
          <cell r="DI58">
            <v>0.03</v>
          </cell>
          <cell r="DJ58">
            <v>0.02</v>
          </cell>
          <cell r="DK58">
            <v>5.0000000000000001E-4</v>
          </cell>
          <cell r="DU58">
            <v>1.4999999999999999E-2</v>
          </cell>
          <cell r="DV58">
            <v>1.4999999999999999E-2</v>
          </cell>
          <cell r="DW58">
            <v>1.4999999999999999E-2</v>
          </cell>
          <cell r="DX58">
            <v>2.5000000000000001E-2</v>
          </cell>
          <cell r="DY58">
            <v>0.01</v>
          </cell>
          <cell r="DZ58">
            <v>1E-3</v>
          </cell>
          <cell r="EJ58">
            <v>1.4999999999999999E-2</v>
          </cell>
          <cell r="EK58">
            <v>1.4999999999999999E-2</v>
          </cell>
          <cell r="EL58">
            <v>1.4999999999999999E-2</v>
          </cell>
          <cell r="EM58">
            <v>2.5000000000000001E-2</v>
          </cell>
          <cell r="EN58">
            <v>0.01</v>
          </cell>
          <cell r="EO58">
            <v>1E-3</v>
          </cell>
          <cell r="EY58">
            <v>0.02</v>
          </cell>
          <cell r="EZ58">
            <v>0.02</v>
          </cell>
          <cell r="FA58">
            <v>0.02</v>
          </cell>
          <cell r="FB58">
            <v>2.5000000000000001E-2</v>
          </cell>
          <cell r="FC58">
            <v>0.01</v>
          </cell>
          <cell r="FD58">
            <v>1E-3</v>
          </cell>
          <cell r="FN58">
            <v>0.02</v>
          </cell>
          <cell r="FO58">
            <v>0.02</v>
          </cell>
          <cell r="FP58">
            <v>0.02</v>
          </cell>
          <cell r="FQ58">
            <v>2.5000000000000001E-2</v>
          </cell>
          <cell r="FR58">
            <v>0.01</v>
          </cell>
          <cell r="FS58">
            <v>1E-3</v>
          </cell>
        </row>
        <row r="59">
          <cell r="E59">
            <v>5.0000000000000001E-3</v>
          </cell>
          <cell r="F59">
            <v>5.0000000000000001E-3</v>
          </cell>
          <cell r="G59">
            <v>5.0000000000000001E-3</v>
          </cell>
          <cell r="H59">
            <v>8.0000000000000002E-3</v>
          </cell>
          <cell r="I59">
            <v>2E-3</v>
          </cell>
          <cell r="J59">
            <v>5.0000000000000001E-4</v>
          </cell>
          <cell r="T59">
            <v>5.0000000000000001E-3</v>
          </cell>
          <cell r="U59">
            <v>5.0000000000000001E-3</v>
          </cell>
          <cell r="V59">
            <v>5.0000000000000001E-3</v>
          </cell>
          <cell r="W59">
            <v>8.0000000000000002E-3</v>
          </cell>
          <cell r="X59">
            <v>2E-3</v>
          </cell>
          <cell r="Y59">
            <v>5.0000000000000001E-4</v>
          </cell>
          <cell r="AX59">
            <v>5.0000000000000001E-3</v>
          </cell>
          <cell r="AY59">
            <v>5.0000000000000001E-3</v>
          </cell>
          <cell r="AZ59">
            <v>5.0000000000000001E-3</v>
          </cell>
          <cell r="BA59">
            <v>8.0000000000000002E-3</v>
          </cell>
          <cell r="BB59">
            <v>2E-3</v>
          </cell>
          <cell r="BC59">
            <v>5.0000000000000001E-4</v>
          </cell>
          <cell r="BM59">
            <v>5.0000000000000001E-3</v>
          </cell>
          <cell r="BN59">
            <v>5.0000000000000001E-3</v>
          </cell>
          <cell r="BO59">
            <v>5.0000000000000001E-3</v>
          </cell>
          <cell r="BP59">
            <v>8.0000000000000002E-3</v>
          </cell>
          <cell r="BQ59">
            <v>2E-3</v>
          </cell>
          <cell r="BR59">
            <v>5.0000000000000001E-4</v>
          </cell>
          <cell r="CB59">
            <v>5.0000000000000001E-3</v>
          </cell>
          <cell r="CC59">
            <v>5.0000000000000001E-3</v>
          </cell>
          <cell r="CD59">
            <v>5.0000000000000001E-3</v>
          </cell>
          <cell r="CE59">
            <v>8.0000000000000002E-3</v>
          </cell>
          <cell r="CF59">
            <v>2E-3</v>
          </cell>
          <cell r="CG59">
            <v>5.0000000000000001E-4</v>
          </cell>
          <cell r="CQ59">
            <v>5.0000000000000001E-3</v>
          </cell>
          <cell r="CR59">
            <v>5.0000000000000001E-3</v>
          </cell>
          <cell r="CS59">
            <v>5.0000000000000001E-3</v>
          </cell>
          <cell r="CT59">
            <v>8.0000000000000002E-3</v>
          </cell>
          <cell r="CU59">
            <v>4.0000000000000001E-3</v>
          </cell>
          <cell r="CV59">
            <v>5.0000000000000001E-4</v>
          </cell>
          <cell r="DF59">
            <v>5.0000000000000001E-3</v>
          </cell>
          <cell r="DG59">
            <v>5.0000000000000001E-3</v>
          </cell>
          <cell r="DH59">
            <v>5.0000000000000001E-3</v>
          </cell>
          <cell r="DI59">
            <v>8.0000000000000002E-3</v>
          </cell>
          <cell r="DJ59">
            <v>2E-3</v>
          </cell>
          <cell r="DK59">
            <v>5.0000000000000001E-4</v>
          </cell>
          <cell r="DU59">
            <v>5.0000000000000001E-3</v>
          </cell>
          <cell r="DV59">
            <v>5.0000000000000001E-3</v>
          </cell>
          <cell r="DW59">
            <v>5.0000000000000001E-3</v>
          </cell>
          <cell r="DX59">
            <v>0.01</v>
          </cell>
          <cell r="DY59">
            <v>0.01</v>
          </cell>
          <cell r="DZ59">
            <v>1E-3</v>
          </cell>
          <cell r="EJ59">
            <v>5.0000000000000001E-3</v>
          </cell>
          <cell r="EK59">
            <v>5.0000000000000001E-3</v>
          </cell>
          <cell r="EL59">
            <v>5.0000000000000001E-3</v>
          </cell>
          <cell r="EM59">
            <v>0.01</v>
          </cell>
          <cell r="EN59">
            <v>0.01</v>
          </cell>
          <cell r="EO59">
            <v>1E-3</v>
          </cell>
          <cell r="EY59">
            <v>5.0000000000000001E-3</v>
          </cell>
          <cell r="EZ59">
            <v>5.0000000000000001E-3</v>
          </cell>
          <cell r="FA59">
            <v>5.0000000000000001E-3</v>
          </cell>
          <cell r="FB59">
            <v>0.01</v>
          </cell>
          <cell r="FC59">
            <v>0.01</v>
          </cell>
          <cell r="FD59">
            <v>1E-3</v>
          </cell>
          <cell r="FN59">
            <v>5.0000000000000001E-3</v>
          </cell>
          <cell r="FO59">
            <v>5.0000000000000001E-3</v>
          </cell>
          <cell r="FP59">
            <v>5.0000000000000001E-3</v>
          </cell>
          <cell r="FQ59">
            <v>0.01</v>
          </cell>
          <cell r="FR59">
            <v>0.01</v>
          </cell>
          <cell r="FS59">
            <v>1E-3</v>
          </cell>
        </row>
        <row r="60">
          <cell r="E60">
            <v>8.0000000000000002E-3</v>
          </cell>
          <cell r="F60">
            <v>8.0000000000000002E-3</v>
          </cell>
          <cell r="G60">
            <v>8.0000000000000002E-3</v>
          </cell>
          <cell r="H60">
            <v>8.0000000000000002E-3</v>
          </cell>
          <cell r="I60">
            <v>3.0000000000000001E-3</v>
          </cell>
          <cell r="T60">
            <v>8.0000000000000002E-3</v>
          </cell>
          <cell r="U60">
            <v>8.0000000000000002E-3</v>
          </cell>
          <cell r="V60">
            <v>8.0000000000000002E-3</v>
          </cell>
          <cell r="W60">
            <v>8.0000000000000002E-3</v>
          </cell>
          <cell r="X60">
            <v>3.0000000000000001E-3</v>
          </cell>
          <cell r="AX60">
            <v>8.0000000000000002E-3</v>
          </cell>
          <cell r="AY60">
            <v>8.0000000000000002E-3</v>
          </cell>
          <cell r="AZ60">
            <v>8.0000000000000002E-3</v>
          </cell>
          <cell r="BA60">
            <v>8.0000000000000002E-3</v>
          </cell>
          <cell r="BB60">
            <v>3.0000000000000001E-3</v>
          </cell>
          <cell r="BM60">
            <v>0.01</v>
          </cell>
          <cell r="BN60">
            <v>0.01</v>
          </cell>
          <cell r="BO60">
            <v>0.01</v>
          </cell>
          <cell r="BP60">
            <v>0.01</v>
          </cell>
          <cell r="BQ60">
            <v>3.0000000000000001E-3</v>
          </cell>
          <cell r="CB60">
            <v>0.02</v>
          </cell>
          <cell r="CC60">
            <v>0.02</v>
          </cell>
          <cell r="CD60">
            <v>0.02</v>
          </cell>
          <cell r="CE60">
            <v>0.02</v>
          </cell>
          <cell r="CF60">
            <v>5.0000000000000001E-3</v>
          </cell>
          <cell r="CQ60">
            <v>1.4999999999999999E-2</v>
          </cell>
          <cell r="CR60">
            <v>1.4999999999999999E-2</v>
          </cell>
          <cell r="CS60">
            <v>1.4999999999999999E-2</v>
          </cell>
          <cell r="CT60">
            <v>0.02</v>
          </cell>
          <cell r="CU60">
            <v>5.0000000000000001E-3</v>
          </cell>
          <cell r="DF60">
            <v>0.02</v>
          </cell>
          <cell r="DG60">
            <v>0.02</v>
          </cell>
          <cell r="DH60">
            <v>0.02</v>
          </cell>
          <cell r="DI60">
            <v>0.02</v>
          </cell>
          <cell r="DJ60">
            <v>5.0000000000000001E-3</v>
          </cell>
          <cell r="DU60">
            <v>2.5999999999999999E-2</v>
          </cell>
          <cell r="DV60">
            <v>2.5999999999999999E-2</v>
          </cell>
          <cell r="DW60">
            <v>2.5999999999999999E-2</v>
          </cell>
          <cell r="DX60">
            <v>3.4000000000000002E-2</v>
          </cell>
          <cell r="DY60">
            <v>0.02</v>
          </cell>
          <cell r="EJ60">
            <v>2.5999999999999999E-2</v>
          </cell>
          <cell r="EK60">
            <v>2.5999999999999999E-2</v>
          </cell>
          <cell r="EL60">
            <v>2.5999999999999999E-2</v>
          </cell>
          <cell r="EM60">
            <v>3.4000000000000002E-2</v>
          </cell>
          <cell r="EN60">
            <v>0.02</v>
          </cell>
          <cell r="EY60">
            <v>1.4999999999999999E-2</v>
          </cell>
          <cell r="EZ60">
            <v>1.4999999999999999E-2</v>
          </cell>
          <cell r="FA60">
            <v>1.4999999999999999E-2</v>
          </cell>
          <cell r="FB60">
            <v>3.4000000000000002E-2</v>
          </cell>
          <cell r="FC60">
            <v>0.02</v>
          </cell>
          <cell r="FN60">
            <v>1.4999999999999999E-2</v>
          </cell>
          <cell r="FO60">
            <v>1.4999999999999999E-2</v>
          </cell>
          <cell r="FP60">
            <v>1.4999999999999999E-2</v>
          </cell>
          <cell r="FQ60">
            <v>3.4000000000000002E-2</v>
          </cell>
          <cell r="FR60">
            <v>0.02</v>
          </cell>
        </row>
        <row r="61">
          <cell r="CQ61">
            <v>0.02</v>
          </cell>
          <cell r="CR61">
            <v>0.02</v>
          </cell>
          <cell r="CS61">
            <v>0.02</v>
          </cell>
          <cell r="CT61">
            <v>0.02</v>
          </cell>
          <cell r="CU61">
            <v>0.01</v>
          </cell>
        </row>
        <row r="62">
          <cell r="CQ62">
            <v>0.02</v>
          </cell>
          <cell r="CR62">
            <v>0.02</v>
          </cell>
          <cell r="CS62">
            <v>0.02</v>
          </cell>
          <cell r="CT62">
            <v>0.02</v>
          </cell>
          <cell r="CU62">
            <v>0.01</v>
          </cell>
          <cell r="DF62">
            <v>2.5000000000000001E-2</v>
          </cell>
          <cell r="DG62">
            <v>2.5000000000000001E-2</v>
          </cell>
          <cell r="DH62">
            <v>2.5000000000000001E-2</v>
          </cell>
          <cell r="DI62">
            <v>3.5000000000000003E-2</v>
          </cell>
          <cell r="DJ62">
            <v>0.02</v>
          </cell>
        </row>
        <row r="63">
          <cell r="E63">
            <v>0.02</v>
          </cell>
          <cell r="F63">
            <v>0.02</v>
          </cell>
          <cell r="G63">
            <v>0.02</v>
          </cell>
          <cell r="H63">
            <v>0.03</v>
          </cell>
          <cell r="I63">
            <v>1.4999999999999999E-2</v>
          </cell>
          <cell r="T63">
            <v>0.02</v>
          </cell>
          <cell r="U63">
            <v>0.02</v>
          </cell>
          <cell r="V63">
            <v>0.02</v>
          </cell>
          <cell r="W63">
            <v>0.03</v>
          </cell>
          <cell r="X63">
            <v>1.4999999999999999E-2</v>
          </cell>
          <cell r="AX63">
            <v>0.02</v>
          </cell>
          <cell r="AY63">
            <v>0.02</v>
          </cell>
          <cell r="AZ63">
            <v>0.02</v>
          </cell>
          <cell r="BA63">
            <v>0.03</v>
          </cell>
          <cell r="BB63">
            <v>1.4999999999999999E-2</v>
          </cell>
          <cell r="BM63">
            <v>0.02</v>
          </cell>
          <cell r="BN63">
            <v>0.02</v>
          </cell>
          <cell r="BO63">
            <v>0.02</v>
          </cell>
          <cell r="BP63">
            <v>0.03</v>
          </cell>
          <cell r="BQ63">
            <v>1.4999999999999999E-2</v>
          </cell>
          <cell r="CB63">
            <v>0.02</v>
          </cell>
          <cell r="CC63">
            <v>0.02</v>
          </cell>
          <cell r="CD63">
            <v>0.02</v>
          </cell>
          <cell r="CE63">
            <v>0.03</v>
          </cell>
          <cell r="CF63">
            <v>1.4999999999999999E-2</v>
          </cell>
          <cell r="CQ63">
            <v>1.4999999999999999E-2</v>
          </cell>
          <cell r="CR63">
            <v>1.4999999999999999E-2</v>
          </cell>
          <cell r="CS63">
            <v>1.4999999999999999E-2</v>
          </cell>
          <cell r="CT63">
            <v>1.4999999999999999E-2</v>
          </cell>
          <cell r="CU63">
            <v>0.01</v>
          </cell>
          <cell r="DF63">
            <v>0.02</v>
          </cell>
          <cell r="DG63">
            <v>0.02</v>
          </cell>
          <cell r="DH63">
            <v>0.02</v>
          </cell>
          <cell r="DI63">
            <v>0.03</v>
          </cell>
          <cell r="DJ63">
            <v>1.4999999999999999E-2</v>
          </cell>
          <cell r="DU63">
            <v>0.02</v>
          </cell>
          <cell r="DV63">
            <v>0.02</v>
          </cell>
          <cell r="DW63">
            <v>0.02</v>
          </cell>
          <cell r="DX63">
            <v>0.03</v>
          </cell>
          <cell r="DY63">
            <v>1.7999999999999999E-2</v>
          </cell>
          <cell r="EJ63">
            <v>2.5000000000000001E-2</v>
          </cell>
          <cell r="EK63">
            <v>2.5000000000000001E-2</v>
          </cell>
          <cell r="EL63">
            <v>2.5000000000000001E-2</v>
          </cell>
          <cell r="EM63">
            <v>3.2000000000000001E-2</v>
          </cell>
          <cell r="EN63">
            <v>1.7999999999999999E-2</v>
          </cell>
          <cell r="EY63">
            <v>0.02</v>
          </cell>
          <cell r="EZ63">
            <v>0.02</v>
          </cell>
          <cell r="FA63">
            <v>0.02</v>
          </cell>
          <cell r="FB63">
            <v>0.03</v>
          </cell>
          <cell r="FC63">
            <v>1.4E-2</v>
          </cell>
          <cell r="FN63">
            <v>0.02</v>
          </cell>
          <cell r="FO63">
            <v>0.02</v>
          </cell>
          <cell r="FP63">
            <v>0.02</v>
          </cell>
          <cell r="FQ63">
            <v>0.03</v>
          </cell>
          <cell r="FR63">
            <v>1.4E-2</v>
          </cell>
        </row>
        <row r="64">
          <cell r="E64">
            <v>5.0000000000000001E-3</v>
          </cell>
          <cell r="F64">
            <v>4.0000000000000001E-3</v>
          </cell>
          <cell r="G64">
            <v>5.0000000000000001E-3</v>
          </cell>
          <cell r="H64">
            <v>5.0000000000000001E-3</v>
          </cell>
          <cell r="I64">
            <v>4.0000000000000001E-3</v>
          </cell>
          <cell r="J64">
            <v>1E-3</v>
          </cell>
          <cell r="T64">
            <v>5.0000000000000001E-3</v>
          </cell>
          <cell r="U64">
            <v>4.0000000000000001E-3</v>
          </cell>
          <cell r="V64">
            <v>5.0000000000000001E-3</v>
          </cell>
          <cell r="W64">
            <v>5.0000000000000001E-3</v>
          </cell>
          <cell r="X64">
            <v>4.0000000000000001E-3</v>
          </cell>
          <cell r="Y64">
            <v>1E-3</v>
          </cell>
          <cell r="AX64">
            <v>5.0000000000000001E-3</v>
          </cell>
          <cell r="AY64">
            <v>4.0000000000000001E-3</v>
          </cell>
          <cell r="AZ64">
            <v>5.0000000000000001E-3</v>
          </cell>
          <cell r="BA64">
            <v>5.0000000000000001E-3</v>
          </cell>
          <cell r="BB64">
            <v>4.0000000000000001E-3</v>
          </cell>
          <cell r="BC64">
            <v>1E-3</v>
          </cell>
          <cell r="BM64">
            <v>5.0000000000000001E-3</v>
          </cell>
          <cell r="BN64">
            <v>4.0000000000000001E-3</v>
          </cell>
          <cell r="BO64">
            <v>5.0000000000000001E-3</v>
          </cell>
          <cell r="BP64">
            <v>5.0000000000000001E-3</v>
          </cell>
          <cell r="BQ64">
            <v>4.0000000000000001E-3</v>
          </cell>
          <cell r="BR64">
            <v>1E-3</v>
          </cell>
          <cell r="CB64">
            <v>5.0000000000000001E-3</v>
          </cell>
          <cell r="CC64">
            <v>4.0000000000000001E-3</v>
          </cell>
          <cell r="CD64">
            <v>5.0000000000000001E-3</v>
          </cell>
          <cell r="CE64">
            <v>5.0000000000000001E-3</v>
          </cell>
          <cell r="CF64">
            <v>4.0000000000000001E-3</v>
          </cell>
          <cell r="CG64">
            <v>1E-3</v>
          </cell>
          <cell r="CQ64">
            <v>5.0000000000000001E-3</v>
          </cell>
          <cell r="CR64">
            <v>4.0000000000000001E-3</v>
          </cell>
          <cell r="CS64">
            <v>5.0000000000000001E-3</v>
          </cell>
          <cell r="CT64">
            <v>5.0000000000000001E-3</v>
          </cell>
          <cell r="CU64">
            <v>4.0000000000000001E-3</v>
          </cell>
          <cell r="CV64">
            <v>1E-3</v>
          </cell>
          <cell r="DF64">
            <v>5.0000000000000001E-3</v>
          </cell>
          <cell r="DG64">
            <v>4.0000000000000001E-3</v>
          </cell>
          <cell r="DH64">
            <v>5.0000000000000001E-3</v>
          </cell>
          <cell r="DI64">
            <v>5.0000000000000001E-3</v>
          </cell>
          <cell r="DJ64">
            <v>4.0000000000000001E-3</v>
          </cell>
          <cell r="DK64">
            <v>1E-3</v>
          </cell>
          <cell r="DU64">
            <v>5.0000000000000001E-3</v>
          </cell>
          <cell r="DV64">
            <v>4.0000000000000001E-3</v>
          </cell>
          <cell r="DW64">
            <v>5.0000000000000001E-3</v>
          </cell>
          <cell r="DX64">
            <v>5.0000000000000001E-3</v>
          </cell>
          <cell r="DY64">
            <v>4.0000000000000001E-3</v>
          </cell>
          <cell r="DZ64">
            <v>1E-3</v>
          </cell>
          <cell r="EJ64">
            <v>5.0000000000000001E-3</v>
          </cell>
          <cell r="EK64">
            <v>4.0000000000000001E-3</v>
          </cell>
          <cell r="EL64">
            <v>5.0000000000000001E-3</v>
          </cell>
          <cell r="EM64">
            <v>5.0000000000000001E-3</v>
          </cell>
          <cell r="EN64">
            <v>4.0000000000000001E-3</v>
          </cell>
          <cell r="EO64">
            <v>1E-3</v>
          </cell>
          <cell r="EY64">
            <v>5.0000000000000001E-3</v>
          </cell>
          <cell r="EZ64">
            <v>4.0000000000000001E-3</v>
          </cell>
          <cell r="FA64">
            <v>5.0000000000000001E-3</v>
          </cell>
          <cell r="FB64">
            <v>5.0000000000000001E-3</v>
          </cell>
          <cell r="FC64">
            <v>4.0000000000000001E-3</v>
          </cell>
          <cell r="FD64">
            <v>1E-3</v>
          </cell>
          <cell r="FN64">
            <v>5.0000000000000001E-3</v>
          </cell>
          <cell r="FO64">
            <v>4.0000000000000001E-3</v>
          </cell>
          <cell r="FP64">
            <v>5.0000000000000001E-3</v>
          </cell>
          <cell r="FQ64">
            <v>5.0000000000000001E-3</v>
          </cell>
          <cell r="FR64">
            <v>4.0000000000000001E-3</v>
          </cell>
          <cell r="FS64">
            <v>1E-3</v>
          </cell>
        </row>
        <row r="65">
          <cell r="E65">
            <v>3.0000000000000001E-3</v>
          </cell>
          <cell r="F65">
            <v>3.0000000000000001E-3</v>
          </cell>
          <cell r="G65">
            <v>3.0000000000000001E-3</v>
          </cell>
          <cell r="H65">
            <v>6.0000000000000001E-3</v>
          </cell>
          <cell r="I65">
            <v>3.0000000000000001E-3</v>
          </cell>
          <cell r="J65">
            <v>1E-3</v>
          </cell>
          <cell r="T65">
            <v>3.0000000000000001E-3</v>
          </cell>
          <cell r="U65">
            <v>3.0000000000000001E-3</v>
          </cell>
          <cell r="V65">
            <v>3.0000000000000001E-3</v>
          </cell>
          <cell r="W65">
            <v>6.0000000000000001E-3</v>
          </cell>
          <cell r="X65">
            <v>3.0000000000000001E-3</v>
          </cell>
          <cell r="Y65">
            <v>1E-3</v>
          </cell>
          <cell r="AX65">
            <v>3.0000000000000001E-3</v>
          </cell>
          <cell r="AY65">
            <v>3.0000000000000001E-3</v>
          </cell>
          <cell r="AZ65">
            <v>3.0000000000000001E-3</v>
          </cell>
          <cell r="BA65">
            <v>6.0000000000000001E-3</v>
          </cell>
          <cell r="BB65">
            <v>3.0000000000000001E-3</v>
          </cell>
          <cell r="BC65">
            <v>1E-3</v>
          </cell>
          <cell r="BM65">
            <v>3.0000000000000001E-3</v>
          </cell>
          <cell r="BN65">
            <v>3.0000000000000001E-3</v>
          </cell>
          <cell r="BO65">
            <v>3.0000000000000001E-3</v>
          </cell>
          <cell r="BP65">
            <v>6.0000000000000001E-3</v>
          </cell>
          <cell r="BQ65">
            <v>3.0000000000000001E-3</v>
          </cell>
          <cell r="BR65">
            <v>1E-3</v>
          </cell>
          <cell r="CB65">
            <v>3.0000000000000001E-3</v>
          </cell>
          <cell r="CC65">
            <v>3.0000000000000001E-3</v>
          </cell>
          <cell r="CD65">
            <v>3.0000000000000001E-3</v>
          </cell>
          <cell r="CE65">
            <v>6.0000000000000001E-3</v>
          </cell>
          <cell r="CF65">
            <v>3.0000000000000001E-3</v>
          </cell>
          <cell r="CG65">
            <v>1E-3</v>
          </cell>
          <cell r="CQ65">
            <v>3.0000000000000001E-3</v>
          </cell>
          <cell r="CR65">
            <v>3.0000000000000001E-3</v>
          </cell>
          <cell r="CS65">
            <v>3.0000000000000001E-3</v>
          </cell>
          <cell r="CT65">
            <v>6.0000000000000001E-3</v>
          </cell>
          <cell r="CU65">
            <v>3.0000000000000001E-3</v>
          </cell>
          <cell r="CV65">
            <v>1E-3</v>
          </cell>
          <cell r="DF65">
            <v>3.0000000000000001E-3</v>
          </cell>
          <cell r="DG65">
            <v>3.0000000000000001E-3</v>
          </cell>
          <cell r="DH65">
            <v>3.0000000000000001E-3</v>
          </cell>
          <cell r="DI65">
            <v>6.0000000000000001E-3</v>
          </cell>
          <cell r="DJ65">
            <v>3.0000000000000001E-3</v>
          </cell>
          <cell r="DK65">
            <v>1E-3</v>
          </cell>
          <cell r="DU65">
            <v>3.0000000000000001E-3</v>
          </cell>
          <cell r="DV65">
            <v>3.0000000000000001E-3</v>
          </cell>
          <cell r="DW65">
            <v>3.0000000000000001E-3</v>
          </cell>
          <cell r="DX65">
            <v>6.0000000000000001E-3</v>
          </cell>
          <cell r="DY65">
            <v>3.0000000000000001E-3</v>
          </cell>
          <cell r="DZ65">
            <v>1E-3</v>
          </cell>
          <cell r="EJ65">
            <v>3.0000000000000001E-3</v>
          </cell>
          <cell r="EK65">
            <v>3.0000000000000001E-3</v>
          </cell>
          <cell r="EL65">
            <v>3.0000000000000001E-3</v>
          </cell>
          <cell r="EM65">
            <v>6.0000000000000001E-3</v>
          </cell>
          <cell r="EN65">
            <v>3.0000000000000001E-3</v>
          </cell>
          <cell r="EO65">
            <v>1E-3</v>
          </cell>
          <cell r="EY65">
            <v>3.0000000000000001E-3</v>
          </cell>
          <cell r="EZ65">
            <v>3.0000000000000001E-3</v>
          </cell>
          <cell r="FA65">
            <v>3.0000000000000001E-3</v>
          </cell>
          <cell r="FB65">
            <v>6.0000000000000001E-3</v>
          </cell>
          <cell r="FC65">
            <v>3.0000000000000001E-3</v>
          </cell>
          <cell r="FD65">
            <v>1E-3</v>
          </cell>
          <cell r="FN65">
            <v>3.0000000000000001E-3</v>
          </cell>
          <cell r="FO65">
            <v>3.0000000000000001E-3</v>
          </cell>
          <cell r="FP65">
            <v>3.0000000000000001E-3</v>
          </cell>
          <cell r="FQ65">
            <v>6.0000000000000001E-3</v>
          </cell>
          <cell r="FR65">
            <v>3.0000000000000001E-3</v>
          </cell>
          <cell r="FS65">
            <v>1E-3</v>
          </cell>
        </row>
        <row r="66">
          <cell r="E66">
            <v>1E-3</v>
          </cell>
          <cell r="F66">
            <v>1E-3</v>
          </cell>
          <cell r="G66">
            <v>1E-3</v>
          </cell>
          <cell r="H66">
            <v>2E-3</v>
          </cell>
          <cell r="I66">
            <v>1E-3</v>
          </cell>
          <cell r="J66">
            <v>1E-3</v>
          </cell>
          <cell r="T66">
            <v>1E-3</v>
          </cell>
          <cell r="U66">
            <v>1E-3</v>
          </cell>
          <cell r="V66">
            <v>1E-3</v>
          </cell>
          <cell r="W66">
            <v>2E-3</v>
          </cell>
          <cell r="X66">
            <v>1E-3</v>
          </cell>
          <cell r="Y66">
            <v>1E-3</v>
          </cell>
          <cell r="AX66">
            <v>1E-3</v>
          </cell>
          <cell r="AY66">
            <v>1E-3</v>
          </cell>
          <cell r="AZ66">
            <v>1E-3</v>
          </cell>
          <cell r="BA66">
            <v>2E-3</v>
          </cell>
          <cell r="BB66">
            <v>1E-3</v>
          </cell>
          <cell r="BC66">
            <v>1E-3</v>
          </cell>
          <cell r="BM66">
            <v>1E-3</v>
          </cell>
          <cell r="BN66">
            <v>1E-3</v>
          </cell>
          <cell r="BO66">
            <v>1E-3</v>
          </cell>
          <cell r="BP66">
            <v>2E-3</v>
          </cell>
          <cell r="BQ66">
            <v>1E-3</v>
          </cell>
          <cell r="BR66">
            <v>1E-3</v>
          </cell>
          <cell r="CB66">
            <v>1E-3</v>
          </cell>
          <cell r="CC66">
            <v>1E-3</v>
          </cell>
          <cell r="CD66">
            <v>1E-3</v>
          </cell>
          <cell r="CE66">
            <v>2E-3</v>
          </cell>
          <cell r="CF66">
            <v>1E-3</v>
          </cell>
          <cell r="CG66">
            <v>1E-3</v>
          </cell>
          <cell r="CQ66">
            <v>1E-3</v>
          </cell>
          <cell r="CR66">
            <v>1E-3</v>
          </cell>
          <cell r="CS66">
            <v>1E-3</v>
          </cell>
          <cell r="CT66">
            <v>2E-3</v>
          </cell>
          <cell r="CU66">
            <v>1E-3</v>
          </cell>
          <cell r="CV66">
            <v>1E-3</v>
          </cell>
          <cell r="DF66">
            <v>1E-3</v>
          </cell>
          <cell r="DG66">
            <v>1E-3</v>
          </cell>
          <cell r="DH66">
            <v>1E-3</v>
          </cell>
          <cell r="DI66">
            <v>2E-3</v>
          </cell>
          <cell r="DJ66">
            <v>1E-3</v>
          </cell>
          <cell r="DK66">
            <v>1E-3</v>
          </cell>
          <cell r="DU66">
            <v>1E-3</v>
          </cell>
          <cell r="DV66">
            <v>1E-3</v>
          </cell>
          <cell r="DW66">
            <v>1E-3</v>
          </cell>
          <cell r="DX66">
            <v>2E-3</v>
          </cell>
          <cell r="DY66">
            <v>1E-3</v>
          </cell>
          <cell r="DZ66">
            <v>1E-3</v>
          </cell>
          <cell r="EJ66">
            <v>1E-3</v>
          </cell>
          <cell r="EK66">
            <v>1E-3</v>
          </cell>
          <cell r="EL66">
            <v>1E-3</v>
          </cell>
          <cell r="EM66">
            <v>2E-3</v>
          </cell>
          <cell r="EN66">
            <v>1E-3</v>
          </cell>
          <cell r="EO66">
            <v>1E-3</v>
          </cell>
          <cell r="EY66">
            <v>1E-3</v>
          </cell>
          <cell r="EZ66">
            <v>1E-3</v>
          </cell>
          <cell r="FA66">
            <v>1E-3</v>
          </cell>
          <cell r="FB66">
            <v>2E-3</v>
          </cell>
          <cell r="FC66">
            <v>1E-3</v>
          </cell>
          <cell r="FD66">
            <v>1E-3</v>
          </cell>
          <cell r="FN66">
            <v>1E-3</v>
          </cell>
          <cell r="FO66">
            <v>1E-3</v>
          </cell>
          <cell r="FP66">
            <v>1E-3</v>
          </cell>
          <cell r="FQ66">
            <v>2E-3</v>
          </cell>
          <cell r="FR66">
            <v>1E-3</v>
          </cell>
          <cell r="FS66">
            <v>1E-3</v>
          </cell>
        </row>
        <row r="67">
          <cell r="E67">
            <v>2E-3</v>
          </cell>
          <cell r="F67">
            <v>1E-3</v>
          </cell>
          <cell r="G67">
            <v>2E-3</v>
          </cell>
          <cell r="H67">
            <v>2E-3</v>
          </cell>
          <cell r="I67">
            <v>2E-3</v>
          </cell>
          <cell r="J67">
            <v>1E-3</v>
          </cell>
          <cell r="T67">
            <v>2E-3</v>
          </cell>
          <cell r="U67">
            <v>1E-3</v>
          </cell>
          <cell r="V67">
            <v>2E-3</v>
          </cell>
          <cell r="W67">
            <v>2E-3</v>
          </cell>
          <cell r="X67">
            <v>2E-3</v>
          </cell>
          <cell r="Y67">
            <v>1E-3</v>
          </cell>
          <cell r="AX67">
            <v>2E-3</v>
          </cell>
          <cell r="AY67">
            <v>1E-3</v>
          </cell>
          <cell r="AZ67">
            <v>2E-3</v>
          </cell>
          <cell r="BA67">
            <v>2E-3</v>
          </cell>
          <cell r="BB67">
            <v>2E-3</v>
          </cell>
          <cell r="BC67">
            <v>1E-3</v>
          </cell>
          <cell r="BM67">
            <v>2E-3</v>
          </cell>
          <cell r="BN67">
            <v>1E-3</v>
          </cell>
          <cell r="BO67">
            <v>2E-3</v>
          </cell>
          <cell r="BP67">
            <v>2E-3</v>
          </cell>
          <cell r="BQ67">
            <v>2E-3</v>
          </cell>
          <cell r="BR67">
            <v>1E-3</v>
          </cell>
          <cell r="CB67">
            <v>2E-3</v>
          </cell>
          <cell r="CC67">
            <v>1E-3</v>
          </cell>
          <cell r="CD67">
            <v>2E-3</v>
          </cell>
          <cell r="CE67">
            <v>2E-3</v>
          </cell>
          <cell r="CF67">
            <v>2E-3</v>
          </cell>
          <cell r="CG67">
            <v>1E-3</v>
          </cell>
          <cell r="CQ67">
            <v>2E-3</v>
          </cell>
          <cell r="CR67">
            <v>1E-3</v>
          </cell>
          <cell r="CS67">
            <v>2E-3</v>
          </cell>
          <cell r="CT67">
            <v>2E-3</v>
          </cell>
          <cell r="CU67">
            <v>2E-3</v>
          </cell>
          <cell r="CV67">
            <v>1E-3</v>
          </cell>
          <cell r="DF67">
            <v>2E-3</v>
          </cell>
          <cell r="DG67">
            <v>1E-3</v>
          </cell>
          <cell r="DH67">
            <v>2E-3</v>
          </cell>
          <cell r="DI67">
            <v>2E-3</v>
          </cell>
          <cell r="DJ67">
            <v>2E-3</v>
          </cell>
          <cell r="DK67">
            <v>1E-3</v>
          </cell>
          <cell r="DU67">
            <v>2E-3</v>
          </cell>
          <cell r="DV67">
            <v>1E-3</v>
          </cell>
          <cell r="DW67">
            <v>2E-3</v>
          </cell>
          <cell r="DX67">
            <v>2E-3</v>
          </cell>
          <cell r="DY67">
            <v>2E-3</v>
          </cell>
          <cell r="DZ67">
            <v>1E-3</v>
          </cell>
          <cell r="EJ67">
            <v>2E-3</v>
          </cell>
          <cell r="EK67">
            <v>1E-3</v>
          </cell>
          <cell r="EL67">
            <v>2E-3</v>
          </cell>
          <cell r="EM67">
            <v>2E-3</v>
          </cell>
          <cell r="EN67">
            <v>2E-3</v>
          </cell>
          <cell r="EO67">
            <v>1E-3</v>
          </cell>
          <cell r="EY67">
            <v>2E-3</v>
          </cell>
          <cell r="EZ67">
            <v>1E-3</v>
          </cell>
          <cell r="FA67">
            <v>2E-3</v>
          </cell>
          <cell r="FB67">
            <v>2E-3</v>
          </cell>
          <cell r="FC67">
            <v>2E-3</v>
          </cell>
          <cell r="FD67">
            <v>1E-3</v>
          </cell>
          <cell r="FN67">
            <v>2E-3</v>
          </cell>
          <cell r="FO67">
            <v>1E-3</v>
          </cell>
          <cell r="FP67">
            <v>2E-3</v>
          </cell>
          <cell r="FQ67">
            <v>2E-3</v>
          </cell>
          <cell r="FR67">
            <v>2E-3</v>
          </cell>
          <cell r="FS67">
            <v>1E-3</v>
          </cell>
        </row>
        <row r="68">
          <cell r="E68">
            <v>0.01</v>
          </cell>
          <cell r="F68">
            <v>0.01</v>
          </cell>
          <cell r="G68">
            <v>0.01</v>
          </cell>
          <cell r="H68">
            <v>0.01</v>
          </cell>
          <cell r="I68">
            <v>0.01</v>
          </cell>
          <cell r="T68">
            <v>0.01</v>
          </cell>
          <cell r="U68">
            <v>0.01</v>
          </cell>
          <cell r="V68">
            <v>0.01</v>
          </cell>
          <cell r="W68">
            <v>0.01</v>
          </cell>
          <cell r="X68">
            <v>0.01</v>
          </cell>
          <cell r="AX68">
            <v>0.01</v>
          </cell>
          <cell r="AY68">
            <v>0.01</v>
          </cell>
          <cell r="AZ68">
            <v>0.01</v>
          </cell>
          <cell r="BA68">
            <v>0.01</v>
          </cell>
          <cell r="BB68">
            <v>0.01</v>
          </cell>
          <cell r="BM68">
            <v>0.01</v>
          </cell>
          <cell r="BN68">
            <v>0.01</v>
          </cell>
          <cell r="BO68">
            <v>0.01</v>
          </cell>
          <cell r="BP68">
            <v>0.01</v>
          </cell>
          <cell r="BQ68">
            <v>0.01</v>
          </cell>
          <cell r="CB68">
            <v>0.01</v>
          </cell>
          <cell r="CC68">
            <v>0.01</v>
          </cell>
          <cell r="CD68">
            <v>0.01</v>
          </cell>
          <cell r="CE68">
            <v>0.01</v>
          </cell>
          <cell r="CF68">
            <v>0.01</v>
          </cell>
          <cell r="CQ68">
            <v>0.01</v>
          </cell>
          <cell r="CR68">
            <v>0.01</v>
          </cell>
          <cell r="CS68">
            <v>0.01</v>
          </cell>
          <cell r="CT68">
            <v>0.01</v>
          </cell>
          <cell r="CU68">
            <v>0.01</v>
          </cell>
          <cell r="DF68">
            <v>0.01</v>
          </cell>
          <cell r="DG68">
            <v>0.01</v>
          </cell>
          <cell r="DH68">
            <v>0.01</v>
          </cell>
          <cell r="DI68">
            <v>0.01</v>
          </cell>
          <cell r="DJ68">
            <v>0.01</v>
          </cell>
          <cell r="DU68">
            <v>0.01</v>
          </cell>
          <cell r="DV68">
            <v>0.01</v>
          </cell>
          <cell r="DW68">
            <v>0.01</v>
          </cell>
          <cell r="DX68">
            <v>0.01</v>
          </cell>
          <cell r="DY68">
            <v>0.01</v>
          </cell>
          <cell r="EJ68">
            <v>0.01</v>
          </cell>
          <cell r="EK68">
            <v>0.01</v>
          </cell>
          <cell r="EL68">
            <v>0.01</v>
          </cell>
          <cell r="EM68">
            <v>0.01</v>
          </cell>
          <cell r="EN68">
            <v>0.01</v>
          </cell>
          <cell r="EY68">
            <v>0.01</v>
          </cell>
          <cell r="EZ68">
            <v>0.01</v>
          </cell>
          <cell r="FA68">
            <v>0.01</v>
          </cell>
          <cell r="FB68">
            <v>0.01</v>
          </cell>
          <cell r="FC68">
            <v>0.01</v>
          </cell>
          <cell r="FN68">
            <v>0.01</v>
          </cell>
          <cell r="FO68">
            <v>0.01</v>
          </cell>
          <cell r="FP68">
            <v>0.01</v>
          </cell>
          <cell r="FQ68">
            <v>0.01</v>
          </cell>
          <cell r="FR68">
            <v>0.01</v>
          </cell>
        </row>
        <row r="69">
          <cell r="E69">
            <v>0.14000000000000001</v>
          </cell>
          <cell r="F69">
            <v>0.09</v>
          </cell>
          <cell r="G69">
            <v>0.14000000000000001</v>
          </cell>
          <cell r="H69">
            <v>0.19</v>
          </cell>
          <cell r="I69">
            <v>0.14000000000000001</v>
          </cell>
          <cell r="T69">
            <v>0.14000000000000001</v>
          </cell>
          <cell r="U69">
            <v>0.09</v>
          </cell>
          <cell r="V69">
            <v>0.14000000000000001</v>
          </cell>
          <cell r="W69">
            <v>0.19</v>
          </cell>
          <cell r="X69">
            <v>0.14000000000000001</v>
          </cell>
          <cell r="AX69">
            <v>0.14000000000000001</v>
          </cell>
          <cell r="AY69">
            <v>0.09</v>
          </cell>
          <cell r="AZ69">
            <v>0.14000000000000001</v>
          </cell>
          <cell r="BA69">
            <v>0.19</v>
          </cell>
          <cell r="BB69">
            <v>0.14000000000000001</v>
          </cell>
          <cell r="BM69">
            <v>0.14000000000000001</v>
          </cell>
          <cell r="BN69">
            <v>0.09</v>
          </cell>
          <cell r="BO69">
            <v>0.14000000000000001</v>
          </cell>
          <cell r="BP69">
            <v>0.19</v>
          </cell>
          <cell r="BQ69">
            <v>0.14000000000000001</v>
          </cell>
          <cell r="CB69">
            <v>0.14000000000000001</v>
          </cell>
          <cell r="CC69">
            <v>0.09</v>
          </cell>
          <cell r="CD69">
            <v>0.14000000000000001</v>
          </cell>
          <cell r="CE69">
            <v>0.19</v>
          </cell>
          <cell r="CF69">
            <v>0.14000000000000001</v>
          </cell>
          <cell r="CQ69">
            <v>0.14000000000000001</v>
          </cell>
          <cell r="CR69">
            <v>0.09</v>
          </cell>
          <cell r="CS69">
            <v>0.14000000000000001</v>
          </cell>
          <cell r="CT69">
            <v>0.19</v>
          </cell>
          <cell r="CU69">
            <v>0.14000000000000001</v>
          </cell>
          <cell r="DF69">
            <v>0.14000000000000001</v>
          </cell>
          <cell r="DG69">
            <v>0.09</v>
          </cell>
          <cell r="DH69">
            <v>0.14000000000000001</v>
          </cell>
          <cell r="DI69">
            <v>0.19</v>
          </cell>
          <cell r="DJ69">
            <v>0.14000000000000001</v>
          </cell>
          <cell r="DU69">
            <v>0.14000000000000001</v>
          </cell>
          <cell r="DV69">
            <v>0.09</v>
          </cell>
          <cell r="DW69">
            <v>0.14000000000000001</v>
          </cell>
          <cell r="DX69">
            <v>0.19</v>
          </cell>
          <cell r="DY69">
            <v>0.14000000000000001</v>
          </cell>
          <cell r="EJ69">
            <v>0.14000000000000001</v>
          </cell>
          <cell r="EK69">
            <v>0.09</v>
          </cell>
          <cell r="EL69">
            <v>0.14000000000000001</v>
          </cell>
          <cell r="EM69">
            <v>0.19</v>
          </cell>
          <cell r="EN69">
            <v>0.14000000000000001</v>
          </cell>
          <cell r="EY69">
            <v>0.14000000000000001</v>
          </cell>
          <cell r="EZ69">
            <v>0.09</v>
          </cell>
          <cell r="FA69">
            <v>0.14000000000000001</v>
          </cell>
          <cell r="FB69">
            <v>0.19</v>
          </cell>
          <cell r="FC69">
            <v>0.14000000000000001</v>
          </cell>
          <cell r="FN69">
            <v>0.14000000000000001</v>
          </cell>
          <cell r="FO69">
            <v>0.09</v>
          </cell>
          <cell r="FP69">
            <v>0.14000000000000001</v>
          </cell>
          <cell r="FQ69">
            <v>0.19</v>
          </cell>
          <cell r="FR69">
            <v>0.14000000000000001</v>
          </cell>
        </row>
        <row r="70">
          <cell r="E70">
            <v>1.1999999999999999E-3</v>
          </cell>
          <cell r="F70">
            <v>1.1999999999999999E-3</v>
          </cell>
          <cell r="G70">
            <v>1.1999999999999999E-3</v>
          </cell>
          <cell r="H70">
            <v>1.1999999999999999E-3</v>
          </cell>
          <cell r="I70">
            <v>1E-3</v>
          </cell>
          <cell r="T70">
            <v>1.1999999999999999E-3</v>
          </cell>
          <cell r="U70">
            <v>1.1999999999999999E-3</v>
          </cell>
          <cell r="V70">
            <v>1.1999999999999999E-3</v>
          </cell>
          <cell r="W70">
            <v>1.1999999999999999E-3</v>
          </cell>
          <cell r="X70">
            <v>1E-3</v>
          </cell>
          <cell r="BM70">
            <v>2.3999999999999998E-3</v>
          </cell>
          <cell r="BN70">
            <v>2.3999999999999998E-3</v>
          </cell>
          <cell r="BO70">
            <v>2.3999999999999998E-3</v>
          </cell>
          <cell r="BP70">
            <v>2.3999999999999998E-3</v>
          </cell>
          <cell r="BQ70">
            <v>2.3999999999999998E-3</v>
          </cell>
          <cell r="CB70">
            <v>1.1999999999999999E-3</v>
          </cell>
          <cell r="CC70">
            <v>1.1999999999999999E-3</v>
          </cell>
          <cell r="CD70">
            <v>1.1999999999999999E-3</v>
          </cell>
          <cell r="CE70">
            <v>1.1999999999999999E-3</v>
          </cell>
          <cell r="CF70">
            <v>1E-3</v>
          </cell>
          <cell r="FN70">
            <v>2.3999999999999998E-3</v>
          </cell>
          <cell r="FO70">
            <v>2.3999999999999998E-3</v>
          </cell>
          <cell r="FP70">
            <v>2.3999999999999998E-3</v>
          </cell>
          <cell r="FQ70">
            <v>2.3999999999999998E-3</v>
          </cell>
          <cell r="FR70">
            <v>2.3999999999999998E-3</v>
          </cell>
        </row>
        <row r="71">
          <cell r="E71">
            <v>5.0000000000000001E-3</v>
          </cell>
          <cell r="F71">
            <v>1E-3</v>
          </cell>
          <cell r="G71">
            <v>5.0000000000000001E-3</v>
          </cell>
          <cell r="H71">
            <v>4.0000000000000001E-3</v>
          </cell>
          <cell r="I71">
            <v>3.0000000000000001E-3</v>
          </cell>
          <cell r="T71">
            <v>5.0000000000000001E-3</v>
          </cell>
          <cell r="U71">
            <v>1E-3</v>
          </cell>
          <cell r="V71">
            <v>5.0000000000000001E-3</v>
          </cell>
          <cell r="W71">
            <v>4.0000000000000001E-3</v>
          </cell>
          <cell r="X71">
            <v>3.0000000000000001E-3</v>
          </cell>
          <cell r="AX71">
            <v>5.0000000000000001E-3</v>
          </cell>
          <cell r="AY71">
            <v>1E-3</v>
          </cell>
          <cell r="AZ71">
            <v>5.0000000000000001E-3</v>
          </cell>
          <cell r="BA71">
            <v>4.0000000000000001E-3</v>
          </cell>
          <cell r="BB71">
            <v>3.0000000000000001E-3</v>
          </cell>
          <cell r="BM71">
            <v>4.4000000000000003E-3</v>
          </cell>
          <cell r="BN71">
            <v>1E-3</v>
          </cell>
          <cell r="BO71">
            <v>4.4000000000000003E-3</v>
          </cell>
          <cell r="BP71">
            <v>3.5000000000000001E-3</v>
          </cell>
          <cell r="BQ71">
            <v>2E-3</v>
          </cell>
          <cell r="CB71">
            <v>5.0000000000000001E-3</v>
          </cell>
          <cell r="CC71">
            <v>1E-3</v>
          </cell>
          <cell r="CD71">
            <v>5.0000000000000001E-3</v>
          </cell>
          <cell r="CE71">
            <v>4.0000000000000001E-3</v>
          </cell>
          <cell r="CF71">
            <v>3.0000000000000001E-3</v>
          </cell>
          <cell r="CQ71">
            <v>5.0000000000000001E-3</v>
          </cell>
          <cell r="CR71">
            <v>1E-3</v>
          </cell>
          <cell r="CS71">
            <v>5.0000000000000001E-3</v>
          </cell>
          <cell r="CT71">
            <v>4.0000000000000001E-3</v>
          </cell>
          <cell r="CU71">
            <v>3.0000000000000001E-3</v>
          </cell>
          <cell r="DF71">
            <v>5.0000000000000001E-3</v>
          </cell>
          <cell r="DG71">
            <v>1E-3</v>
          </cell>
          <cell r="DH71">
            <v>5.0000000000000001E-3</v>
          </cell>
          <cell r="DI71">
            <v>4.0000000000000001E-3</v>
          </cell>
          <cell r="DJ71">
            <v>3.0000000000000001E-3</v>
          </cell>
          <cell r="DU71">
            <v>5.0000000000000001E-3</v>
          </cell>
          <cell r="DV71">
            <v>1E-3</v>
          </cell>
          <cell r="DW71">
            <v>5.0000000000000001E-3</v>
          </cell>
          <cell r="DX71">
            <v>4.0000000000000001E-3</v>
          </cell>
          <cell r="DY71">
            <v>3.0000000000000001E-3</v>
          </cell>
          <cell r="EJ71">
            <v>5.0000000000000001E-3</v>
          </cell>
          <cell r="EK71">
            <v>1E-3</v>
          </cell>
          <cell r="EL71">
            <v>5.0000000000000001E-3</v>
          </cell>
          <cell r="EM71">
            <v>4.0000000000000001E-3</v>
          </cell>
          <cell r="EN71">
            <v>3.0000000000000001E-3</v>
          </cell>
          <cell r="EY71">
            <v>5.0000000000000001E-3</v>
          </cell>
          <cell r="EZ71">
            <v>1E-3</v>
          </cell>
          <cell r="FA71">
            <v>5.0000000000000001E-3</v>
          </cell>
          <cell r="FB71">
            <v>4.0000000000000001E-3</v>
          </cell>
          <cell r="FC71">
            <v>3.0000000000000001E-3</v>
          </cell>
          <cell r="FN71">
            <v>4.4000000000000003E-3</v>
          </cell>
          <cell r="FO71">
            <v>1E-3</v>
          </cell>
          <cell r="FP71">
            <v>4.4000000000000003E-3</v>
          </cell>
          <cell r="FQ71">
            <v>3.5000000000000001E-3</v>
          </cell>
          <cell r="FR71">
            <v>2E-3</v>
          </cell>
        </row>
        <row r="72">
          <cell r="E72">
            <v>5.0000000000000001E-3</v>
          </cell>
          <cell r="F72">
            <v>1E-3</v>
          </cell>
          <cell r="G72">
            <v>5.0000000000000001E-3</v>
          </cell>
          <cell r="H72">
            <v>4.0000000000000001E-3</v>
          </cell>
          <cell r="I72">
            <v>4.0000000000000001E-3</v>
          </cell>
          <cell r="T72">
            <v>5.0000000000000001E-3</v>
          </cell>
          <cell r="U72">
            <v>1E-3</v>
          </cell>
          <cell r="V72">
            <v>5.0000000000000001E-3</v>
          </cell>
          <cell r="W72">
            <v>4.0000000000000001E-3</v>
          </cell>
          <cell r="X72">
            <v>4.0000000000000001E-3</v>
          </cell>
          <cell r="AX72">
            <v>5.0000000000000001E-3</v>
          </cell>
          <cell r="AY72">
            <v>1E-3</v>
          </cell>
          <cell r="AZ72">
            <v>5.0000000000000001E-3</v>
          </cell>
          <cell r="BA72">
            <v>4.0000000000000001E-3</v>
          </cell>
          <cell r="BB72">
            <v>4.0000000000000001E-3</v>
          </cell>
          <cell r="BM72">
            <v>4.4000000000000003E-3</v>
          </cell>
          <cell r="BN72">
            <v>1E-3</v>
          </cell>
          <cell r="BO72">
            <v>4.4000000000000003E-3</v>
          </cell>
          <cell r="BP72">
            <v>3.5999999999999999E-3</v>
          </cell>
          <cell r="BQ72">
            <v>3.5999999999999999E-3</v>
          </cell>
          <cell r="CB72">
            <v>5.0000000000000001E-3</v>
          </cell>
          <cell r="CC72">
            <v>1E-3</v>
          </cell>
          <cell r="CD72">
            <v>5.0000000000000001E-3</v>
          </cell>
          <cell r="CE72">
            <v>4.0000000000000001E-3</v>
          </cell>
          <cell r="CF72">
            <v>4.0000000000000001E-3</v>
          </cell>
          <cell r="CQ72">
            <v>5.0000000000000001E-3</v>
          </cell>
          <cell r="CR72">
            <v>1E-3</v>
          </cell>
          <cell r="CS72">
            <v>5.0000000000000001E-3</v>
          </cell>
          <cell r="CT72">
            <v>4.0000000000000001E-3</v>
          </cell>
          <cell r="CU72">
            <v>4.0000000000000001E-3</v>
          </cell>
          <cell r="DF72">
            <v>5.0000000000000001E-3</v>
          </cell>
          <cell r="DG72">
            <v>1E-3</v>
          </cell>
          <cell r="DH72">
            <v>5.0000000000000001E-3</v>
          </cell>
          <cell r="DI72">
            <v>4.0000000000000001E-3</v>
          </cell>
          <cell r="DJ72">
            <v>4.0000000000000001E-3</v>
          </cell>
          <cell r="DU72">
            <v>5.0000000000000001E-3</v>
          </cell>
          <cell r="DV72">
            <v>1E-3</v>
          </cell>
          <cell r="DW72">
            <v>5.0000000000000001E-3</v>
          </cell>
          <cell r="DX72">
            <v>4.0000000000000001E-3</v>
          </cell>
          <cell r="DY72">
            <v>4.0000000000000001E-3</v>
          </cell>
          <cell r="EJ72">
            <v>5.0000000000000001E-3</v>
          </cell>
          <cell r="EK72">
            <v>1E-3</v>
          </cell>
          <cell r="EL72">
            <v>5.0000000000000001E-3</v>
          </cell>
          <cell r="EM72">
            <v>4.0000000000000001E-3</v>
          </cell>
          <cell r="EN72">
            <v>4.0000000000000001E-3</v>
          </cell>
          <cell r="EY72">
            <v>5.0000000000000001E-3</v>
          </cell>
          <cell r="EZ72">
            <v>1E-3</v>
          </cell>
          <cell r="FA72">
            <v>5.0000000000000001E-3</v>
          </cell>
          <cell r="FB72">
            <v>4.0000000000000001E-3</v>
          </cell>
          <cell r="FC72">
            <v>4.0000000000000001E-3</v>
          </cell>
          <cell r="FN72">
            <v>4.4000000000000003E-3</v>
          </cell>
          <cell r="FO72">
            <v>1E-3</v>
          </cell>
          <cell r="FP72">
            <v>4.4000000000000003E-3</v>
          </cell>
          <cell r="FQ72">
            <v>3.5999999999999999E-3</v>
          </cell>
          <cell r="FR72">
            <v>3.5999999999999999E-3</v>
          </cell>
        </row>
        <row r="73">
          <cell r="E73">
            <v>4.7E-2</v>
          </cell>
          <cell r="F73">
            <v>3.6999999999999998E-2</v>
          </cell>
          <cell r="G73">
            <v>4.7E-2</v>
          </cell>
          <cell r="H73">
            <v>5.5E-2</v>
          </cell>
          <cell r="I73">
            <v>0.05</v>
          </cell>
          <cell r="J73">
            <v>1.6E-2</v>
          </cell>
          <cell r="T73">
            <v>4.7E-2</v>
          </cell>
          <cell r="U73">
            <v>3.6999999999999998E-2</v>
          </cell>
          <cell r="V73">
            <v>4.7E-2</v>
          </cell>
          <cell r="W73">
            <v>5.5E-2</v>
          </cell>
          <cell r="X73">
            <v>0.05</v>
          </cell>
          <cell r="Y73">
            <v>1.6E-2</v>
          </cell>
          <cell r="AX73">
            <v>4.7E-2</v>
          </cell>
          <cell r="AY73">
            <v>3.6999999999999998E-2</v>
          </cell>
          <cell r="AZ73">
            <v>4.7E-2</v>
          </cell>
          <cell r="BA73">
            <v>5.5E-2</v>
          </cell>
          <cell r="BB73">
            <v>0.05</v>
          </cell>
          <cell r="BC73">
            <v>1.6E-2</v>
          </cell>
          <cell r="BM73">
            <v>4.7E-2</v>
          </cell>
          <cell r="BN73">
            <v>3.6999999999999998E-2</v>
          </cell>
          <cell r="BO73">
            <v>4.7E-2</v>
          </cell>
          <cell r="BP73">
            <v>5.5E-2</v>
          </cell>
          <cell r="BQ73">
            <v>0.05</v>
          </cell>
          <cell r="BR73">
            <v>1.6E-2</v>
          </cell>
          <cell r="CB73">
            <v>4.7E-2</v>
          </cell>
          <cell r="CC73">
            <v>3.6999999999999998E-2</v>
          </cell>
          <cell r="CD73">
            <v>4.7E-2</v>
          </cell>
          <cell r="CE73">
            <v>5.5E-2</v>
          </cell>
          <cell r="CF73">
            <v>0.05</v>
          </cell>
          <cell r="CG73">
            <v>1.6E-2</v>
          </cell>
          <cell r="CQ73">
            <v>4.7E-2</v>
          </cell>
          <cell r="CR73">
            <v>3.6999999999999998E-2</v>
          </cell>
          <cell r="CS73">
            <v>4.7E-2</v>
          </cell>
          <cell r="CT73">
            <v>5.5E-2</v>
          </cell>
          <cell r="CU73">
            <v>0.05</v>
          </cell>
          <cell r="CV73">
            <v>1.6E-2</v>
          </cell>
          <cell r="DF73">
            <v>4.7E-2</v>
          </cell>
          <cell r="DG73">
            <v>3.6999999999999998E-2</v>
          </cell>
          <cell r="DH73">
            <v>4.7E-2</v>
          </cell>
          <cell r="DI73">
            <v>5.5E-2</v>
          </cell>
          <cell r="DJ73">
            <v>0.05</v>
          </cell>
          <cell r="DK73">
            <v>1.6E-2</v>
          </cell>
          <cell r="DU73">
            <v>4.7E-2</v>
          </cell>
          <cell r="DV73">
            <v>3.6999999999999998E-2</v>
          </cell>
          <cell r="DW73">
            <v>4.7E-2</v>
          </cell>
          <cell r="DX73">
            <v>5.5E-2</v>
          </cell>
          <cell r="DY73">
            <v>0.05</v>
          </cell>
          <cell r="DZ73">
            <v>1.6E-2</v>
          </cell>
          <cell r="EJ73">
            <v>4.7E-2</v>
          </cell>
          <cell r="EK73">
            <v>3.6999999999999998E-2</v>
          </cell>
          <cell r="EL73">
            <v>4.7E-2</v>
          </cell>
          <cell r="EM73">
            <v>5.5E-2</v>
          </cell>
          <cell r="EN73">
            <v>0.05</v>
          </cell>
          <cell r="EO73">
            <v>1.6E-2</v>
          </cell>
          <cell r="EY73">
            <v>4.7E-2</v>
          </cell>
          <cell r="EZ73">
            <v>3.6999999999999998E-2</v>
          </cell>
          <cell r="FA73">
            <v>4.7E-2</v>
          </cell>
          <cell r="FB73">
            <v>5.5E-2</v>
          </cell>
          <cell r="FC73">
            <v>0.05</v>
          </cell>
          <cell r="FD73">
            <v>1.6E-2</v>
          </cell>
          <cell r="FN73">
            <v>4.7E-2</v>
          </cell>
          <cell r="FO73">
            <v>3.6999999999999998E-2</v>
          </cell>
          <cell r="FP73">
            <v>4.7E-2</v>
          </cell>
          <cell r="FQ73">
            <v>5.5E-2</v>
          </cell>
          <cell r="FR73">
            <v>0.05</v>
          </cell>
          <cell r="FS73">
            <v>1.6E-2</v>
          </cell>
        </row>
        <row r="74">
          <cell r="E74">
            <v>1E-3</v>
          </cell>
          <cell r="F74">
            <v>1E-3</v>
          </cell>
          <cell r="G74">
            <v>1E-3</v>
          </cell>
          <cell r="H74">
            <v>1.2999999999999999E-3</v>
          </cell>
          <cell r="I74">
            <v>1E-4</v>
          </cell>
          <cell r="T74">
            <v>1E-3</v>
          </cell>
          <cell r="U74">
            <v>1E-3</v>
          </cell>
          <cell r="V74">
            <v>1E-3</v>
          </cell>
          <cell r="W74">
            <v>1.2999999999999999E-3</v>
          </cell>
          <cell r="X74">
            <v>1E-4</v>
          </cell>
          <cell r="AX74">
            <v>1E-3</v>
          </cell>
          <cell r="AY74">
            <v>1E-3</v>
          </cell>
          <cell r="AZ74">
            <v>1E-3</v>
          </cell>
          <cell r="BA74">
            <v>1.2999999999999999E-3</v>
          </cell>
          <cell r="BB74">
            <v>1E-4</v>
          </cell>
          <cell r="BM74">
            <v>1E-3</v>
          </cell>
          <cell r="BN74">
            <v>4.0000000000000002E-4</v>
          </cell>
          <cell r="BO74">
            <v>1E-3</v>
          </cell>
          <cell r="BP74">
            <v>1E-3</v>
          </cell>
          <cell r="BQ74">
            <v>1E-4</v>
          </cell>
          <cell r="CB74">
            <v>1E-3</v>
          </cell>
          <cell r="CC74">
            <v>1E-3</v>
          </cell>
          <cell r="CD74">
            <v>1E-3</v>
          </cell>
          <cell r="CE74">
            <v>1.2999999999999999E-3</v>
          </cell>
          <cell r="CF74">
            <v>1E-4</v>
          </cell>
          <cell r="CQ74">
            <v>1E-3</v>
          </cell>
          <cell r="CR74">
            <v>1E-3</v>
          </cell>
          <cell r="CS74">
            <v>1E-3</v>
          </cell>
          <cell r="CT74">
            <v>1.2999999999999999E-3</v>
          </cell>
          <cell r="CU74">
            <v>1E-4</v>
          </cell>
          <cell r="DF74">
            <v>1E-3</v>
          </cell>
          <cell r="DG74">
            <v>1E-3</v>
          </cell>
          <cell r="DH74">
            <v>1E-3</v>
          </cell>
          <cell r="DI74">
            <v>1.2999999999999999E-3</v>
          </cell>
          <cell r="DJ74">
            <v>1E-4</v>
          </cell>
          <cell r="DU74">
            <v>1E-3</v>
          </cell>
          <cell r="DV74">
            <v>1E-3</v>
          </cell>
          <cell r="DW74">
            <v>1E-3</v>
          </cell>
          <cell r="DX74">
            <v>1.2999999999999999E-3</v>
          </cell>
          <cell r="DY74">
            <v>1E-4</v>
          </cell>
          <cell r="EJ74">
            <v>1E-3</v>
          </cell>
          <cell r="EK74">
            <v>1E-3</v>
          </cell>
          <cell r="EL74">
            <v>1E-3</v>
          </cell>
          <cell r="EM74">
            <v>1.2999999999999999E-3</v>
          </cell>
          <cell r="EN74">
            <v>1E-4</v>
          </cell>
          <cell r="EY74">
            <v>1E-3</v>
          </cell>
          <cell r="EZ74">
            <v>1E-3</v>
          </cell>
          <cell r="FA74">
            <v>1E-3</v>
          </cell>
          <cell r="FB74">
            <v>1.2999999999999999E-3</v>
          </cell>
          <cell r="FC74">
            <v>1E-4</v>
          </cell>
          <cell r="FN74">
            <v>1E-3</v>
          </cell>
          <cell r="FO74">
            <v>4.0000000000000002E-4</v>
          </cell>
          <cell r="FP74">
            <v>1E-3</v>
          </cell>
          <cell r="FQ74">
            <v>1E-3</v>
          </cell>
          <cell r="FR74">
            <v>1E-4</v>
          </cell>
        </row>
        <row r="75">
          <cell r="E75">
            <v>4.0000000000000001E-3</v>
          </cell>
          <cell r="F75">
            <v>1E-3</v>
          </cell>
          <cell r="G75">
            <v>4.0000000000000001E-3</v>
          </cell>
          <cell r="H75">
            <v>2E-3</v>
          </cell>
          <cell r="I75">
            <v>5.0000000000000001E-4</v>
          </cell>
          <cell r="T75">
            <v>4.0000000000000001E-3</v>
          </cell>
          <cell r="U75">
            <v>1E-3</v>
          </cell>
          <cell r="V75">
            <v>4.0000000000000001E-3</v>
          </cell>
          <cell r="W75">
            <v>2E-3</v>
          </cell>
          <cell r="X75">
            <v>5.0000000000000001E-4</v>
          </cell>
          <cell r="AX75">
            <v>4.0000000000000001E-3</v>
          </cell>
          <cell r="AY75">
            <v>1E-3</v>
          </cell>
          <cell r="AZ75">
            <v>4.0000000000000001E-3</v>
          </cell>
          <cell r="BA75">
            <v>2E-3</v>
          </cell>
          <cell r="BB75">
            <v>5.0000000000000001E-4</v>
          </cell>
          <cell r="BM75">
            <v>4.0000000000000001E-3</v>
          </cell>
          <cell r="BN75">
            <v>1E-3</v>
          </cell>
          <cell r="BO75">
            <v>4.0000000000000001E-3</v>
          </cell>
          <cell r="BP75">
            <v>2E-3</v>
          </cell>
          <cell r="BQ75">
            <v>5.0000000000000001E-4</v>
          </cell>
          <cell r="CB75">
            <v>4.0000000000000001E-3</v>
          </cell>
          <cell r="CC75">
            <v>1E-3</v>
          </cell>
          <cell r="CD75">
            <v>4.0000000000000001E-3</v>
          </cell>
          <cell r="CE75">
            <v>2E-3</v>
          </cell>
          <cell r="CF75">
            <v>5.0000000000000001E-4</v>
          </cell>
          <cell r="CQ75">
            <v>4.0000000000000001E-3</v>
          </cell>
          <cell r="CR75">
            <v>1E-3</v>
          </cell>
          <cell r="CS75">
            <v>4.0000000000000001E-3</v>
          </cell>
          <cell r="CT75">
            <v>2E-3</v>
          </cell>
          <cell r="CU75">
            <v>5.0000000000000001E-4</v>
          </cell>
          <cell r="DF75">
            <v>4.0000000000000001E-3</v>
          </cell>
          <cell r="DG75">
            <v>1E-3</v>
          </cell>
          <cell r="DH75">
            <v>4.0000000000000001E-3</v>
          </cell>
          <cell r="DI75">
            <v>2E-3</v>
          </cell>
          <cell r="DJ75">
            <v>5.0000000000000001E-4</v>
          </cell>
          <cell r="DU75">
            <v>4.0000000000000001E-3</v>
          </cell>
          <cell r="DV75">
            <v>1E-3</v>
          </cell>
          <cell r="DW75">
            <v>4.0000000000000001E-3</v>
          </cell>
          <cell r="DX75">
            <v>2E-3</v>
          </cell>
          <cell r="DY75">
            <v>5.0000000000000001E-4</v>
          </cell>
          <cell r="EJ75">
            <v>4.0000000000000001E-3</v>
          </cell>
          <cell r="EK75">
            <v>1E-3</v>
          </cell>
          <cell r="EL75">
            <v>4.0000000000000001E-3</v>
          </cell>
          <cell r="EM75">
            <v>2E-3</v>
          </cell>
          <cell r="EN75">
            <v>5.0000000000000001E-4</v>
          </cell>
          <cell r="EY75">
            <v>4.0000000000000001E-3</v>
          </cell>
          <cell r="EZ75">
            <v>1E-3</v>
          </cell>
          <cell r="FA75">
            <v>4.0000000000000001E-3</v>
          </cell>
          <cell r="FB75">
            <v>2E-3</v>
          </cell>
          <cell r="FC75">
            <v>5.0000000000000001E-4</v>
          </cell>
          <cell r="FN75">
            <v>4.0000000000000001E-3</v>
          </cell>
          <cell r="FO75">
            <v>1E-3</v>
          </cell>
          <cell r="FP75">
            <v>4.0000000000000001E-3</v>
          </cell>
          <cell r="FQ75">
            <v>2E-3</v>
          </cell>
          <cell r="FR75">
            <v>5.0000000000000001E-4</v>
          </cell>
        </row>
        <row r="76">
          <cell r="E76">
            <v>2.3E-3</v>
          </cell>
          <cell r="F76">
            <v>8.0000000000000004E-4</v>
          </cell>
          <cell r="G76">
            <v>2.3E-3</v>
          </cell>
          <cell r="H76">
            <v>1E-3</v>
          </cell>
          <cell r="I76">
            <v>4.0000000000000002E-4</v>
          </cell>
          <cell r="J76">
            <v>1E-4</v>
          </cell>
          <cell r="T76">
            <v>2.3E-3</v>
          </cell>
          <cell r="U76">
            <v>8.0000000000000004E-4</v>
          </cell>
          <cell r="V76">
            <v>2.3E-3</v>
          </cell>
          <cell r="W76">
            <v>1E-3</v>
          </cell>
          <cell r="X76">
            <v>4.0000000000000002E-4</v>
          </cell>
          <cell r="Y76">
            <v>1E-4</v>
          </cell>
          <cell r="AX76">
            <v>3.5000000000000001E-3</v>
          </cell>
          <cell r="AY76">
            <v>2E-3</v>
          </cell>
          <cell r="AZ76">
            <v>3.5000000000000001E-3</v>
          </cell>
          <cell r="BA76">
            <v>2.2000000000000001E-3</v>
          </cell>
          <cell r="BB76">
            <v>1.4E-3</v>
          </cell>
          <cell r="BC76">
            <v>1E-4</v>
          </cell>
          <cell r="BM76">
            <v>2.3E-3</v>
          </cell>
          <cell r="BN76">
            <v>8.0000000000000004E-4</v>
          </cell>
          <cell r="BO76">
            <v>2.3E-3</v>
          </cell>
          <cell r="BP76">
            <v>1E-3</v>
          </cell>
          <cell r="BQ76">
            <v>4.0000000000000002E-4</v>
          </cell>
          <cell r="BR76">
            <v>1E-4</v>
          </cell>
          <cell r="CB76">
            <v>2.3E-3</v>
          </cell>
          <cell r="CC76">
            <v>8.0000000000000004E-4</v>
          </cell>
          <cell r="CD76">
            <v>2.3E-3</v>
          </cell>
          <cell r="CE76">
            <v>1E-3</v>
          </cell>
          <cell r="CF76">
            <v>4.0000000000000002E-4</v>
          </cell>
          <cell r="CG76">
            <v>1E-4</v>
          </cell>
          <cell r="CQ76">
            <v>3.5000000000000001E-3</v>
          </cell>
          <cell r="CR76">
            <v>2E-3</v>
          </cell>
          <cell r="CS76">
            <v>3.5000000000000001E-3</v>
          </cell>
          <cell r="CT76">
            <v>2.2000000000000001E-3</v>
          </cell>
          <cell r="CU76">
            <v>1.4E-3</v>
          </cell>
          <cell r="CV76">
            <v>1E-4</v>
          </cell>
          <cell r="DF76">
            <v>3.5000000000000001E-3</v>
          </cell>
          <cell r="DG76">
            <v>2E-3</v>
          </cell>
          <cell r="DH76">
            <v>3.5000000000000001E-3</v>
          </cell>
          <cell r="DI76">
            <v>2.2000000000000001E-3</v>
          </cell>
          <cell r="DJ76">
            <v>1.4E-3</v>
          </cell>
          <cell r="DK76">
            <v>1E-4</v>
          </cell>
          <cell r="DU76">
            <v>3.5000000000000001E-3</v>
          </cell>
          <cell r="DV76">
            <v>2E-3</v>
          </cell>
          <cell r="DW76">
            <v>3.5000000000000001E-3</v>
          </cell>
          <cell r="DX76">
            <v>2.2000000000000001E-3</v>
          </cell>
          <cell r="DY76">
            <v>1.4E-3</v>
          </cell>
          <cell r="DZ76">
            <v>1E-4</v>
          </cell>
          <cell r="EJ76">
            <v>3.5000000000000001E-3</v>
          </cell>
          <cell r="EK76">
            <v>2E-3</v>
          </cell>
          <cell r="EL76">
            <v>3.5000000000000001E-3</v>
          </cell>
          <cell r="EM76">
            <v>2.2000000000000001E-3</v>
          </cell>
          <cell r="EN76">
            <v>1.4E-3</v>
          </cell>
          <cell r="EO76">
            <v>1E-4</v>
          </cell>
          <cell r="EY76">
            <v>3.5000000000000001E-3</v>
          </cell>
          <cell r="EZ76">
            <v>2E-3</v>
          </cell>
          <cell r="FA76">
            <v>3.5000000000000001E-3</v>
          </cell>
          <cell r="FB76">
            <v>2.2000000000000001E-3</v>
          </cell>
          <cell r="FC76">
            <v>1.4E-3</v>
          </cell>
          <cell r="FD76">
            <v>1E-4</v>
          </cell>
          <cell r="FN76">
            <v>2.3E-3</v>
          </cell>
          <cell r="FO76">
            <v>8.0000000000000004E-4</v>
          </cell>
          <cell r="FP76">
            <v>2.3E-3</v>
          </cell>
          <cell r="FQ76">
            <v>1E-3</v>
          </cell>
          <cell r="FR76">
            <v>4.0000000000000002E-4</v>
          </cell>
          <cell r="FS76">
            <v>1E-4</v>
          </cell>
        </row>
        <row r="77">
          <cell r="E77">
            <v>1.5E-3</v>
          </cell>
          <cell r="F77">
            <v>1E-3</v>
          </cell>
          <cell r="G77">
            <v>1.5E-3</v>
          </cell>
          <cell r="H77">
            <v>1.5E-3</v>
          </cell>
          <cell r="I77">
            <v>1E-3</v>
          </cell>
          <cell r="T77">
            <v>1.5E-3</v>
          </cell>
          <cell r="U77">
            <v>1E-3</v>
          </cell>
          <cell r="V77">
            <v>1.5E-3</v>
          </cell>
          <cell r="W77">
            <v>1.5E-3</v>
          </cell>
          <cell r="X77">
            <v>1E-3</v>
          </cell>
          <cell r="AX77">
            <v>1.5E-3</v>
          </cell>
          <cell r="AY77">
            <v>1E-3</v>
          </cell>
          <cell r="AZ77">
            <v>1.5E-3</v>
          </cell>
          <cell r="BA77">
            <v>1.5E-3</v>
          </cell>
          <cell r="BB77">
            <v>1E-3</v>
          </cell>
          <cell r="BM77">
            <v>1.5E-3</v>
          </cell>
          <cell r="BN77">
            <v>4.0000000000000002E-4</v>
          </cell>
          <cell r="BO77">
            <v>1.5E-3</v>
          </cell>
          <cell r="BP77">
            <v>1.5E-3</v>
          </cell>
          <cell r="BQ77">
            <v>1E-3</v>
          </cell>
          <cell r="CB77">
            <v>1.5E-3</v>
          </cell>
          <cell r="CC77">
            <v>1E-3</v>
          </cell>
          <cell r="CD77">
            <v>1.5E-3</v>
          </cell>
          <cell r="CE77">
            <v>1.5E-3</v>
          </cell>
          <cell r="CF77">
            <v>1E-3</v>
          </cell>
          <cell r="CQ77">
            <v>1.5E-3</v>
          </cell>
          <cell r="CR77">
            <v>1E-3</v>
          </cell>
          <cell r="CS77">
            <v>1.5E-3</v>
          </cell>
          <cell r="CT77">
            <v>1.5E-3</v>
          </cell>
          <cell r="CU77">
            <v>1E-3</v>
          </cell>
          <cell r="DF77">
            <v>1.5E-3</v>
          </cell>
          <cell r="DG77">
            <v>1E-3</v>
          </cell>
          <cell r="DH77">
            <v>1.5E-3</v>
          </cell>
          <cell r="DI77">
            <v>1.5E-3</v>
          </cell>
          <cell r="DJ77">
            <v>1E-3</v>
          </cell>
          <cell r="DU77">
            <v>1.5E-3</v>
          </cell>
          <cell r="DV77">
            <v>1E-3</v>
          </cell>
          <cell r="DW77">
            <v>1.5E-3</v>
          </cell>
          <cell r="DX77">
            <v>1.5E-3</v>
          </cell>
          <cell r="DY77">
            <v>1E-3</v>
          </cell>
          <cell r="EJ77">
            <v>1.5E-3</v>
          </cell>
          <cell r="EK77">
            <v>1E-3</v>
          </cell>
          <cell r="EL77">
            <v>1.5E-3</v>
          </cell>
          <cell r="EM77">
            <v>1.5E-3</v>
          </cell>
          <cell r="EN77">
            <v>1E-3</v>
          </cell>
          <cell r="EY77">
            <v>1.5E-3</v>
          </cell>
          <cell r="EZ77">
            <v>1E-3</v>
          </cell>
          <cell r="FA77">
            <v>1.5E-3</v>
          </cell>
          <cell r="FB77">
            <v>1.5E-3</v>
          </cell>
          <cell r="FC77">
            <v>1E-3</v>
          </cell>
          <cell r="FN77">
            <v>1.5E-3</v>
          </cell>
          <cell r="FO77">
            <v>4.0000000000000002E-4</v>
          </cell>
          <cell r="FP77">
            <v>1.5E-3</v>
          </cell>
          <cell r="FQ77">
            <v>1.5E-3</v>
          </cell>
          <cell r="FR77">
            <v>1E-3</v>
          </cell>
        </row>
        <row r="78">
          <cell r="E78">
            <v>1.1999999999999999E-3</v>
          </cell>
          <cell r="F78">
            <v>1E-3</v>
          </cell>
          <cell r="G78">
            <v>1.1999999999999999E-3</v>
          </cell>
          <cell r="H78">
            <v>1E-3</v>
          </cell>
          <cell r="I78">
            <v>1E-3</v>
          </cell>
          <cell r="T78">
            <v>1.1999999999999999E-3</v>
          </cell>
          <cell r="U78">
            <v>1E-3</v>
          </cell>
          <cell r="V78">
            <v>1.1999999999999999E-3</v>
          </cell>
          <cell r="W78">
            <v>1E-3</v>
          </cell>
          <cell r="X78">
            <v>1E-3</v>
          </cell>
          <cell r="AX78">
            <v>1.1999999999999999E-3</v>
          </cell>
          <cell r="AY78">
            <v>1E-3</v>
          </cell>
          <cell r="AZ78">
            <v>1.1999999999999999E-3</v>
          </cell>
          <cell r="BA78">
            <v>1E-3</v>
          </cell>
          <cell r="BB78">
            <v>1E-3</v>
          </cell>
          <cell r="BM78">
            <v>1.1999999999999999E-3</v>
          </cell>
          <cell r="BN78">
            <v>1E-3</v>
          </cell>
          <cell r="BO78">
            <v>1.1999999999999999E-3</v>
          </cell>
          <cell r="BP78">
            <v>1E-3</v>
          </cell>
          <cell r="BQ78">
            <v>1E-3</v>
          </cell>
          <cell r="CB78">
            <v>1.1999999999999999E-3</v>
          </cell>
          <cell r="CC78">
            <v>1E-3</v>
          </cell>
          <cell r="CD78">
            <v>1.1999999999999999E-3</v>
          </cell>
          <cell r="CE78">
            <v>1E-3</v>
          </cell>
          <cell r="CF78">
            <v>1E-3</v>
          </cell>
          <cell r="CQ78">
            <v>1.1999999999999999E-3</v>
          </cell>
          <cell r="CR78">
            <v>1E-3</v>
          </cell>
          <cell r="CS78">
            <v>1.1999999999999999E-3</v>
          </cell>
          <cell r="CT78">
            <v>1E-3</v>
          </cell>
          <cell r="CU78">
            <v>1E-3</v>
          </cell>
          <cell r="DF78">
            <v>1.1999999999999999E-3</v>
          </cell>
          <cell r="DG78">
            <v>1E-3</v>
          </cell>
          <cell r="DH78">
            <v>1.1999999999999999E-3</v>
          </cell>
          <cell r="DI78">
            <v>1E-3</v>
          </cell>
          <cell r="DJ78">
            <v>1E-3</v>
          </cell>
          <cell r="DU78">
            <v>1.1999999999999999E-3</v>
          </cell>
          <cell r="DV78">
            <v>1E-3</v>
          </cell>
          <cell r="DW78">
            <v>1.1999999999999999E-3</v>
          </cell>
          <cell r="DX78">
            <v>1E-3</v>
          </cell>
          <cell r="DY78">
            <v>1E-3</v>
          </cell>
          <cell r="EJ78">
            <v>1.1999999999999999E-3</v>
          </cell>
          <cell r="EK78">
            <v>1E-3</v>
          </cell>
          <cell r="EL78">
            <v>1.1999999999999999E-3</v>
          </cell>
          <cell r="EM78">
            <v>1E-3</v>
          </cell>
          <cell r="EN78">
            <v>1E-3</v>
          </cell>
          <cell r="EY78">
            <v>1.1999999999999999E-3</v>
          </cell>
          <cell r="EZ78">
            <v>1E-3</v>
          </cell>
          <cell r="FA78">
            <v>1.1999999999999999E-3</v>
          </cell>
          <cell r="FB78">
            <v>1E-3</v>
          </cell>
          <cell r="FC78">
            <v>1E-3</v>
          </cell>
          <cell r="FN78">
            <v>1.1999999999999999E-3</v>
          </cell>
          <cell r="FO78">
            <v>1E-3</v>
          </cell>
          <cell r="FP78">
            <v>1.1999999999999999E-3</v>
          </cell>
          <cell r="FQ78">
            <v>1E-3</v>
          </cell>
          <cell r="FR78">
            <v>1E-3</v>
          </cell>
        </row>
        <row r="79">
          <cell r="E79">
            <v>5.9999999999999995E-4</v>
          </cell>
          <cell r="F79">
            <v>5.0000000000000001E-4</v>
          </cell>
          <cell r="G79">
            <v>5.9999999999999995E-4</v>
          </cell>
          <cell r="H79">
            <v>1E-3</v>
          </cell>
          <cell r="I79">
            <v>1E-3</v>
          </cell>
          <cell r="T79">
            <v>5.9999999999999995E-4</v>
          </cell>
          <cell r="U79">
            <v>5.0000000000000001E-4</v>
          </cell>
          <cell r="V79">
            <v>5.9999999999999995E-4</v>
          </cell>
          <cell r="W79">
            <v>1E-3</v>
          </cell>
          <cell r="X79">
            <v>1E-3</v>
          </cell>
          <cell r="AX79">
            <v>5.9999999999999995E-4</v>
          </cell>
          <cell r="AY79">
            <v>5.0000000000000001E-4</v>
          </cell>
          <cell r="AZ79">
            <v>5.9999999999999995E-4</v>
          </cell>
          <cell r="BA79">
            <v>1E-3</v>
          </cell>
          <cell r="BB79">
            <v>1E-3</v>
          </cell>
          <cell r="BM79">
            <v>5.9999999999999995E-4</v>
          </cell>
          <cell r="BN79">
            <v>5.0000000000000001E-4</v>
          </cell>
          <cell r="BO79">
            <v>5.9999999999999995E-4</v>
          </cell>
          <cell r="BP79">
            <v>1E-3</v>
          </cell>
          <cell r="BQ79">
            <v>1E-3</v>
          </cell>
          <cell r="CB79">
            <v>5.9999999999999995E-4</v>
          </cell>
          <cell r="CC79">
            <v>5.0000000000000001E-4</v>
          </cell>
          <cell r="CD79">
            <v>5.9999999999999995E-4</v>
          </cell>
          <cell r="CE79">
            <v>1E-3</v>
          </cell>
          <cell r="CF79">
            <v>1E-3</v>
          </cell>
          <cell r="CQ79">
            <v>5.9999999999999995E-4</v>
          </cell>
          <cell r="CR79">
            <v>5.0000000000000001E-4</v>
          </cell>
          <cell r="CS79">
            <v>5.9999999999999995E-4</v>
          </cell>
          <cell r="CT79">
            <v>1E-3</v>
          </cell>
          <cell r="CU79">
            <v>1E-3</v>
          </cell>
          <cell r="DF79">
            <v>5.9999999999999995E-4</v>
          </cell>
          <cell r="DG79">
            <v>5.0000000000000001E-4</v>
          </cell>
          <cell r="DH79">
            <v>5.9999999999999995E-4</v>
          </cell>
          <cell r="DI79">
            <v>1E-3</v>
          </cell>
          <cell r="DJ79">
            <v>1E-3</v>
          </cell>
          <cell r="DU79">
            <v>5.9999999999999995E-4</v>
          </cell>
          <cell r="DV79">
            <v>5.0000000000000001E-4</v>
          </cell>
          <cell r="DW79">
            <v>5.9999999999999995E-4</v>
          </cell>
          <cell r="DX79">
            <v>1E-3</v>
          </cell>
          <cell r="DY79">
            <v>1E-3</v>
          </cell>
          <cell r="EJ79">
            <v>5.9999999999999995E-4</v>
          </cell>
          <cell r="EK79">
            <v>5.0000000000000001E-4</v>
          </cell>
          <cell r="EL79">
            <v>5.9999999999999995E-4</v>
          </cell>
          <cell r="EM79">
            <v>1E-3</v>
          </cell>
          <cell r="EN79">
            <v>1E-3</v>
          </cell>
          <cell r="EY79">
            <v>5.9999999999999995E-4</v>
          </cell>
          <cell r="EZ79">
            <v>5.0000000000000001E-4</v>
          </cell>
          <cell r="FA79">
            <v>5.9999999999999995E-4</v>
          </cell>
          <cell r="FB79">
            <v>1E-3</v>
          </cell>
          <cell r="FC79">
            <v>1E-3</v>
          </cell>
          <cell r="FN79">
            <v>5.9999999999999995E-4</v>
          </cell>
          <cell r="FO79">
            <v>5.0000000000000001E-4</v>
          </cell>
          <cell r="FP79">
            <v>5.9999999999999995E-4</v>
          </cell>
          <cell r="FQ79">
            <v>1E-3</v>
          </cell>
          <cell r="FR79">
            <v>1E-3</v>
          </cell>
        </row>
        <row r="80">
          <cell r="E80">
            <v>1.0999999999999999E-2</v>
          </cell>
          <cell r="F80">
            <v>8.9999999999999993E-3</v>
          </cell>
          <cell r="G80">
            <v>1.0999999999999999E-2</v>
          </cell>
          <cell r="H80">
            <v>0.01</v>
          </cell>
          <cell r="I80">
            <v>5.0000000000000001E-3</v>
          </cell>
          <cell r="J80">
            <v>1E-3</v>
          </cell>
          <cell r="T80">
            <v>1.0999999999999999E-2</v>
          </cell>
          <cell r="U80">
            <v>8.9999999999999993E-3</v>
          </cell>
          <cell r="V80">
            <v>1.0999999999999999E-2</v>
          </cell>
          <cell r="W80">
            <v>0.01</v>
          </cell>
          <cell r="X80">
            <v>5.0000000000000001E-3</v>
          </cell>
          <cell r="Y80">
            <v>1E-3</v>
          </cell>
          <cell r="AX80">
            <v>1.0999999999999999E-2</v>
          </cell>
          <cell r="AY80">
            <v>8.9999999999999993E-3</v>
          </cell>
          <cell r="AZ80">
            <v>1.0999999999999999E-2</v>
          </cell>
          <cell r="BA80">
            <v>0.01</v>
          </cell>
          <cell r="BB80">
            <v>5.0000000000000001E-3</v>
          </cell>
          <cell r="BC80">
            <v>1E-3</v>
          </cell>
          <cell r="BM80">
            <v>1.0999999999999999E-2</v>
          </cell>
          <cell r="BN80">
            <v>8.9999999999999993E-3</v>
          </cell>
          <cell r="BO80">
            <v>1.0999999999999999E-2</v>
          </cell>
          <cell r="BP80">
            <v>0.01</v>
          </cell>
          <cell r="BQ80">
            <v>5.0000000000000001E-3</v>
          </cell>
          <cell r="BR80">
            <v>1E-3</v>
          </cell>
          <cell r="CB80">
            <v>1.0999999999999999E-2</v>
          </cell>
          <cell r="CC80">
            <v>8.9999999999999993E-3</v>
          </cell>
          <cell r="CD80">
            <v>1.0999999999999999E-2</v>
          </cell>
          <cell r="CE80">
            <v>0.01</v>
          </cell>
          <cell r="CF80">
            <v>5.0000000000000001E-3</v>
          </cell>
          <cell r="CG80">
            <v>1E-3</v>
          </cell>
          <cell r="CQ80">
            <v>1.0999999999999999E-2</v>
          </cell>
          <cell r="CR80">
            <v>8.9999999999999993E-3</v>
          </cell>
          <cell r="CS80">
            <v>1.0999999999999999E-2</v>
          </cell>
          <cell r="CT80">
            <v>0.01</v>
          </cell>
          <cell r="CU80">
            <v>5.0000000000000001E-3</v>
          </cell>
          <cell r="CV80">
            <v>1E-3</v>
          </cell>
          <cell r="DF80">
            <v>1.0999999999999999E-2</v>
          </cell>
          <cell r="DG80">
            <v>8.9999999999999993E-3</v>
          </cell>
          <cell r="DH80">
            <v>1.0999999999999999E-2</v>
          </cell>
          <cell r="DI80">
            <v>0.01</v>
          </cell>
          <cell r="DJ80">
            <v>5.0000000000000001E-3</v>
          </cell>
          <cell r="DK80">
            <v>1E-3</v>
          </cell>
          <cell r="DU80">
            <v>1.0999999999999999E-2</v>
          </cell>
          <cell r="DV80">
            <v>8.9999999999999993E-3</v>
          </cell>
          <cell r="DW80">
            <v>1.0999999999999999E-2</v>
          </cell>
          <cell r="DX80">
            <v>0.01</v>
          </cell>
          <cell r="DY80">
            <v>5.0000000000000001E-3</v>
          </cell>
          <cell r="DZ80">
            <v>1E-3</v>
          </cell>
          <cell r="EJ80">
            <v>1.0999999999999999E-2</v>
          </cell>
          <cell r="EK80">
            <v>8.9999999999999993E-3</v>
          </cell>
          <cell r="EL80">
            <v>1.0999999999999999E-2</v>
          </cell>
          <cell r="EM80">
            <v>0.01</v>
          </cell>
          <cell r="EN80">
            <v>5.0000000000000001E-3</v>
          </cell>
          <cell r="EO80">
            <v>1E-3</v>
          </cell>
          <cell r="EY80">
            <v>1.0999999999999999E-2</v>
          </cell>
          <cell r="EZ80">
            <v>8.9999999999999993E-3</v>
          </cell>
          <cell r="FA80">
            <v>1.0999999999999999E-2</v>
          </cell>
          <cell r="FB80">
            <v>0.01</v>
          </cell>
          <cell r="FC80">
            <v>5.0000000000000001E-3</v>
          </cell>
          <cell r="FD80">
            <v>1E-3</v>
          </cell>
          <cell r="FN80">
            <v>1.0999999999999999E-2</v>
          </cell>
          <cell r="FO80">
            <v>8.9999999999999993E-3</v>
          </cell>
          <cell r="FP80">
            <v>1.0999999999999999E-2</v>
          </cell>
          <cell r="FQ80">
            <v>0.01</v>
          </cell>
          <cell r="FR80">
            <v>5.0000000000000001E-3</v>
          </cell>
          <cell r="FS80">
            <v>1E-3</v>
          </cell>
        </row>
        <row r="81">
          <cell r="E81">
            <v>2.1000000000000001E-2</v>
          </cell>
          <cell r="F81">
            <v>1.7999999999999999E-2</v>
          </cell>
          <cell r="G81">
            <v>2.1000000000000001E-2</v>
          </cell>
          <cell r="H81">
            <v>3.5000000000000003E-2</v>
          </cell>
          <cell r="I81">
            <v>0.03</v>
          </cell>
          <cell r="J81">
            <v>1.4999999999999999E-2</v>
          </cell>
          <cell r="T81">
            <v>2.1000000000000001E-2</v>
          </cell>
          <cell r="U81">
            <v>1.7999999999999999E-2</v>
          </cell>
          <cell r="V81">
            <v>2.1000000000000001E-2</v>
          </cell>
          <cell r="W81">
            <v>3.5000000000000003E-2</v>
          </cell>
          <cell r="X81">
            <v>0.03</v>
          </cell>
          <cell r="Y81">
            <v>1.4999999999999999E-2</v>
          </cell>
          <cell r="AX81">
            <v>2.1000000000000001E-2</v>
          </cell>
          <cell r="AY81">
            <v>1.7999999999999999E-2</v>
          </cell>
          <cell r="AZ81">
            <v>2.1000000000000001E-2</v>
          </cell>
          <cell r="BA81">
            <v>3.5000000000000003E-2</v>
          </cell>
          <cell r="BB81">
            <v>0.03</v>
          </cell>
          <cell r="BC81">
            <v>1.4999999999999999E-2</v>
          </cell>
          <cell r="BM81">
            <v>2.1000000000000001E-2</v>
          </cell>
          <cell r="BN81">
            <v>1.7999999999999999E-2</v>
          </cell>
          <cell r="BO81">
            <v>2.1000000000000001E-2</v>
          </cell>
          <cell r="BP81">
            <v>3.5000000000000003E-2</v>
          </cell>
          <cell r="BQ81">
            <v>0.03</v>
          </cell>
          <cell r="BR81">
            <v>1.4999999999999999E-2</v>
          </cell>
          <cell r="CB81">
            <v>2.1000000000000001E-2</v>
          </cell>
          <cell r="CC81">
            <v>1.7999999999999999E-2</v>
          </cell>
          <cell r="CD81">
            <v>2.1000000000000001E-2</v>
          </cell>
          <cell r="CE81">
            <v>3.5000000000000003E-2</v>
          </cell>
          <cell r="CF81">
            <v>0.03</v>
          </cell>
          <cell r="CG81">
            <v>1.4999999999999999E-2</v>
          </cell>
          <cell r="CQ81">
            <v>2.1000000000000001E-2</v>
          </cell>
          <cell r="CR81">
            <v>1.7999999999999999E-2</v>
          </cell>
          <cell r="CS81">
            <v>2.1000000000000001E-2</v>
          </cell>
          <cell r="CT81">
            <v>3.5000000000000003E-2</v>
          </cell>
          <cell r="CU81">
            <v>0.03</v>
          </cell>
          <cell r="CV81">
            <v>1.4999999999999999E-2</v>
          </cell>
          <cell r="DF81">
            <v>2.1000000000000001E-2</v>
          </cell>
          <cell r="DG81">
            <v>1.7999999999999999E-2</v>
          </cell>
          <cell r="DH81">
            <v>2.1000000000000001E-2</v>
          </cell>
          <cell r="DI81">
            <v>3.5000000000000003E-2</v>
          </cell>
          <cell r="DJ81">
            <v>0.03</v>
          </cell>
          <cell r="DK81">
            <v>1.4999999999999999E-2</v>
          </cell>
          <cell r="DU81">
            <v>2.1000000000000001E-2</v>
          </cell>
          <cell r="DV81">
            <v>1.7999999999999999E-2</v>
          </cell>
          <cell r="DW81">
            <v>2.1000000000000001E-2</v>
          </cell>
          <cell r="DX81">
            <v>3.5000000000000003E-2</v>
          </cell>
          <cell r="DY81">
            <v>0.03</v>
          </cell>
          <cell r="DZ81">
            <v>1.4999999999999999E-2</v>
          </cell>
          <cell r="EJ81">
            <v>2.1000000000000001E-2</v>
          </cell>
          <cell r="EK81">
            <v>1.7999999999999999E-2</v>
          </cell>
          <cell r="EL81">
            <v>2.1000000000000001E-2</v>
          </cell>
          <cell r="EM81">
            <v>3.5000000000000003E-2</v>
          </cell>
          <cell r="EN81">
            <v>0.03</v>
          </cell>
          <cell r="EO81">
            <v>1.4999999999999999E-2</v>
          </cell>
          <cell r="EY81">
            <v>2.1000000000000001E-2</v>
          </cell>
          <cell r="EZ81">
            <v>1.7999999999999999E-2</v>
          </cell>
          <cell r="FA81">
            <v>2.1000000000000001E-2</v>
          </cell>
          <cell r="FB81">
            <v>3.5000000000000003E-2</v>
          </cell>
          <cell r="FC81">
            <v>0.03</v>
          </cell>
          <cell r="FD81">
            <v>1.4999999999999999E-2</v>
          </cell>
          <cell r="FN81">
            <v>2.1000000000000001E-2</v>
          </cell>
          <cell r="FO81">
            <v>1.7999999999999999E-2</v>
          </cell>
          <cell r="FP81">
            <v>2.1000000000000001E-2</v>
          </cell>
          <cell r="FQ81">
            <v>3.5000000000000003E-2</v>
          </cell>
          <cell r="FR81">
            <v>0.03</v>
          </cell>
          <cell r="FS81">
            <v>1.4999999999999999E-2</v>
          </cell>
        </row>
        <row r="82">
          <cell r="E82">
            <v>6.4000000000000003E-3</v>
          </cell>
          <cell r="F82">
            <v>4.3E-3</v>
          </cell>
          <cell r="G82">
            <v>6.4000000000000003E-3</v>
          </cell>
          <cell r="H82">
            <v>0.01</v>
          </cell>
          <cell r="I82">
            <v>5.0000000000000001E-3</v>
          </cell>
          <cell r="J82">
            <v>5.0000000000000001E-4</v>
          </cell>
          <cell r="T82">
            <v>6.4000000000000003E-3</v>
          </cell>
          <cell r="U82">
            <v>4.3E-3</v>
          </cell>
          <cell r="V82">
            <v>6.4000000000000003E-3</v>
          </cell>
          <cell r="W82">
            <v>0.01</v>
          </cell>
          <cell r="X82">
            <v>5.0000000000000001E-3</v>
          </cell>
          <cell r="Y82">
            <v>5.0000000000000001E-4</v>
          </cell>
          <cell r="AX82">
            <v>6.4000000000000003E-3</v>
          </cell>
          <cell r="AY82">
            <v>4.3E-3</v>
          </cell>
          <cell r="AZ82">
            <v>6.4000000000000003E-3</v>
          </cell>
          <cell r="BA82">
            <v>0.01</v>
          </cell>
          <cell r="BB82">
            <v>5.0000000000000001E-3</v>
          </cell>
          <cell r="BC82">
            <v>5.0000000000000001E-4</v>
          </cell>
          <cell r="BM82">
            <v>6.4000000000000003E-3</v>
          </cell>
          <cell r="BN82">
            <v>4.3E-3</v>
          </cell>
          <cell r="BO82">
            <v>6.4000000000000003E-3</v>
          </cell>
          <cell r="BP82">
            <v>0.01</v>
          </cell>
          <cell r="BQ82">
            <v>5.0000000000000001E-3</v>
          </cell>
          <cell r="BR82">
            <v>5.0000000000000001E-4</v>
          </cell>
          <cell r="CB82">
            <v>6.4000000000000003E-3</v>
          </cell>
          <cell r="CC82">
            <v>4.3E-3</v>
          </cell>
          <cell r="CD82">
            <v>6.4000000000000003E-3</v>
          </cell>
          <cell r="CE82">
            <v>0.01</v>
          </cell>
          <cell r="CF82">
            <v>5.0000000000000001E-3</v>
          </cell>
          <cell r="CG82">
            <v>5.0000000000000001E-4</v>
          </cell>
          <cell r="CQ82">
            <v>6.4000000000000003E-3</v>
          </cell>
          <cell r="CR82">
            <v>4.3E-3</v>
          </cell>
          <cell r="CS82">
            <v>6.4000000000000003E-3</v>
          </cell>
          <cell r="CT82">
            <v>0.01</v>
          </cell>
          <cell r="CU82">
            <v>5.0000000000000001E-3</v>
          </cell>
          <cell r="CV82">
            <v>5.0000000000000001E-4</v>
          </cell>
          <cell r="DF82">
            <v>6.4000000000000003E-3</v>
          </cell>
          <cell r="DG82">
            <v>4.3E-3</v>
          </cell>
          <cell r="DH82">
            <v>6.4000000000000003E-3</v>
          </cell>
          <cell r="DI82">
            <v>0.01</v>
          </cell>
          <cell r="DJ82">
            <v>5.0000000000000001E-3</v>
          </cell>
          <cell r="DK82">
            <v>5.0000000000000001E-4</v>
          </cell>
          <cell r="DU82">
            <v>6.4000000000000003E-3</v>
          </cell>
          <cell r="DV82">
            <v>4.3E-3</v>
          </cell>
          <cell r="DW82">
            <v>6.4000000000000003E-3</v>
          </cell>
          <cell r="DX82">
            <v>0.01</v>
          </cell>
          <cell r="DY82">
            <v>5.0000000000000001E-3</v>
          </cell>
          <cell r="DZ82">
            <v>5.0000000000000001E-4</v>
          </cell>
          <cell r="EJ82">
            <v>6.4000000000000003E-3</v>
          </cell>
          <cell r="EK82">
            <v>4.3E-3</v>
          </cell>
          <cell r="EL82">
            <v>6.4000000000000003E-3</v>
          </cell>
          <cell r="EM82">
            <v>0.01</v>
          </cell>
          <cell r="EN82">
            <v>5.0000000000000001E-3</v>
          </cell>
          <cell r="EO82">
            <v>5.0000000000000001E-4</v>
          </cell>
          <cell r="EY82">
            <v>6.4000000000000003E-3</v>
          </cell>
          <cell r="EZ82">
            <v>4.3E-3</v>
          </cell>
          <cell r="FA82">
            <v>6.4000000000000003E-3</v>
          </cell>
          <cell r="FB82">
            <v>0.01</v>
          </cell>
          <cell r="FC82">
            <v>5.0000000000000001E-3</v>
          </cell>
          <cell r="FD82">
            <v>5.0000000000000001E-4</v>
          </cell>
          <cell r="FN82">
            <v>6.4000000000000003E-3</v>
          </cell>
          <cell r="FO82">
            <v>4.3E-3</v>
          </cell>
          <cell r="FP82">
            <v>6.4000000000000003E-3</v>
          </cell>
          <cell r="FQ82">
            <v>0.01</v>
          </cell>
          <cell r="FR82">
            <v>5.0000000000000001E-3</v>
          </cell>
          <cell r="FS82">
            <v>5.0000000000000001E-4</v>
          </cell>
        </row>
        <row r="83">
          <cell r="E83">
            <v>1.7000000000000001E-2</v>
          </cell>
          <cell r="F83">
            <v>1.4E-2</v>
          </cell>
          <cell r="G83">
            <v>1.7000000000000001E-2</v>
          </cell>
          <cell r="H83">
            <v>0.02</v>
          </cell>
          <cell r="I83">
            <v>0.02</v>
          </cell>
          <cell r="J83">
            <v>1.7000000000000001E-2</v>
          </cell>
          <cell r="T83">
            <v>1.7000000000000001E-2</v>
          </cell>
          <cell r="U83">
            <v>1.4E-2</v>
          </cell>
          <cell r="V83">
            <v>1.7000000000000001E-2</v>
          </cell>
          <cell r="W83">
            <v>0.02</v>
          </cell>
          <cell r="X83">
            <v>0.02</v>
          </cell>
          <cell r="Y83">
            <v>1.7000000000000001E-2</v>
          </cell>
          <cell r="AX83">
            <v>1.7000000000000001E-2</v>
          </cell>
          <cell r="AY83">
            <v>1.4E-2</v>
          </cell>
          <cell r="AZ83">
            <v>1.7000000000000001E-2</v>
          </cell>
          <cell r="BA83">
            <v>0.02</v>
          </cell>
          <cell r="BB83">
            <v>0.02</v>
          </cell>
          <cell r="BC83">
            <v>1.7000000000000001E-2</v>
          </cell>
          <cell r="BM83">
            <v>1.7000000000000001E-2</v>
          </cell>
          <cell r="BN83">
            <v>1.4E-2</v>
          </cell>
          <cell r="BO83">
            <v>1.7000000000000001E-2</v>
          </cell>
          <cell r="BP83">
            <v>0.02</v>
          </cell>
          <cell r="BQ83">
            <v>0.02</v>
          </cell>
          <cell r="BR83">
            <v>1.7000000000000001E-2</v>
          </cell>
          <cell r="CB83">
            <v>1.7000000000000001E-2</v>
          </cell>
          <cell r="CC83">
            <v>1.4E-2</v>
          </cell>
          <cell r="CD83">
            <v>1.7000000000000001E-2</v>
          </cell>
          <cell r="CE83">
            <v>0.02</v>
          </cell>
          <cell r="CF83">
            <v>0.02</v>
          </cell>
          <cell r="CG83">
            <v>1.7000000000000001E-2</v>
          </cell>
          <cell r="CQ83">
            <v>1.7000000000000001E-2</v>
          </cell>
          <cell r="CR83">
            <v>1.4E-2</v>
          </cell>
          <cell r="CS83">
            <v>1.7000000000000001E-2</v>
          </cell>
          <cell r="CT83">
            <v>0.02</v>
          </cell>
          <cell r="CU83">
            <v>0.02</v>
          </cell>
          <cell r="CV83">
            <v>1.7000000000000001E-2</v>
          </cell>
          <cell r="DF83">
            <v>1.7000000000000001E-2</v>
          </cell>
          <cell r="DG83">
            <v>1.4E-2</v>
          </cell>
          <cell r="DH83">
            <v>1.7000000000000001E-2</v>
          </cell>
          <cell r="DI83">
            <v>0.02</v>
          </cell>
          <cell r="DJ83">
            <v>0.02</v>
          </cell>
          <cell r="DK83">
            <v>1.7000000000000001E-2</v>
          </cell>
          <cell r="DU83">
            <v>1.7000000000000001E-2</v>
          </cell>
          <cell r="DV83">
            <v>1.4E-2</v>
          </cell>
          <cell r="DW83">
            <v>1.7000000000000001E-2</v>
          </cell>
          <cell r="DX83">
            <v>0.02</v>
          </cell>
          <cell r="DY83">
            <v>0.02</v>
          </cell>
          <cell r="DZ83">
            <v>1.7000000000000001E-2</v>
          </cell>
          <cell r="EJ83">
            <v>1.7000000000000001E-2</v>
          </cell>
          <cell r="EK83">
            <v>1.4E-2</v>
          </cell>
          <cell r="EL83">
            <v>1.7000000000000001E-2</v>
          </cell>
          <cell r="EM83">
            <v>0.02</v>
          </cell>
          <cell r="EN83">
            <v>0.02</v>
          </cell>
          <cell r="EO83">
            <v>1.7000000000000001E-2</v>
          </cell>
          <cell r="EY83">
            <v>1.7000000000000001E-2</v>
          </cell>
          <cell r="EZ83">
            <v>1.4E-2</v>
          </cell>
          <cell r="FA83">
            <v>1.7000000000000001E-2</v>
          </cell>
          <cell r="FB83">
            <v>0.02</v>
          </cell>
          <cell r="FC83">
            <v>0.02</v>
          </cell>
          <cell r="FD83">
            <v>1.7000000000000001E-2</v>
          </cell>
          <cell r="FN83">
            <v>1.7000000000000001E-2</v>
          </cell>
          <cell r="FO83">
            <v>1.4E-2</v>
          </cell>
          <cell r="FP83">
            <v>1.7000000000000001E-2</v>
          </cell>
          <cell r="FQ83">
            <v>0.02</v>
          </cell>
          <cell r="FR83">
            <v>0.02</v>
          </cell>
          <cell r="FS83">
            <v>1.7000000000000001E-2</v>
          </cell>
        </row>
        <row r="84">
          <cell r="E84">
            <v>5.0000000000000001E-3</v>
          </cell>
          <cell r="F84">
            <v>5.0000000000000001E-3</v>
          </cell>
          <cell r="G84">
            <v>5.0000000000000001E-3</v>
          </cell>
          <cell r="H84">
            <v>0.01</v>
          </cell>
          <cell r="I84">
            <v>3.0000000000000001E-3</v>
          </cell>
          <cell r="J84">
            <v>5.0000000000000001E-3</v>
          </cell>
          <cell r="T84">
            <v>5.0000000000000001E-3</v>
          </cell>
          <cell r="U84">
            <v>5.0000000000000001E-3</v>
          </cell>
          <cell r="V84">
            <v>5.0000000000000001E-3</v>
          </cell>
          <cell r="W84">
            <v>0.01</v>
          </cell>
          <cell r="X84">
            <v>3.0000000000000001E-3</v>
          </cell>
          <cell r="Y84">
            <v>5.0000000000000001E-3</v>
          </cell>
          <cell r="AX84">
            <v>5.0000000000000001E-3</v>
          </cell>
          <cell r="AY84">
            <v>5.0000000000000001E-3</v>
          </cell>
          <cell r="AZ84">
            <v>5.0000000000000001E-3</v>
          </cell>
          <cell r="BA84">
            <v>0.01</v>
          </cell>
          <cell r="BB84">
            <v>3.0000000000000001E-3</v>
          </cell>
          <cell r="BC84">
            <v>5.0000000000000001E-3</v>
          </cell>
          <cell r="BM84">
            <v>5.0000000000000001E-3</v>
          </cell>
          <cell r="BN84">
            <v>5.0000000000000001E-3</v>
          </cell>
          <cell r="BO84">
            <v>5.0000000000000001E-3</v>
          </cell>
          <cell r="BP84">
            <v>0.01</v>
          </cell>
          <cell r="BQ84">
            <v>3.0000000000000001E-3</v>
          </cell>
          <cell r="BR84">
            <v>5.0000000000000001E-3</v>
          </cell>
          <cell r="CB84">
            <v>5.0000000000000001E-3</v>
          </cell>
          <cell r="CC84">
            <v>5.0000000000000001E-3</v>
          </cell>
          <cell r="CD84">
            <v>5.0000000000000001E-3</v>
          </cell>
          <cell r="CE84">
            <v>0.01</v>
          </cell>
          <cell r="CF84">
            <v>3.0000000000000001E-3</v>
          </cell>
          <cell r="CG84">
            <v>5.0000000000000001E-3</v>
          </cell>
          <cell r="CQ84">
            <v>5.0000000000000001E-3</v>
          </cell>
          <cell r="CR84">
            <v>5.0000000000000001E-3</v>
          </cell>
          <cell r="CS84">
            <v>5.0000000000000001E-3</v>
          </cell>
          <cell r="CT84">
            <v>0.01</v>
          </cell>
          <cell r="CU84">
            <v>3.0000000000000001E-3</v>
          </cell>
          <cell r="CV84">
            <v>5.0000000000000001E-3</v>
          </cell>
          <cell r="DF84">
            <v>5.0000000000000001E-3</v>
          </cell>
          <cell r="DG84">
            <v>5.0000000000000001E-3</v>
          </cell>
          <cell r="DH84">
            <v>5.0000000000000001E-3</v>
          </cell>
          <cell r="DI84">
            <v>0.01</v>
          </cell>
          <cell r="DJ84">
            <v>3.0000000000000001E-3</v>
          </cell>
          <cell r="DK84">
            <v>5.0000000000000001E-3</v>
          </cell>
          <cell r="DU84">
            <v>5.0000000000000001E-3</v>
          </cell>
          <cell r="DV84">
            <v>5.0000000000000001E-3</v>
          </cell>
          <cell r="DW84">
            <v>5.0000000000000001E-3</v>
          </cell>
          <cell r="DX84">
            <v>0.01</v>
          </cell>
          <cell r="DY84">
            <v>3.0000000000000001E-3</v>
          </cell>
          <cell r="DZ84">
            <v>5.0000000000000001E-3</v>
          </cell>
          <cell r="EJ84">
            <v>5.0000000000000001E-3</v>
          </cell>
          <cell r="EK84">
            <v>5.0000000000000001E-3</v>
          </cell>
          <cell r="EL84">
            <v>5.0000000000000001E-3</v>
          </cell>
          <cell r="EM84">
            <v>0.01</v>
          </cell>
          <cell r="EN84">
            <v>3.0000000000000001E-3</v>
          </cell>
          <cell r="EO84">
            <v>5.0000000000000001E-3</v>
          </cell>
          <cell r="EY84">
            <v>5.0000000000000001E-3</v>
          </cell>
          <cell r="EZ84">
            <v>5.0000000000000001E-3</v>
          </cell>
          <cell r="FA84">
            <v>5.0000000000000001E-3</v>
          </cell>
          <cell r="FB84">
            <v>0.01</v>
          </cell>
          <cell r="FC84">
            <v>3.0000000000000001E-3</v>
          </cell>
          <cell r="FD84">
            <v>5.0000000000000001E-3</v>
          </cell>
          <cell r="FN84">
            <v>5.0000000000000001E-3</v>
          </cell>
          <cell r="FO84">
            <v>5.0000000000000001E-3</v>
          </cell>
          <cell r="FP84">
            <v>5.0000000000000001E-3</v>
          </cell>
          <cell r="FQ84">
            <v>0.01</v>
          </cell>
          <cell r="FR84">
            <v>3.0000000000000001E-3</v>
          </cell>
          <cell r="FS84">
            <v>5.0000000000000001E-3</v>
          </cell>
        </row>
        <row r="85">
          <cell r="E85">
            <v>5.0000000000000001E-3</v>
          </cell>
          <cell r="F85">
            <v>4.0000000000000001E-3</v>
          </cell>
          <cell r="G85">
            <v>5.0000000000000001E-3</v>
          </cell>
          <cell r="H85">
            <v>0.01</v>
          </cell>
          <cell r="I85">
            <v>3.0000000000000001E-3</v>
          </cell>
          <cell r="J85">
            <v>5.0000000000000001E-3</v>
          </cell>
          <cell r="T85">
            <v>5.0000000000000001E-3</v>
          </cell>
          <cell r="U85">
            <v>4.0000000000000001E-3</v>
          </cell>
          <cell r="V85">
            <v>5.0000000000000001E-3</v>
          </cell>
          <cell r="W85">
            <v>0.01</v>
          </cell>
          <cell r="X85">
            <v>3.0000000000000001E-3</v>
          </cell>
          <cell r="Y85">
            <v>5.0000000000000001E-3</v>
          </cell>
          <cell r="AX85">
            <v>5.0000000000000001E-3</v>
          </cell>
          <cell r="AY85">
            <v>4.0000000000000001E-3</v>
          </cell>
          <cell r="AZ85">
            <v>5.0000000000000001E-3</v>
          </cell>
          <cell r="BA85">
            <v>0.01</v>
          </cell>
          <cell r="BB85">
            <v>3.0000000000000001E-3</v>
          </cell>
          <cell r="BC85">
            <v>5.0000000000000001E-3</v>
          </cell>
          <cell r="BM85">
            <v>5.0000000000000001E-3</v>
          </cell>
          <cell r="BN85">
            <v>4.0000000000000001E-3</v>
          </cell>
          <cell r="BO85">
            <v>5.0000000000000001E-3</v>
          </cell>
          <cell r="BP85">
            <v>0.01</v>
          </cell>
          <cell r="BQ85">
            <v>3.0000000000000001E-3</v>
          </cell>
          <cell r="BR85">
            <v>5.0000000000000001E-3</v>
          </cell>
          <cell r="CB85">
            <v>5.0000000000000001E-3</v>
          </cell>
          <cell r="CC85">
            <v>4.0000000000000001E-3</v>
          </cell>
          <cell r="CD85">
            <v>5.0000000000000001E-3</v>
          </cell>
          <cell r="CE85">
            <v>0.01</v>
          </cell>
          <cell r="CF85">
            <v>3.0000000000000001E-3</v>
          </cell>
          <cell r="CG85">
            <v>5.0000000000000001E-3</v>
          </cell>
          <cell r="CQ85">
            <v>5.0000000000000001E-3</v>
          </cell>
          <cell r="CR85">
            <v>4.0000000000000001E-3</v>
          </cell>
          <cell r="CS85">
            <v>5.0000000000000001E-3</v>
          </cell>
          <cell r="CT85">
            <v>0.01</v>
          </cell>
          <cell r="CU85">
            <v>3.0000000000000001E-3</v>
          </cell>
          <cell r="CV85">
            <v>5.0000000000000001E-3</v>
          </cell>
          <cell r="DF85">
            <v>5.0000000000000001E-3</v>
          </cell>
          <cell r="DG85">
            <v>4.0000000000000001E-3</v>
          </cell>
          <cell r="DH85">
            <v>5.0000000000000001E-3</v>
          </cell>
          <cell r="DI85">
            <v>0.01</v>
          </cell>
          <cell r="DJ85">
            <v>3.0000000000000001E-3</v>
          </cell>
          <cell r="DK85">
            <v>5.0000000000000001E-3</v>
          </cell>
          <cell r="DU85">
            <v>5.0000000000000001E-3</v>
          </cell>
          <cell r="DV85">
            <v>4.0000000000000001E-3</v>
          </cell>
          <cell r="DW85">
            <v>5.0000000000000001E-3</v>
          </cell>
          <cell r="DX85">
            <v>0.01</v>
          </cell>
          <cell r="DY85">
            <v>3.0000000000000001E-3</v>
          </cell>
          <cell r="DZ85">
            <v>5.0000000000000001E-3</v>
          </cell>
          <cell r="EJ85">
            <v>5.0000000000000001E-3</v>
          </cell>
          <cell r="EK85">
            <v>4.0000000000000001E-3</v>
          </cell>
          <cell r="EL85">
            <v>5.0000000000000001E-3</v>
          </cell>
          <cell r="EM85">
            <v>0.01</v>
          </cell>
          <cell r="EN85">
            <v>3.0000000000000001E-3</v>
          </cell>
          <cell r="EO85">
            <v>5.0000000000000001E-3</v>
          </cell>
          <cell r="EY85">
            <v>5.0000000000000001E-3</v>
          </cell>
          <cell r="EZ85">
            <v>4.0000000000000001E-3</v>
          </cell>
          <cell r="FA85">
            <v>5.0000000000000001E-3</v>
          </cell>
          <cell r="FB85">
            <v>0.01</v>
          </cell>
          <cell r="FC85">
            <v>3.0000000000000001E-3</v>
          </cell>
          <cell r="FD85">
            <v>5.0000000000000001E-3</v>
          </cell>
          <cell r="FN85">
            <v>5.0000000000000001E-3</v>
          </cell>
          <cell r="FO85">
            <v>4.0000000000000001E-3</v>
          </cell>
          <cell r="FP85">
            <v>5.0000000000000001E-3</v>
          </cell>
          <cell r="FQ85">
            <v>0.01</v>
          </cell>
          <cell r="FR85">
            <v>3.0000000000000001E-3</v>
          </cell>
          <cell r="FS85">
            <v>5.0000000000000001E-3</v>
          </cell>
        </row>
        <row r="86">
          <cell r="E86">
            <v>5.2499999999999998E-2</v>
          </cell>
          <cell r="F86">
            <v>4.8000000000000001E-2</v>
          </cell>
          <cell r="G86">
            <v>5.2499999999999998E-2</v>
          </cell>
          <cell r="H86">
            <v>0.11</v>
          </cell>
          <cell r="I86">
            <v>0.09</v>
          </cell>
          <cell r="J86">
            <v>7.0000000000000007E-2</v>
          </cell>
          <cell r="T86">
            <v>5.2499999999999998E-2</v>
          </cell>
          <cell r="U86">
            <v>4.8000000000000001E-2</v>
          </cell>
          <cell r="V86">
            <v>5.2499999999999998E-2</v>
          </cell>
          <cell r="W86">
            <v>0.11</v>
          </cell>
          <cell r="X86">
            <v>0.09</v>
          </cell>
          <cell r="Y86">
            <v>7.0000000000000007E-2</v>
          </cell>
          <cell r="AX86">
            <v>5.2499999999999998E-2</v>
          </cell>
          <cell r="AY86">
            <v>4.8000000000000001E-2</v>
          </cell>
          <cell r="AZ86">
            <v>5.2499999999999998E-2</v>
          </cell>
          <cell r="BA86">
            <v>0.11</v>
          </cell>
          <cell r="BB86">
            <v>0.09</v>
          </cell>
          <cell r="BC86">
            <v>7.0000000000000007E-2</v>
          </cell>
          <cell r="BM86">
            <v>5.2499999999999998E-2</v>
          </cell>
          <cell r="BN86">
            <v>4.8000000000000001E-2</v>
          </cell>
          <cell r="BO86">
            <v>5.2499999999999998E-2</v>
          </cell>
          <cell r="BP86">
            <v>0.11</v>
          </cell>
          <cell r="BQ86">
            <v>0.09</v>
          </cell>
          <cell r="BR86">
            <v>7.0000000000000007E-2</v>
          </cell>
          <cell r="CB86">
            <v>5.2499999999999998E-2</v>
          </cell>
          <cell r="CC86">
            <v>4.8000000000000001E-2</v>
          </cell>
          <cell r="CD86">
            <v>5.2499999999999998E-2</v>
          </cell>
          <cell r="CE86">
            <v>0.11</v>
          </cell>
          <cell r="CF86">
            <v>0.09</v>
          </cell>
          <cell r="CG86">
            <v>7.0000000000000007E-2</v>
          </cell>
          <cell r="CQ86">
            <v>5.2499999999999998E-2</v>
          </cell>
          <cell r="CR86">
            <v>4.8000000000000001E-2</v>
          </cell>
          <cell r="CS86">
            <v>5.2499999999999998E-2</v>
          </cell>
          <cell r="CT86">
            <v>0.11</v>
          </cell>
          <cell r="CU86">
            <v>0.09</v>
          </cell>
          <cell r="CV86">
            <v>7.0000000000000007E-2</v>
          </cell>
          <cell r="DF86">
            <v>5.2499999999999998E-2</v>
          </cell>
          <cell r="DG86">
            <v>4.8000000000000001E-2</v>
          </cell>
          <cell r="DH86">
            <v>5.2499999999999998E-2</v>
          </cell>
          <cell r="DI86">
            <v>0.11</v>
          </cell>
          <cell r="DJ86">
            <v>0.09</v>
          </cell>
          <cell r="DK86">
            <v>7.0000000000000007E-2</v>
          </cell>
          <cell r="DU86">
            <v>5.2499999999999998E-2</v>
          </cell>
          <cell r="DV86">
            <v>4.8000000000000001E-2</v>
          </cell>
          <cell r="DW86">
            <v>5.2499999999999998E-2</v>
          </cell>
          <cell r="DX86">
            <v>0.11</v>
          </cell>
          <cell r="DY86">
            <v>0.09</v>
          </cell>
          <cell r="DZ86">
            <v>7.0000000000000007E-2</v>
          </cell>
          <cell r="EJ86">
            <v>5.2499999999999998E-2</v>
          </cell>
          <cell r="EK86">
            <v>4.8000000000000001E-2</v>
          </cell>
          <cell r="EL86">
            <v>5.2499999999999998E-2</v>
          </cell>
          <cell r="EM86">
            <v>0.11</v>
          </cell>
          <cell r="EN86">
            <v>0.09</v>
          </cell>
          <cell r="EO86">
            <v>7.0000000000000007E-2</v>
          </cell>
          <cell r="EY86">
            <v>5.2499999999999998E-2</v>
          </cell>
          <cell r="EZ86">
            <v>4.8000000000000001E-2</v>
          </cell>
          <cell r="FA86">
            <v>5.2499999999999998E-2</v>
          </cell>
          <cell r="FB86">
            <v>0.11</v>
          </cell>
          <cell r="FC86">
            <v>0.09</v>
          </cell>
          <cell r="FD86">
            <v>7.0000000000000007E-2</v>
          </cell>
          <cell r="FN86">
            <v>5.0799999999999998E-2</v>
          </cell>
          <cell r="FO86">
            <v>4.6699999999999998E-2</v>
          </cell>
          <cell r="FP86">
            <v>5.0799999999999998E-2</v>
          </cell>
          <cell r="FQ86">
            <v>0.108</v>
          </cell>
          <cell r="FR86">
            <v>8.8700000000000001E-2</v>
          </cell>
          <cell r="FS86">
            <v>7.0000000000000007E-2</v>
          </cell>
        </row>
        <row r="87">
          <cell r="FN87">
            <v>1.6999999999999999E-3</v>
          </cell>
          <cell r="FO87">
            <v>1.2999999999999999E-3</v>
          </cell>
          <cell r="FP87">
            <v>1.6999999999999999E-3</v>
          </cell>
          <cell r="FQ87">
            <v>2E-3</v>
          </cell>
          <cell r="FR87">
            <v>1.2999999999999999E-3</v>
          </cell>
        </row>
        <row r="88">
          <cell r="E88">
            <v>8.0000000000000002E-3</v>
          </cell>
          <cell r="F88">
            <v>7.0000000000000001E-3</v>
          </cell>
          <cell r="G88">
            <v>8.0000000000000002E-3</v>
          </cell>
          <cell r="H88">
            <v>0.01</v>
          </cell>
          <cell r="I88">
            <v>0.01</v>
          </cell>
          <cell r="J88">
            <v>8.0000000000000002E-3</v>
          </cell>
          <cell r="T88">
            <v>8.0000000000000002E-3</v>
          </cell>
          <cell r="U88">
            <v>7.0000000000000001E-3</v>
          </cell>
          <cell r="V88">
            <v>8.0000000000000002E-3</v>
          </cell>
          <cell r="W88">
            <v>0.01</v>
          </cell>
          <cell r="X88">
            <v>0.01</v>
          </cell>
          <cell r="Y88">
            <v>8.0000000000000002E-3</v>
          </cell>
          <cell r="AX88">
            <v>8.0000000000000002E-3</v>
          </cell>
          <cell r="AY88">
            <v>7.0000000000000001E-3</v>
          </cell>
          <cell r="AZ88">
            <v>8.0000000000000002E-3</v>
          </cell>
          <cell r="BA88">
            <v>0.01</v>
          </cell>
          <cell r="BB88">
            <v>0.01</v>
          </cell>
          <cell r="BC88">
            <v>8.0000000000000002E-3</v>
          </cell>
          <cell r="BM88">
            <v>8.0000000000000002E-3</v>
          </cell>
          <cell r="BN88">
            <v>7.0000000000000001E-3</v>
          </cell>
          <cell r="BO88">
            <v>8.0000000000000002E-3</v>
          </cell>
          <cell r="BP88">
            <v>0.01</v>
          </cell>
          <cell r="BQ88">
            <v>0.01</v>
          </cell>
          <cell r="BR88">
            <v>8.0000000000000002E-3</v>
          </cell>
          <cell r="CB88">
            <v>8.0000000000000002E-3</v>
          </cell>
          <cell r="CC88">
            <v>7.0000000000000001E-3</v>
          </cell>
          <cell r="CD88">
            <v>8.0000000000000002E-3</v>
          </cell>
          <cell r="CE88">
            <v>0.01</v>
          </cell>
          <cell r="CF88">
            <v>0.01</v>
          </cell>
          <cell r="CG88">
            <v>8.0000000000000002E-3</v>
          </cell>
          <cell r="CQ88">
            <v>8.0000000000000002E-3</v>
          </cell>
          <cell r="CR88">
            <v>7.0000000000000001E-3</v>
          </cell>
          <cell r="CS88">
            <v>8.0000000000000002E-3</v>
          </cell>
          <cell r="CT88">
            <v>0.01</v>
          </cell>
          <cell r="CU88">
            <v>0.01</v>
          </cell>
          <cell r="CV88">
            <v>8.0000000000000002E-3</v>
          </cell>
          <cell r="DF88">
            <v>8.0000000000000002E-3</v>
          </cell>
          <cell r="DG88">
            <v>7.0000000000000001E-3</v>
          </cell>
          <cell r="DH88">
            <v>8.0000000000000002E-3</v>
          </cell>
          <cell r="DI88">
            <v>0.01</v>
          </cell>
          <cell r="DJ88">
            <v>0.01</v>
          </cell>
          <cell r="DK88">
            <v>8.0000000000000002E-3</v>
          </cell>
          <cell r="DU88">
            <v>8.0000000000000002E-3</v>
          </cell>
          <cell r="DV88">
            <v>7.0000000000000001E-3</v>
          </cell>
          <cell r="DW88">
            <v>8.0000000000000002E-3</v>
          </cell>
          <cell r="DX88">
            <v>0.01</v>
          </cell>
          <cell r="DY88">
            <v>0.01</v>
          </cell>
          <cell r="DZ88">
            <v>8.0000000000000002E-3</v>
          </cell>
          <cell r="EJ88">
            <v>8.0000000000000002E-3</v>
          </cell>
          <cell r="EK88">
            <v>7.0000000000000001E-3</v>
          </cell>
          <cell r="EL88">
            <v>8.0000000000000002E-3</v>
          </cell>
          <cell r="EM88">
            <v>0.01</v>
          </cell>
          <cell r="EN88">
            <v>0.01</v>
          </cell>
          <cell r="EO88">
            <v>8.0000000000000002E-3</v>
          </cell>
          <cell r="EY88">
            <v>8.0000000000000002E-3</v>
          </cell>
          <cell r="EZ88">
            <v>7.0000000000000001E-3</v>
          </cell>
          <cell r="FA88">
            <v>8.0000000000000002E-3</v>
          </cell>
          <cell r="FB88">
            <v>0.01</v>
          </cell>
          <cell r="FC88">
            <v>0.01</v>
          </cell>
          <cell r="FD88">
            <v>8.0000000000000002E-3</v>
          </cell>
          <cell r="FN88">
            <v>8.0000000000000002E-3</v>
          </cell>
          <cell r="FO88">
            <v>7.0000000000000001E-3</v>
          </cell>
          <cell r="FP88">
            <v>8.0000000000000002E-3</v>
          </cell>
          <cell r="FQ88">
            <v>0.01</v>
          </cell>
          <cell r="FR88">
            <v>0.01</v>
          </cell>
          <cell r="FS88">
            <v>8.0000000000000002E-3</v>
          </cell>
        </row>
        <row r="89">
          <cell r="E89">
            <v>7.0000000000000001E-3</v>
          </cell>
          <cell r="F89">
            <v>0</v>
          </cell>
          <cell r="G89">
            <v>7.0000000000000001E-3</v>
          </cell>
          <cell r="H89">
            <v>0.01</v>
          </cell>
          <cell r="I89">
            <v>0</v>
          </cell>
          <cell r="J89">
            <v>4.0000000000000001E-3</v>
          </cell>
          <cell r="T89">
            <v>7.0000000000000001E-3</v>
          </cell>
          <cell r="U89">
            <v>0</v>
          </cell>
          <cell r="V89">
            <v>7.0000000000000001E-3</v>
          </cell>
          <cell r="W89">
            <v>0.01</v>
          </cell>
          <cell r="X89">
            <v>0</v>
          </cell>
          <cell r="Y89">
            <v>4.0000000000000001E-3</v>
          </cell>
          <cell r="AX89">
            <v>7.0000000000000001E-3</v>
          </cell>
          <cell r="AY89">
            <v>0</v>
          </cell>
          <cell r="AZ89">
            <v>7.0000000000000001E-3</v>
          </cell>
          <cell r="BA89">
            <v>0.01</v>
          </cell>
          <cell r="BB89">
            <v>0</v>
          </cell>
          <cell r="BC89">
            <v>4.0000000000000001E-3</v>
          </cell>
          <cell r="BM89">
            <v>7.0000000000000001E-3</v>
          </cell>
          <cell r="BN89">
            <v>0</v>
          </cell>
          <cell r="BO89">
            <v>7.0000000000000001E-3</v>
          </cell>
          <cell r="BP89">
            <v>0.01</v>
          </cell>
          <cell r="BQ89">
            <v>0</v>
          </cell>
          <cell r="BR89">
            <v>4.0000000000000001E-3</v>
          </cell>
          <cell r="CB89">
            <v>7.0000000000000001E-3</v>
          </cell>
          <cell r="CC89">
            <v>0</v>
          </cell>
          <cell r="CD89">
            <v>7.0000000000000001E-3</v>
          </cell>
          <cell r="CE89">
            <v>0.01</v>
          </cell>
          <cell r="CF89">
            <v>0</v>
          </cell>
          <cell r="CG89">
            <v>4.0000000000000001E-3</v>
          </cell>
          <cell r="CQ89">
            <v>7.0000000000000001E-3</v>
          </cell>
          <cell r="CR89">
            <v>0</v>
          </cell>
          <cell r="CS89">
            <v>7.0000000000000001E-3</v>
          </cell>
          <cell r="CT89">
            <v>0.01</v>
          </cell>
          <cell r="CU89">
            <v>0</v>
          </cell>
          <cell r="CV89">
            <v>4.0000000000000001E-3</v>
          </cell>
          <cell r="DF89">
            <v>7.0000000000000001E-3</v>
          </cell>
          <cell r="DG89">
            <v>0</v>
          </cell>
          <cell r="DH89">
            <v>7.0000000000000001E-3</v>
          </cell>
          <cell r="DI89">
            <v>0.01</v>
          </cell>
          <cell r="DJ89">
            <v>0</v>
          </cell>
          <cell r="DK89">
            <v>4.0000000000000001E-3</v>
          </cell>
          <cell r="DU89">
            <v>7.0000000000000001E-3</v>
          </cell>
          <cell r="DV89">
            <v>0</v>
          </cell>
          <cell r="DW89">
            <v>7.0000000000000001E-3</v>
          </cell>
          <cell r="DX89">
            <v>0.01</v>
          </cell>
          <cell r="DY89">
            <v>0</v>
          </cell>
          <cell r="DZ89">
            <v>4.0000000000000001E-3</v>
          </cell>
          <cell r="EJ89">
            <v>7.0000000000000001E-3</v>
          </cell>
          <cell r="EK89">
            <v>0</v>
          </cell>
          <cell r="EL89">
            <v>7.0000000000000001E-3</v>
          </cell>
          <cell r="EM89">
            <v>0.01</v>
          </cell>
          <cell r="EN89">
            <v>0</v>
          </cell>
          <cell r="EO89">
            <v>4.0000000000000001E-3</v>
          </cell>
          <cell r="EY89">
            <v>7.0000000000000001E-3</v>
          </cell>
          <cell r="EZ89">
            <v>0</v>
          </cell>
          <cell r="FA89">
            <v>7.0000000000000001E-3</v>
          </cell>
          <cell r="FB89">
            <v>0.01</v>
          </cell>
          <cell r="FC89">
            <v>0</v>
          </cell>
          <cell r="FD89">
            <v>4.0000000000000001E-3</v>
          </cell>
          <cell r="FN89">
            <v>7.0000000000000001E-3</v>
          </cell>
          <cell r="FO89">
            <v>0</v>
          </cell>
          <cell r="FP89">
            <v>7.0000000000000001E-3</v>
          </cell>
          <cell r="FQ89">
            <v>0.01</v>
          </cell>
          <cell r="FR89">
            <v>0</v>
          </cell>
          <cell r="FS89">
            <v>4.0000000000000001E-3</v>
          </cell>
        </row>
        <row r="90">
          <cell r="E90">
            <v>7.4999999999999997E-3</v>
          </cell>
          <cell r="F90">
            <v>7.4999999999999997E-3</v>
          </cell>
          <cell r="G90">
            <v>7.4999999999999997E-3</v>
          </cell>
          <cell r="H90">
            <v>0.01</v>
          </cell>
          <cell r="I90">
            <v>6.1999999999999998E-3</v>
          </cell>
          <cell r="J90">
            <v>3.0000000000000001E-3</v>
          </cell>
          <cell r="T90">
            <v>7.4999999999999997E-3</v>
          </cell>
          <cell r="U90">
            <v>7.4999999999999997E-3</v>
          </cell>
          <cell r="V90">
            <v>7.4999999999999997E-3</v>
          </cell>
          <cell r="W90">
            <v>0.01</v>
          </cell>
          <cell r="X90">
            <v>6.1999999999999998E-3</v>
          </cell>
          <cell r="Y90">
            <v>3.0000000000000001E-3</v>
          </cell>
          <cell r="AX90">
            <v>7.4999999999999997E-3</v>
          </cell>
          <cell r="AY90">
            <v>7.4999999999999997E-3</v>
          </cell>
          <cell r="AZ90">
            <v>7.4999999999999997E-3</v>
          </cell>
          <cell r="BA90">
            <v>0.01</v>
          </cell>
          <cell r="BB90">
            <v>6.1999999999999998E-3</v>
          </cell>
          <cell r="BC90">
            <v>3.0000000000000001E-3</v>
          </cell>
          <cell r="BM90">
            <v>7.4999999999999997E-3</v>
          </cell>
          <cell r="BN90">
            <v>7.4999999999999997E-3</v>
          </cell>
          <cell r="BO90">
            <v>7.4999999999999997E-3</v>
          </cell>
          <cell r="BP90">
            <v>0.01</v>
          </cell>
          <cell r="BQ90">
            <v>6.1999999999999998E-3</v>
          </cell>
          <cell r="BR90">
            <v>3.0000000000000001E-3</v>
          </cell>
          <cell r="CB90">
            <v>7.4999999999999997E-3</v>
          </cell>
          <cell r="CC90">
            <v>7.4999999999999997E-3</v>
          </cell>
          <cell r="CD90">
            <v>7.4999999999999997E-3</v>
          </cell>
          <cell r="CE90">
            <v>0.01</v>
          </cell>
          <cell r="CF90">
            <v>6.1999999999999998E-3</v>
          </cell>
          <cell r="CG90">
            <v>3.0000000000000001E-3</v>
          </cell>
          <cell r="CQ90">
            <v>7.4999999999999997E-3</v>
          </cell>
          <cell r="CR90">
            <v>7.4999999999999997E-3</v>
          </cell>
          <cell r="CS90">
            <v>7.4999999999999997E-3</v>
          </cell>
          <cell r="CT90">
            <v>0.01</v>
          </cell>
          <cell r="CU90">
            <v>6.1999999999999998E-3</v>
          </cell>
          <cell r="CV90">
            <v>3.0000000000000001E-3</v>
          </cell>
          <cell r="DF90">
            <v>7.4999999999999997E-3</v>
          </cell>
          <cell r="DG90">
            <v>7.4999999999999997E-3</v>
          </cell>
          <cell r="DH90">
            <v>7.4999999999999997E-3</v>
          </cell>
          <cell r="DI90">
            <v>0.01</v>
          </cell>
          <cell r="DJ90">
            <v>6.1999999999999998E-3</v>
          </cell>
          <cell r="DK90">
            <v>3.0000000000000001E-3</v>
          </cell>
          <cell r="DU90">
            <v>7.4999999999999997E-3</v>
          </cell>
          <cell r="DV90">
            <v>7.4999999999999997E-3</v>
          </cell>
          <cell r="DW90">
            <v>7.4999999999999997E-3</v>
          </cell>
          <cell r="DX90">
            <v>0.01</v>
          </cell>
          <cell r="DY90">
            <v>6.1999999999999998E-3</v>
          </cell>
          <cell r="DZ90">
            <v>3.0000000000000001E-3</v>
          </cell>
          <cell r="EJ90">
            <v>7.4999999999999997E-3</v>
          </cell>
          <cell r="EK90">
            <v>7.4999999999999997E-3</v>
          </cell>
          <cell r="EL90">
            <v>7.4999999999999997E-3</v>
          </cell>
          <cell r="EM90">
            <v>0.01</v>
          </cell>
          <cell r="EN90">
            <v>6.1999999999999998E-3</v>
          </cell>
          <cell r="EO90">
            <v>3.0000000000000001E-3</v>
          </cell>
          <cell r="EY90">
            <v>7.4999999999999997E-3</v>
          </cell>
          <cell r="EZ90">
            <v>7.4999999999999997E-3</v>
          </cell>
          <cell r="FA90">
            <v>7.4999999999999997E-3</v>
          </cell>
          <cell r="FB90">
            <v>0.01</v>
          </cell>
          <cell r="FC90">
            <v>6.1999999999999998E-3</v>
          </cell>
          <cell r="FD90">
            <v>3.0000000000000001E-3</v>
          </cell>
          <cell r="FN90">
            <v>7.4999999999999997E-3</v>
          </cell>
          <cell r="FO90">
            <v>7.4999999999999997E-3</v>
          </cell>
          <cell r="FP90">
            <v>7.4999999999999997E-3</v>
          </cell>
          <cell r="FQ90">
            <v>0.01</v>
          </cell>
          <cell r="FR90">
            <v>6.1999999999999998E-3</v>
          </cell>
          <cell r="FS90">
            <v>3.0000000000000001E-3</v>
          </cell>
        </row>
        <row r="91">
          <cell r="E91">
            <v>7.7999999999999996E-3</v>
          </cell>
          <cell r="F91">
            <v>7.7999999999999996E-3</v>
          </cell>
          <cell r="G91">
            <v>7.7999999999999996E-3</v>
          </cell>
          <cell r="H91">
            <v>9.1999999999999998E-3</v>
          </cell>
          <cell r="I91">
            <v>5.3E-3</v>
          </cell>
          <cell r="J91">
            <v>3.0000000000000001E-3</v>
          </cell>
          <cell r="T91">
            <v>7.7999999999999996E-3</v>
          </cell>
          <cell r="U91">
            <v>7.7999999999999996E-3</v>
          </cell>
          <cell r="V91">
            <v>7.7999999999999996E-3</v>
          </cell>
          <cell r="W91">
            <v>9.1999999999999998E-3</v>
          </cell>
          <cell r="X91">
            <v>5.3E-3</v>
          </cell>
          <cell r="Y91">
            <v>3.0000000000000001E-3</v>
          </cell>
          <cell r="AX91">
            <v>7.7999999999999996E-3</v>
          </cell>
          <cell r="AY91">
            <v>7.7999999999999996E-3</v>
          </cell>
          <cell r="AZ91">
            <v>7.7999999999999996E-3</v>
          </cell>
          <cell r="BA91">
            <v>9.1999999999999998E-3</v>
          </cell>
          <cell r="BB91">
            <v>5.3E-3</v>
          </cell>
          <cell r="BC91">
            <v>3.0000000000000001E-3</v>
          </cell>
          <cell r="BM91">
            <v>7.7999999999999996E-3</v>
          </cell>
          <cell r="BN91">
            <v>7.7999999999999996E-3</v>
          </cell>
          <cell r="BO91">
            <v>7.7999999999999996E-3</v>
          </cell>
          <cell r="BP91">
            <v>9.1999999999999998E-3</v>
          </cell>
          <cell r="BQ91">
            <v>5.3E-3</v>
          </cell>
          <cell r="BR91">
            <v>3.0000000000000001E-3</v>
          </cell>
          <cell r="CB91">
            <v>7.7999999999999996E-3</v>
          </cell>
          <cell r="CC91">
            <v>7.7999999999999996E-3</v>
          </cell>
          <cell r="CD91">
            <v>7.7999999999999996E-3</v>
          </cell>
          <cell r="CE91">
            <v>9.1999999999999998E-3</v>
          </cell>
          <cell r="CF91">
            <v>5.3E-3</v>
          </cell>
          <cell r="CG91">
            <v>3.0000000000000001E-3</v>
          </cell>
          <cell r="CQ91">
            <v>7.7999999999999996E-3</v>
          </cell>
          <cell r="CR91">
            <v>7.7999999999999996E-3</v>
          </cell>
          <cell r="CS91">
            <v>7.7999999999999996E-3</v>
          </cell>
          <cell r="CT91">
            <v>9.1999999999999998E-3</v>
          </cell>
          <cell r="CU91">
            <v>5.3E-3</v>
          </cell>
          <cell r="CV91">
            <v>3.0000000000000001E-3</v>
          </cell>
          <cell r="DF91">
            <v>7.7999999999999996E-3</v>
          </cell>
          <cell r="DG91">
            <v>7.7999999999999996E-3</v>
          </cell>
          <cell r="DH91">
            <v>7.7999999999999996E-3</v>
          </cell>
          <cell r="DI91">
            <v>9.1999999999999998E-3</v>
          </cell>
          <cell r="DJ91">
            <v>5.3E-3</v>
          </cell>
          <cell r="DK91">
            <v>3.0000000000000001E-3</v>
          </cell>
          <cell r="DU91">
            <v>7.7999999999999996E-3</v>
          </cell>
          <cell r="DV91">
            <v>7.7999999999999996E-3</v>
          </cell>
          <cell r="DW91">
            <v>7.7999999999999996E-3</v>
          </cell>
          <cell r="DX91">
            <v>9.1999999999999998E-3</v>
          </cell>
          <cell r="DY91">
            <v>5.3E-3</v>
          </cell>
          <cell r="DZ91">
            <v>3.0000000000000001E-3</v>
          </cell>
          <cell r="EJ91">
            <v>7.7999999999999996E-3</v>
          </cell>
          <cell r="EK91">
            <v>7.7999999999999996E-3</v>
          </cell>
          <cell r="EL91">
            <v>7.7999999999999996E-3</v>
          </cell>
          <cell r="EM91">
            <v>9.1999999999999998E-3</v>
          </cell>
          <cell r="EN91">
            <v>5.3E-3</v>
          </cell>
          <cell r="EO91">
            <v>3.0000000000000001E-3</v>
          </cell>
          <cell r="EY91">
            <v>7.7999999999999996E-3</v>
          </cell>
          <cell r="EZ91">
            <v>7.7999999999999996E-3</v>
          </cell>
          <cell r="FA91">
            <v>7.7999999999999996E-3</v>
          </cell>
          <cell r="FB91">
            <v>9.1999999999999998E-3</v>
          </cell>
          <cell r="FC91">
            <v>5.3E-3</v>
          </cell>
          <cell r="FD91">
            <v>3.0000000000000001E-3</v>
          </cell>
          <cell r="FN91">
            <v>7.7999999999999996E-3</v>
          </cell>
          <cell r="FO91">
            <v>7.7999999999999996E-3</v>
          </cell>
          <cell r="FP91">
            <v>7.7999999999999996E-3</v>
          </cell>
          <cell r="FQ91">
            <v>9.1999999999999998E-3</v>
          </cell>
          <cell r="FR91">
            <v>5.3E-3</v>
          </cell>
          <cell r="FS91">
            <v>3.0000000000000001E-3</v>
          </cell>
        </row>
        <row r="92">
          <cell r="E92">
            <v>8.0999999999999996E-3</v>
          </cell>
          <cell r="F92">
            <v>8.0999999999999996E-3</v>
          </cell>
          <cell r="G92">
            <v>8.0999999999999996E-3</v>
          </cell>
          <cell r="H92">
            <v>8.0999999999999996E-3</v>
          </cell>
          <cell r="I92">
            <v>6.7999999999999996E-3</v>
          </cell>
          <cell r="J92">
            <v>3.0000000000000001E-3</v>
          </cell>
          <cell r="T92">
            <v>8.0999999999999996E-3</v>
          </cell>
          <cell r="U92">
            <v>8.0999999999999996E-3</v>
          </cell>
          <cell r="V92">
            <v>8.0999999999999996E-3</v>
          </cell>
          <cell r="W92">
            <v>8.0999999999999996E-3</v>
          </cell>
          <cell r="X92">
            <v>6.7999999999999996E-3</v>
          </cell>
          <cell r="Y92">
            <v>3.0000000000000001E-3</v>
          </cell>
          <cell r="AX92">
            <v>8.0999999999999996E-3</v>
          </cell>
          <cell r="AY92">
            <v>8.0999999999999996E-3</v>
          </cell>
          <cell r="AZ92">
            <v>8.0999999999999996E-3</v>
          </cell>
          <cell r="BA92">
            <v>8.0999999999999996E-3</v>
          </cell>
          <cell r="BB92">
            <v>6.7999999999999996E-3</v>
          </cell>
          <cell r="BC92">
            <v>3.0000000000000001E-3</v>
          </cell>
          <cell r="BM92">
            <v>8.0999999999999996E-3</v>
          </cell>
          <cell r="BN92">
            <v>8.0999999999999996E-3</v>
          </cell>
          <cell r="BO92">
            <v>8.0999999999999996E-3</v>
          </cell>
          <cell r="BP92">
            <v>8.0999999999999996E-3</v>
          </cell>
          <cell r="BQ92">
            <v>6.7999999999999996E-3</v>
          </cell>
          <cell r="BR92">
            <v>3.0000000000000001E-3</v>
          </cell>
          <cell r="CB92">
            <v>8.0999999999999996E-3</v>
          </cell>
          <cell r="CC92">
            <v>8.0999999999999996E-3</v>
          </cell>
          <cell r="CD92">
            <v>8.0999999999999996E-3</v>
          </cell>
          <cell r="CE92">
            <v>8.0999999999999996E-3</v>
          </cell>
          <cell r="CF92">
            <v>6.7999999999999996E-3</v>
          </cell>
          <cell r="CG92">
            <v>3.0000000000000001E-3</v>
          </cell>
          <cell r="CQ92">
            <v>8.0999999999999996E-3</v>
          </cell>
          <cell r="CR92">
            <v>8.0999999999999996E-3</v>
          </cell>
          <cell r="CS92">
            <v>8.0999999999999996E-3</v>
          </cell>
          <cell r="CT92">
            <v>8.0999999999999996E-3</v>
          </cell>
          <cell r="CU92">
            <v>6.7999999999999996E-3</v>
          </cell>
          <cell r="CV92">
            <v>3.0000000000000001E-3</v>
          </cell>
          <cell r="DF92">
            <v>8.0999999999999996E-3</v>
          </cell>
          <cell r="DG92">
            <v>8.0999999999999996E-3</v>
          </cell>
          <cell r="DH92">
            <v>8.0999999999999996E-3</v>
          </cell>
          <cell r="DI92">
            <v>8.0999999999999996E-3</v>
          </cell>
          <cell r="DJ92">
            <v>6.7999999999999996E-3</v>
          </cell>
          <cell r="DK92">
            <v>3.0000000000000001E-3</v>
          </cell>
          <cell r="DU92">
            <v>8.0999999999999996E-3</v>
          </cell>
          <cell r="DV92">
            <v>8.0999999999999996E-3</v>
          </cell>
          <cell r="DW92">
            <v>8.0999999999999996E-3</v>
          </cell>
          <cell r="DX92">
            <v>8.0999999999999996E-3</v>
          </cell>
          <cell r="DY92">
            <v>6.7999999999999996E-3</v>
          </cell>
          <cell r="DZ92">
            <v>3.0000000000000001E-3</v>
          </cell>
          <cell r="EJ92">
            <v>8.0999999999999996E-3</v>
          </cell>
          <cell r="EK92">
            <v>8.0999999999999996E-3</v>
          </cell>
          <cell r="EL92">
            <v>8.0999999999999996E-3</v>
          </cell>
          <cell r="EM92">
            <v>8.0999999999999996E-3</v>
          </cell>
          <cell r="EN92">
            <v>6.7999999999999996E-3</v>
          </cell>
          <cell r="EO92">
            <v>3.0000000000000001E-3</v>
          </cell>
          <cell r="EY92">
            <v>8.0999999999999996E-3</v>
          </cell>
          <cell r="EZ92">
            <v>8.0999999999999996E-3</v>
          </cell>
          <cell r="FA92">
            <v>8.0999999999999996E-3</v>
          </cell>
          <cell r="FB92">
            <v>8.0999999999999996E-3</v>
          </cell>
          <cell r="FC92">
            <v>6.7999999999999996E-3</v>
          </cell>
          <cell r="FD92">
            <v>3.0000000000000001E-3</v>
          </cell>
          <cell r="FN92">
            <v>8.0999999999999996E-3</v>
          </cell>
          <cell r="FO92">
            <v>8.0999999999999996E-3</v>
          </cell>
          <cell r="FP92">
            <v>8.0999999999999996E-3</v>
          </cell>
          <cell r="FQ92">
            <v>8.0999999999999996E-3</v>
          </cell>
          <cell r="FR92">
            <v>6.7999999999999996E-3</v>
          </cell>
          <cell r="FS92">
            <v>3.0000000000000001E-3</v>
          </cell>
        </row>
        <row r="93">
          <cell r="E93">
            <v>0.01</v>
          </cell>
          <cell r="F93">
            <v>0.01</v>
          </cell>
          <cell r="G93">
            <v>0.01</v>
          </cell>
          <cell r="H93">
            <v>0.01</v>
          </cell>
          <cell r="I93">
            <v>8.3000000000000001E-3</v>
          </cell>
          <cell r="J93">
            <v>3.0000000000000001E-3</v>
          </cell>
          <cell r="T93">
            <v>0.01</v>
          </cell>
          <cell r="U93">
            <v>0.01</v>
          </cell>
          <cell r="V93">
            <v>0.01</v>
          </cell>
          <cell r="W93">
            <v>0.01</v>
          </cell>
          <cell r="X93">
            <v>8.3000000000000001E-3</v>
          </cell>
          <cell r="Y93">
            <v>3.0000000000000001E-3</v>
          </cell>
          <cell r="AX93">
            <v>0.01</v>
          </cell>
          <cell r="AY93">
            <v>0.01</v>
          </cell>
          <cell r="AZ93">
            <v>0.01</v>
          </cell>
          <cell r="BA93">
            <v>0.01</v>
          </cell>
          <cell r="BB93">
            <v>8.3000000000000001E-3</v>
          </cell>
          <cell r="BC93">
            <v>3.0000000000000001E-3</v>
          </cell>
          <cell r="BM93">
            <v>0.01</v>
          </cell>
          <cell r="BN93">
            <v>0.01</v>
          </cell>
          <cell r="BO93">
            <v>0.01</v>
          </cell>
          <cell r="BP93">
            <v>0.01</v>
          </cell>
          <cell r="BQ93">
            <v>8.3000000000000001E-3</v>
          </cell>
          <cell r="BR93">
            <v>3.0000000000000001E-3</v>
          </cell>
          <cell r="CB93">
            <v>0.01</v>
          </cell>
          <cell r="CC93">
            <v>0.01</v>
          </cell>
          <cell r="CD93">
            <v>0.01</v>
          </cell>
          <cell r="CE93">
            <v>0.01</v>
          </cell>
          <cell r="CF93">
            <v>8.3000000000000001E-3</v>
          </cell>
          <cell r="CG93">
            <v>3.0000000000000001E-3</v>
          </cell>
          <cell r="CQ93">
            <v>0.01</v>
          </cell>
          <cell r="CR93">
            <v>0.01</v>
          </cell>
          <cell r="CS93">
            <v>0.01</v>
          </cell>
          <cell r="CT93">
            <v>0.01</v>
          </cell>
          <cell r="CU93">
            <v>8.3000000000000001E-3</v>
          </cell>
          <cell r="CV93">
            <v>3.0000000000000001E-3</v>
          </cell>
          <cell r="DF93">
            <v>0.01</v>
          </cell>
          <cell r="DG93">
            <v>0.01</v>
          </cell>
          <cell r="DH93">
            <v>0.01</v>
          </cell>
          <cell r="DI93">
            <v>0.01</v>
          </cell>
          <cell r="DJ93">
            <v>8.3000000000000001E-3</v>
          </cell>
          <cell r="DK93">
            <v>3.0000000000000001E-3</v>
          </cell>
          <cell r="DU93">
            <v>0.01</v>
          </cell>
          <cell r="DV93">
            <v>0.01</v>
          </cell>
          <cell r="DW93">
            <v>0.01</v>
          </cell>
          <cell r="DX93">
            <v>0.01</v>
          </cell>
          <cell r="DY93">
            <v>8.3000000000000001E-3</v>
          </cell>
          <cell r="DZ93">
            <v>3.0000000000000001E-3</v>
          </cell>
          <cell r="EJ93">
            <v>0.01</v>
          </cell>
          <cell r="EK93">
            <v>0.01</v>
          </cell>
          <cell r="EL93">
            <v>0.01</v>
          </cell>
          <cell r="EM93">
            <v>0.01</v>
          </cell>
          <cell r="EN93">
            <v>8.3000000000000001E-3</v>
          </cell>
          <cell r="EO93">
            <v>3.0000000000000001E-3</v>
          </cell>
          <cell r="EY93">
            <v>0.01</v>
          </cell>
          <cell r="EZ93">
            <v>0.01</v>
          </cell>
          <cell r="FA93">
            <v>0.01</v>
          </cell>
          <cell r="FB93">
            <v>0.01</v>
          </cell>
          <cell r="FC93">
            <v>8.3000000000000001E-3</v>
          </cell>
          <cell r="FD93">
            <v>3.0000000000000001E-3</v>
          </cell>
          <cell r="FN93">
            <v>0.01</v>
          </cell>
          <cell r="FO93">
            <v>0.01</v>
          </cell>
          <cell r="FP93">
            <v>0.01</v>
          </cell>
          <cell r="FQ93">
            <v>0.01</v>
          </cell>
          <cell r="FR93">
            <v>8.3000000000000001E-3</v>
          </cell>
          <cell r="FS93">
            <v>3.0000000000000001E-3</v>
          </cell>
        </row>
        <row r="94">
          <cell r="E94">
            <v>7.7999999999999996E-3</v>
          </cell>
          <cell r="F94">
            <v>6.0000000000000001E-3</v>
          </cell>
          <cell r="G94">
            <v>7.7999999999999996E-3</v>
          </cell>
          <cell r="H94">
            <v>0.01</v>
          </cell>
          <cell r="I94">
            <v>8.3000000000000001E-3</v>
          </cell>
          <cell r="J94">
            <v>3.0000000000000001E-3</v>
          </cell>
          <cell r="T94">
            <v>7.7999999999999996E-3</v>
          </cell>
          <cell r="U94">
            <v>6.0000000000000001E-3</v>
          </cell>
          <cell r="V94">
            <v>7.7999999999999996E-3</v>
          </cell>
          <cell r="W94">
            <v>0.01</v>
          </cell>
          <cell r="X94">
            <v>8.3000000000000001E-3</v>
          </cell>
          <cell r="Y94">
            <v>3.0000000000000001E-3</v>
          </cell>
          <cell r="AX94">
            <v>7.7999999999999996E-3</v>
          </cell>
          <cell r="AY94">
            <v>6.0000000000000001E-3</v>
          </cell>
          <cell r="AZ94">
            <v>7.7999999999999996E-3</v>
          </cell>
          <cell r="BA94">
            <v>0.01</v>
          </cell>
          <cell r="BB94">
            <v>8.3000000000000001E-3</v>
          </cell>
          <cell r="BC94">
            <v>3.0000000000000001E-3</v>
          </cell>
          <cell r="BM94">
            <v>7.7999999999999996E-3</v>
          </cell>
          <cell r="BN94">
            <v>6.0000000000000001E-3</v>
          </cell>
          <cell r="BO94">
            <v>7.7999999999999996E-3</v>
          </cell>
          <cell r="BP94">
            <v>0.01</v>
          </cell>
          <cell r="BQ94">
            <v>8.3000000000000001E-3</v>
          </cell>
          <cell r="BR94">
            <v>3.0000000000000001E-3</v>
          </cell>
          <cell r="CB94">
            <v>7.7999999999999996E-3</v>
          </cell>
          <cell r="CC94">
            <v>6.0000000000000001E-3</v>
          </cell>
          <cell r="CD94">
            <v>7.7999999999999996E-3</v>
          </cell>
          <cell r="CE94">
            <v>0.01</v>
          </cell>
          <cell r="CF94">
            <v>8.3000000000000001E-3</v>
          </cell>
          <cell r="CG94">
            <v>3.0000000000000001E-3</v>
          </cell>
          <cell r="CQ94">
            <v>7.7999999999999996E-3</v>
          </cell>
          <cell r="CR94">
            <v>6.0000000000000001E-3</v>
          </cell>
          <cell r="CS94">
            <v>7.7999999999999996E-3</v>
          </cell>
          <cell r="CT94">
            <v>0.01</v>
          </cell>
          <cell r="CU94">
            <v>8.3000000000000001E-3</v>
          </cell>
          <cell r="CV94">
            <v>3.0000000000000001E-3</v>
          </cell>
          <cell r="DF94">
            <v>7.7999999999999996E-3</v>
          </cell>
          <cell r="DG94">
            <v>6.0000000000000001E-3</v>
          </cell>
          <cell r="DH94">
            <v>7.7999999999999996E-3</v>
          </cell>
          <cell r="DI94">
            <v>0.01</v>
          </cell>
          <cell r="DJ94">
            <v>8.3000000000000001E-3</v>
          </cell>
          <cell r="DK94">
            <v>3.0000000000000001E-3</v>
          </cell>
          <cell r="DU94">
            <v>7.7999999999999996E-3</v>
          </cell>
          <cell r="DV94">
            <v>6.0000000000000001E-3</v>
          </cell>
          <cell r="DW94">
            <v>7.7999999999999996E-3</v>
          </cell>
          <cell r="DX94">
            <v>0.01</v>
          </cell>
          <cell r="DY94">
            <v>8.3000000000000001E-3</v>
          </cell>
          <cell r="DZ94">
            <v>3.0000000000000001E-3</v>
          </cell>
          <cell r="EJ94">
            <v>7.7999999999999996E-3</v>
          </cell>
          <cell r="EK94">
            <v>6.0000000000000001E-3</v>
          </cell>
          <cell r="EL94">
            <v>7.7999999999999996E-3</v>
          </cell>
          <cell r="EM94">
            <v>0.01</v>
          </cell>
          <cell r="EN94">
            <v>8.3000000000000001E-3</v>
          </cell>
          <cell r="EO94">
            <v>3.0000000000000001E-3</v>
          </cell>
          <cell r="EY94">
            <v>7.7999999999999996E-3</v>
          </cell>
          <cell r="EZ94">
            <v>6.0000000000000001E-3</v>
          </cell>
          <cell r="FA94">
            <v>7.7999999999999996E-3</v>
          </cell>
          <cell r="FB94">
            <v>0.01</v>
          </cell>
          <cell r="FC94">
            <v>8.3000000000000001E-3</v>
          </cell>
          <cell r="FD94">
            <v>3.0000000000000001E-3</v>
          </cell>
          <cell r="FN94">
            <v>7.7999999999999996E-3</v>
          </cell>
          <cell r="FO94">
            <v>6.0000000000000001E-3</v>
          </cell>
          <cell r="FP94">
            <v>7.7999999999999996E-3</v>
          </cell>
          <cell r="FQ94">
            <v>0.01</v>
          </cell>
          <cell r="FR94">
            <v>8.3000000000000001E-3</v>
          </cell>
          <cell r="FS94">
            <v>3.0000000000000001E-3</v>
          </cell>
        </row>
        <row r="95">
          <cell r="E95">
            <v>8.2000000000000007E-3</v>
          </cell>
          <cell r="F95">
            <v>6.0000000000000001E-3</v>
          </cell>
          <cell r="G95">
            <v>8.2000000000000007E-3</v>
          </cell>
          <cell r="H95">
            <v>8.2000000000000007E-3</v>
          </cell>
          <cell r="I95">
            <v>6.7999999999999996E-3</v>
          </cell>
          <cell r="J95">
            <v>3.0000000000000001E-3</v>
          </cell>
          <cell r="T95">
            <v>8.2000000000000007E-3</v>
          </cell>
          <cell r="U95">
            <v>6.0000000000000001E-3</v>
          </cell>
          <cell r="V95">
            <v>8.2000000000000007E-3</v>
          </cell>
          <cell r="W95">
            <v>8.2000000000000007E-3</v>
          </cell>
          <cell r="X95">
            <v>6.7999999999999996E-3</v>
          </cell>
          <cell r="Y95">
            <v>3.0000000000000001E-3</v>
          </cell>
          <cell r="AX95">
            <v>8.2000000000000007E-3</v>
          </cell>
          <cell r="AY95">
            <v>6.0000000000000001E-3</v>
          </cell>
          <cell r="AZ95">
            <v>8.2000000000000007E-3</v>
          </cell>
          <cell r="BA95">
            <v>8.2000000000000007E-3</v>
          </cell>
          <cell r="BB95">
            <v>6.7999999999999996E-3</v>
          </cell>
          <cell r="BC95">
            <v>3.0000000000000001E-3</v>
          </cell>
          <cell r="BM95">
            <v>8.2000000000000007E-3</v>
          </cell>
          <cell r="BN95">
            <v>6.0000000000000001E-3</v>
          </cell>
          <cell r="BO95">
            <v>8.2000000000000007E-3</v>
          </cell>
          <cell r="BP95">
            <v>8.2000000000000007E-3</v>
          </cell>
          <cell r="BQ95">
            <v>6.7999999999999996E-3</v>
          </cell>
          <cell r="BR95">
            <v>3.0000000000000001E-3</v>
          </cell>
          <cell r="CB95">
            <v>8.2000000000000007E-3</v>
          </cell>
          <cell r="CC95">
            <v>6.0000000000000001E-3</v>
          </cell>
          <cell r="CD95">
            <v>8.2000000000000007E-3</v>
          </cell>
          <cell r="CE95">
            <v>8.2000000000000007E-3</v>
          </cell>
          <cell r="CF95">
            <v>6.7999999999999996E-3</v>
          </cell>
          <cell r="CG95">
            <v>3.0000000000000001E-3</v>
          </cell>
          <cell r="CQ95">
            <v>8.2000000000000007E-3</v>
          </cell>
          <cell r="CR95">
            <v>6.0000000000000001E-3</v>
          </cell>
          <cell r="CS95">
            <v>8.2000000000000007E-3</v>
          </cell>
          <cell r="CT95">
            <v>8.2000000000000007E-3</v>
          </cell>
          <cell r="CU95">
            <v>6.7999999999999996E-3</v>
          </cell>
          <cell r="CV95">
            <v>3.0000000000000001E-3</v>
          </cell>
          <cell r="DF95">
            <v>8.2000000000000007E-3</v>
          </cell>
          <cell r="DG95">
            <v>6.0000000000000001E-3</v>
          </cell>
          <cell r="DH95">
            <v>8.2000000000000007E-3</v>
          </cell>
          <cell r="DI95">
            <v>8.2000000000000007E-3</v>
          </cell>
          <cell r="DJ95">
            <v>6.7999999999999996E-3</v>
          </cell>
          <cell r="DK95">
            <v>3.0000000000000001E-3</v>
          </cell>
          <cell r="DU95">
            <v>8.2000000000000007E-3</v>
          </cell>
          <cell r="DV95">
            <v>6.0000000000000001E-3</v>
          </cell>
          <cell r="DW95">
            <v>8.2000000000000007E-3</v>
          </cell>
          <cell r="DX95">
            <v>8.2000000000000007E-3</v>
          </cell>
          <cell r="DY95">
            <v>6.7999999999999996E-3</v>
          </cell>
          <cell r="DZ95">
            <v>3.0000000000000001E-3</v>
          </cell>
          <cell r="EJ95">
            <v>8.2000000000000007E-3</v>
          </cell>
          <cell r="EK95">
            <v>6.0000000000000001E-3</v>
          </cell>
          <cell r="EL95">
            <v>8.2000000000000007E-3</v>
          </cell>
          <cell r="EM95">
            <v>8.2000000000000007E-3</v>
          </cell>
          <cell r="EN95">
            <v>6.7999999999999996E-3</v>
          </cell>
          <cell r="EO95">
            <v>3.0000000000000001E-3</v>
          </cell>
          <cell r="EY95">
            <v>8.2000000000000007E-3</v>
          </cell>
          <cell r="EZ95">
            <v>6.0000000000000001E-3</v>
          </cell>
          <cell r="FA95">
            <v>8.2000000000000007E-3</v>
          </cell>
          <cell r="FB95">
            <v>8.2000000000000007E-3</v>
          </cell>
          <cell r="FC95">
            <v>6.7999999999999996E-3</v>
          </cell>
          <cell r="FD95">
            <v>3.0000000000000001E-3</v>
          </cell>
          <cell r="FN95">
            <v>8.2000000000000007E-3</v>
          </cell>
          <cell r="FO95">
            <v>6.0000000000000001E-3</v>
          </cell>
          <cell r="FP95">
            <v>8.2000000000000007E-3</v>
          </cell>
          <cell r="FQ95">
            <v>8.2000000000000007E-3</v>
          </cell>
          <cell r="FR95">
            <v>6.7999999999999996E-3</v>
          </cell>
          <cell r="FS95">
            <v>3.0000000000000001E-3</v>
          </cell>
        </row>
        <row r="96">
          <cell r="E96">
            <v>6.0000000000000001E-3</v>
          </cell>
          <cell r="F96">
            <v>3.0000000000000001E-3</v>
          </cell>
          <cell r="G96">
            <v>6.0000000000000001E-3</v>
          </cell>
          <cell r="H96">
            <v>6.0000000000000001E-3</v>
          </cell>
          <cell r="I96">
            <v>3.0000000000000001E-3</v>
          </cell>
          <cell r="T96">
            <v>6.0000000000000001E-3</v>
          </cell>
          <cell r="U96">
            <v>3.0000000000000001E-3</v>
          </cell>
          <cell r="V96">
            <v>6.0000000000000001E-3</v>
          </cell>
          <cell r="W96">
            <v>6.0000000000000001E-3</v>
          </cell>
          <cell r="X96">
            <v>3.0000000000000001E-3</v>
          </cell>
          <cell r="AX96">
            <v>6.0000000000000001E-3</v>
          </cell>
          <cell r="AY96">
            <v>3.0000000000000001E-3</v>
          </cell>
          <cell r="AZ96">
            <v>6.0000000000000001E-3</v>
          </cell>
          <cell r="BA96">
            <v>6.0000000000000001E-3</v>
          </cell>
          <cell r="BB96">
            <v>3.0000000000000001E-3</v>
          </cell>
          <cell r="BM96">
            <v>6.0000000000000001E-3</v>
          </cell>
          <cell r="BN96">
            <v>3.0000000000000001E-3</v>
          </cell>
          <cell r="BO96">
            <v>6.0000000000000001E-3</v>
          </cell>
          <cell r="BP96">
            <v>6.0000000000000001E-3</v>
          </cell>
          <cell r="BQ96">
            <v>3.0000000000000001E-3</v>
          </cell>
          <cell r="CB96">
            <v>6.0000000000000001E-3</v>
          </cell>
          <cell r="CC96">
            <v>3.0000000000000001E-3</v>
          </cell>
          <cell r="CD96">
            <v>6.0000000000000001E-3</v>
          </cell>
          <cell r="CE96">
            <v>6.0000000000000001E-3</v>
          </cell>
          <cell r="CF96">
            <v>3.0000000000000001E-3</v>
          </cell>
          <cell r="CQ96">
            <v>6.0000000000000001E-3</v>
          </cell>
          <cell r="CR96">
            <v>3.0000000000000001E-3</v>
          </cell>
          <cell r="CS96">
            <v>6.0000000000000001E-3</v>
          </cell>
          <cell r="CT96">
            <v>6.0000000000000001E-3</v>
          </cell>
          <cell r="CU96">
            <v>3.0000000000000001E-3</v>
          </cell>
          <cell r="DF96">
            <v>6.0000000000000001E-3</v>
          </cell>
          <cell r="DG96">
            <v>3.0000000000000001E-3</v>
          </cell>
          <cell r="DH96">
            <v>6.0000000000000001E-3</v>
          </cell>
          <cell r="DI96">
            <v>6.0000000000000001E-3</v>
          </cell>
          <cell r="DJ96">
            <v>3.0000000000000001E-3</v>
          </cell>
          <cell r="DU96">
            <v>6.0000000000000001E-3</v>
          </cell>
          <cell r="DV96">
            <v>3.0000000000000001E-3</v>
          </cell>
          <cell r="DW96">
            <v>6.0000000000000001E-3</v>
          </cell>
          <cell r="DX96">
            <v>6.0000000000000001E-3</v>
          </cell>
          <cell r="DY96">
            <v>3.0000000000000001E-3</v>
          </cell>
          <cell r="EJ96">
            <v>6.0000000000000001E-3</v>
          </cell>
          <cell r="EK96">
            <v>3.0000000000000001E-3</v>
          </cell>
          <cell r="EL96">
            <v>6.0000000000000001E-3</v>
          </cell>
          <cell r="EM96">
            <v>6.0000000000000001E-3</v>
          </cell>
          <cell r="EN96">
            <v>3.0000000000000001E-3</v>
          </cell>
          <cell r="EY96">
            <v>6.0000000000000001E-3</v>
          </cell>
          <cell r="EZ96">
            <v>3.0000000000000001E-3</v>
          </cell>
          <cell r="FA96">
            <v>6.0000000000000001E-3</v>
          </cell>
          <cell r="FB96">
            <v>6.0000000000000001E-3</v>
          </cell>
          <cell r="FC96">
            <v>3.0000000000000001E-3</v>
          </cell>
          <cell r="FN96">
            <v>6.0000000000000001E-3</v>
          </cell>
          <cell r="FO96">
            <v>3.0000000000000001E-3</v>
          </cell>
          <cell r="FP96">
            <v>6.0000000000000001E-3</v>
          </cell>
          <cell r="FQ96">
            <v>6.0000000000000001E-3</v>
          </cell>
          <cell r="FR96">
            <v>3.0000000000000001E-3</v>
          </cell>
        </row>
        <row r="97">
          <cell r="E97">
            <v>1E-3</v>
          </cell>
          <cell r="F97">
            <v>1E-3</v>
          </cell>
          <cell r="G97">
            <v>1E-3</v>
          </cell>
          <cell r="H97">
            <v>1E-3</v>
          </cell>
          <cell r="I97">
            <v>1E-3</v>
          </cell>
          <cell r="J97">
            <v>1E-3</v>
          </cell>
          <cell r="T97">
            <v>1E-3</v>
          </cell>
          <cell r="U97">
            <v>1E-3</v>
          </cell>
          <cell r="V97">
            <v>1E-3</v>
          </cell>
          <cell r="W97">
            <v>1E-3</v>
          </cell>
          <cell r="X97">
            <v>1E-3</v>
          </cell>
          <cell r="Y97">
            <v>1E-3</v>
          </cell>
          <cell r="AX97">
            <v>1E-3</v>
          </cell>
          <cell r="AY97">
            <v>1E-3</v>
          </cell>
          <cell r="AZ97">
            <v>1E-3</v>
          </cell>
          <cell r="BA97">
            <v>1E-3</v>
          </cell>
          <cell r="BB97">
            <v>1E-3</v>
          </cell>
          <cell r="BC97">
            <v>1E-3</v>
          </cell>
          <cell r="BM97">
            <v>1E-3</v>
          </cell>
          <cell r="BN97">
            <v>1E-3</v>
          </cell>
          <cell r="BO97">
            <v>1E-3</v>
          </cell>
          <cell r="BP97">
            <v>1E-3</v>
          </cell>
          <cell r="BQ97">
            <v>1E-3</v>
          </cell>
          <cell r="BR97">
            <v>1E-3</v>
          </cell>
          <cell r="CB97">
            <v>1E-3</v>
          </cell>
          <cell r="CC97">
            <v>1E-3</v>
          </cell>
          <cell r="CD97">
            <v>1E-3</v>
          </cell>
          <cell r="CE97">
            <v>1E-3</v>
          </cell>
          <cell r="CF97">
            <v>1E-3</v>
          </cell>
          <cell r="CG97">
            <v>1E-3</v>
          </cell>
          <cell r="CQ97">
            <v>1E-3</v>
          </cell>
          <cell r="CR97">
            <v>1E-3</v>
          </cell>
          <cell r="CS97">
            <v>1E-3</v>
          </cell>
          <cell r="CT97">
            <v>1E-3</v>
          </cell>
          <cell r="CU97">
            <v>1E-3</v>
          </cell>
          <cell r="CV97">
            <v>1E-3</v>
          </cell>
          <cell r="DF97">
            <v>1E-3</v>
          </cell>
          <cell r="DG97">
            <v>1E-3</v>
          </cell>
          <cell r="DH97">
            <v>1E-3</v>
          </cell>
          <cell r="DI97">
            <v>1E-3</v>
          </cell>
          <cell r="DJ97">
            <v>1E-3</v>
          </cell>
          <cell r="DK97">
            <v>1E-3</v>
          </cell>
          <cell r="DU97">
            <v>1E-3</v>
          </cell>
          <cell r="DV97">
            <v>1E-3</v>
          </cell>
          <cell r="DW97">
            <v>1E-3</v>
          </cell>
          <cell r="DX97">
            <v>1E-3</v>
          </cell>
          <cell r="DY97">
            <v>1E-3</v>
          </cell>
          <cell r="DZ97">
            <v>1E-3</v>
          </cell>
          <cell r="EJ97">
            <v>1E-3</v>
          </cell>
          <cell r="EK97">
            <v>1E-3</v>
          </cell>
          <cell r="EL97">
            <v>1E-3</v>
          </cell>
          <cell r="EM97">
            <v>1E-3</v>
          </cell>
          <cell r="EN97">
            <v>1E-3</v>
          </cell>
          <cell r="EO97">
            <v>1E-3</v>
          </cell>
          <cell r="EY97">
            <v>1E-3</v>
          </cell>
          <cell r="EZ97">
            <v>1E-3</v>
          </cell>
          <cell r="FA97">
            <v>1E-3</v>
          </cell>
          <cell r="FB97">
            <v>1E-3</v>
          </cell>
          <cell r="FC97">
            <v>1E-3</v>
          </cell>
          <cell r="FD97">
            <v>1E-3</v>
          </cell>
          <cell r="FN97">
            <v>1E-3</v>
          </cell>
          <cell r="FO97">
            <v>1E-3</v>
          </cell>
          <cell r="FP97">
            <v>1E-3</v>
          </cell>
          <cell r="FQ97">
            <v>1E-3</v>
          </cell>
          <cell r="FR97">
            <v>1E-3</v>
          </cell>
          <cell r="FS97">
            <v>1E-3</v>
          </cell>
        </row>
        <row r="98">
          <cell r="E98">
            <v>2.4E-2</v>
          </cell>
          <cell r="F98">
            <v>0.02</v>
          </cell>
          <cell r="G98">
            <v>2.4E-2</v>
          </cell>
          <cell r="H98">
            <v>0.04</v>
          </cell>
          <cell r="I98">
            <v>0.02</v>
          </cell>
          <cell r="J98">
            <v>1E-3</v>
          </cell>
          <cell r="T98">
            <v>2.4E-2</v>
          </cell>
          <cell r="U98">
            <v>0.02</v>
          </cell>
          <cell r="V98">
            <v>2.4E-2</v>
          </cell>
          <cell r="W98">
            <v>0.04</v>
          </cell>
          <cell r="X98">
            <v>0.02</v>
          </cell>
          <cell r="Y98">
            <v>1E-3</v>
          </cell>
          <cell r="AX98">
            <v>2.4E-2</v>
          </cell>
          <cell r="AY98">
            <v>0.02</v>
          </cell>
          <cell r="AZ98">
            <v>2.4E-2</v>
          </cell>
          <cell r="BA98">
            <v>0.04</v>
          </cell>
          <cell r="BB98">
            <v>0.02</v>
          </cell>
          <cell r="BC98">
            <v>1E-3</v>
          </cell>
          <cell r="BM98">
            <v>2.4E-2</v>
          </cell>
          <cell r="BN98">
            <v>0.02</v>
          </cell>
          <cell r="BO98">
            <v>2.4E-2</v>
          </cell>
          <cell r="BP98">
            <v>0.04</v>
          </cell>
          <cell r="BQ98">
            <v>0.02</v>
          </cell>
          <cell r="BR98">
            <v>1E-3</v>
          </cell>
          <cell r="CB98">
            <v>2.4E-2</v>
          </cell>
          <cell r="CC98">
            <v>0.02</v>
          </cell>
          <cell r="CD98">
            <v>2.4E-2</v>
          </cell>
          <cell r="CE98">
            <v>0.04</v>
          </cell>
          <cell r="CF98">
            <v>0.02</v>
          </cell>
          <cell r="CG98">
            <v>1E-3</v>
          </cell>
          <cell r="CQ98">
            <v>2.4E-2</v>
          </cell>
          <cell r="CR98">
            <v>0.02</v>
          </cell>
          <cell r="CS98">
            <v>2.4E-2</v>
          </cell>
          <cell r="CT98">
            <v>0.04</v>
          </cell>
          <cell r="CU98">
            <v>0.02</v>
          </cell>
          <cell r="CV98">
            <v>1E-3</v>
          </cell>
          <cell r="DF98">
            <v>2.4E-2</v>
          </cell>
          <cell r="DG98">
            <v>0.02</v>
          </cell>
          <cell r="DH98">
            <v>2.4E-2</v>
          </cell>
          <cell r="DI98">
            <v>0.04</v>
          </cell>
          <cell r="DJ98">
            <v>0.02</v>
          </cell>
          <cell r="DK98">
            <v>1E-3</v>
          </cell>
          <cell r="DU98">
            <v>2.4E-2</v>
          </cell>
          <cell r="DV98">
            <v>0.02</v>
          </cell>
          <cell r="DW98">
            <v>2.4E-2</v>
          </cell>
          <cell r="DX98">
            <v>0.04</v>
          </cell>
          <cell r="DY98">
            <v>0.02</v>
          </cell>
          <cell r="DZ98">
            <v>1E-3</v>
          </cell>
          <cell r="EJ98">
            <v>2.4E-2</v>
          </cell>
          <cell r="EK98">
            <v>0.02</v>
          </cell>
          <cell r="EL98">
            <v>2.4E-2</v>
          </cell>
          <cell r="EM98">
            <v>0.04</v>
          </cell>
          <cell r="EN98">
            <v>0.02</v>
          </cell>
          <cell r="EO98">
            <v>1E-3</v>
          </cell>
          <cell r="EY98">
            <v>2.4E-2</v>
          </cell>
          <cell r="EZ98">
            <v>0.02</v>
          </cell>
          <cell r="FA98">
            <v>2.4E-2</v>
          </cell>
          <cell r="FB98">
            <v>0.04</v>
          </cell>
          <cell r="FC98">
            <v>0.02</v>
          </cell>
          <cell r="FD98">
            <v>1E-3</v>
          </cell>
          <cell r="FN98">
            <v>2.4E-2</v>
          </cell>
          <cell r="FO98">
            <v>0.02</v>
          </cell>
          <cell r="FP98">
            <v>2.4E-2</v>
          </cell>
          <cell r="FQ98">
            <v>0.04</v>
          </cell>
          <cell r="FR98">
            <v>0.02</v>
          </cell>
          <cell r="FS98">
            <v>1E-3</v>
          </cell>
        </row>
        <row r="99">
          <cell r="E99">
            <v>5.9999999999999995E-4</v>
          </cell>
          <cell r="F99">
            <v>5.0000000000000001E-4</v>
          </cell>
          <cell r="G99">
            <v>5.9999999999999995E-4</v>
          </cell>
          <cell r="H99">
            <v>5.0000000000000001E-4</v>
          </cell>
          <cell r="I99">
            <v>5.0000000000000001E-4</v>
          </cell>
          <cell r="J99">
            <v>5.0000000000000001E-4</v>
          </cell>
          <cell r="T99">
            <v>5.9999999999999995E-4</v>
          </cell>
          <cell r="U99">
            <v>5.0000000000000001E-4</v>
          </cell>
          <cell r="V99">
            <v>5.9999999999999995E-4</v>
          </cell>
          <cell r="W99">
            <v>5.9999999999999995E-4</v>
          </cell>
          <cell r="X99">
            <v>5.0000000000000001E-4</v>
          </cell>
          <cell r="Y99">
            <v>1.0000000000000001E-5</v>
          </cell>
          <cell r="AX99">
            <v>5.9999999999999995E-4</v>
          </cell>
          <cell r="AY99">
            <v>5.0000000000000001E-4</v>
          </cell>
          <cell r="AZ99">
            <v>5.9999999999999995E-4</v>
          </cell>
          <cell r="BA99">
            <v>5.9999999999999995E-4</v>
          </cell>
          <cell r="BB99">
            <v>5.0000000000000001E-4</v>
          </cell>
          <cell r="BC99">
            <v>1.0000000000000001E-5</v>
          </cell>
          <cell r="BM99">
            <v>5.9999999999999995E-4</v>
          </cell>
          <cell r="BN99">
            <v>5.0000000000000001E-4</v>
          </cell>
          <cell r="BO99">
            <v>5.9999999999999995E-4</v>
          </cell>
          <cell r="BP99">
            <v>5.9999999999999995E-4</v>
          </cell>
          <cell r="BQ99">
            <v>5.0000000000000001E-4</v>
          </cell>
          <cell r="BR99">
            <v>1.0000000000000001E-5</v>
          </cell>
          <cell r="CB99">
            <v>5.9999999999999995E-4</v>
          </cell>
          <cell r="CC99">
            <v>5.0000000000000001E-4</v>
          </cell>
          <cell r="CD99">
            <v>5.9999999999999995E-4</v>
          </cell>
          <cell r="CE99">
            <v>5.9999999999999995E-4</v>
          </cell>
          <cell r="CF99">
            <v>5.0000000000000001E-4</v>
          </cell>
          <cell r="CG99">
            <v>1.0000000000000001E-5</v>
          </cell>
          <cell r="CQ99">
            <v>5.9999999999999995E-4</v>
          </cell>
          <cell r="CR99">
            <v>5.0000000000000001E-4</v>
          </cell>
          <cell r="CS99">
            <v>5.9999999999999995E-4</v>
          </cell>
          <cell r="CT99">
            <v>5.9999999999999995E-4</v>
          </cell>
          <cell r="CU99">
            <v>5.0000000000000001E-4</v>
          </cell>
          <cell r="CV99">
            <v>1.0000000000000001E-5</v>
          </cell>
          <cell r="DF99">
            <v>5.9999999999999995E-4</v>
          </cell>
          <cell r="DG99">
            <v>5.0000000000000001E-4</v>
          </cell>
          <cell r="DH99">
            <v>5.9999999999999995E-4</v>
          </cell>
          <cell r="DI99">
            <v>5.9999999999999995E-4</v>
          </cell>
          <cell r="DJ99">
            <v>5.0000000000000001E-4</v>
          </cell>
          <cell r="DK99">
            <v>1.0000000000000001E-5</v>
          </cell>
          <cell r="DU99">
            <v>5.9999999999999995E-4</v>
          </cell>
          <cell r="DV99">
            <v>5.0000000000000001E-4</v>
          </cell>
          <cell r="DW99">
            <v>5.9999999999999995E-4</v>
          </cell>
          <cell r="DX99">
            <v>5.9999999999999995E-4</v>
          </cell>
          <cell r="DY99">
            <v>5.0000000000000001E-4</v>
          </cell>
          <cell r="DZ99">
            <v>1.0000000000000001E-5</v>
          </cell>
          <cell r="EJ99">
            <v>5.9999999999999995E-4</v>
          </cell>
          <cell r="EK99">
            <v>5.0000000000000001E-4</v>
          </cell>
          <cell r="EL99">
            <v>5.9999999999999995E-4</v>
          </cell>
          <cell r="EM99">
            <v>5.9999999999999995E-4</v>
          </cell>
          <cell r="EN99">
            <v>5.0000000000000001E-4</v>
          </cell>
          <cell r="EO99">
            <v>1.0000000000000001E-5</v>
          </cell>
          <cell r="EY99">
            <v>5.9999999999999995E-4</v>
          </cell>
          <cell r="EZ99">
            <v>5.0000000000000001E-4</v>
          </cell>
          <cell r="FA99">
            <v>5.9999999999999995E-4</v>
          </cell>
          <cell r="FB99">
            <v>5.9999999999999995E-4</v>
          </cell>
          <cell r="FC99">
            <v>5.0000000000000001E-4</v>
          </cell>
          <cell r="FD99">
            <v>1.0000000000000001E-5</v>
          </cell>
          <cell r="FN99">
            <v>5.9999999999999995E-4</v>
          </cell>
          <cell r="FO99">
            <v>5.0000000000000001E-4</v>
          </cell>
          <cell r="FP99">
            <v>5.9999999999999995E-4</v>
          </cell>
          <cell r="FQ99">
            <v>5.9999999999999995E-4</v>
          </cell>
          <cell r="FR99">
            <v>5.0000000000000001E-4</v>
          </cell>
          <cell r="FS99">
            <v>1.0000000000000001E-5</v>
          </cell>
        </row>
        <row r="100">
          <cell r="E100">
            <v>7.0000000000000001E-3</v>
          </cell>
          <cell r="F100">
            <v>5.0000000000000001E-3</v>
          </cell>
          <cell r="G100">
            <v>7.0000000000000001E-3</v>
          </cell>
          <cell r="H100">
            <v>6.0000000000000001E-3</v>
          </cell>
          <cell r="I100">
            <v>5.0000000000000001E-3</v>
          </cell>
          <cell r="J100">
            <v>0.01</v>
          </cell>
          <cell r="T100">
            <v>7.0000000000000001E-3</v>
          </cell>
          <cell r="U100">
            <v>5.0000000000000001E-3</v>
          </cell>
          <cell r="V100">
            <v>8.0000000000000002E-3</v>
          </cell>
          <cell r="W100">
            <v>7.0000000000000001E-3</v>
          </cell>
          <cell r="X100">
            <v>6.0000000000000001E-3</v>
          </cell>
          <cell r="Y100">
            <v>0.01</v>
          </cell>
          <cell r="AX100">
            <v>7.0000000000000001E-3</v>
          </cell>
          <cell r="AY100">
            <v>5.0000000000000001E-3</v>
          </cell>
          <cell r="AZ100">
            <v>8.0000000000000002E-3</v>
          </cell>
          <cell r="BA100">
            <v>7.0000000000000001E-3</v>
          </cell>
          <cell r="BB100">
            <v>6.0000000000000001E-3</v>
          </cell>
          <cell r="BC100">
            <v>0.01</v>
          </cell>
          <cell r="BM100">
            <v>7.0000000000000001E-3</v>
          </cell>
          <cell r="BN100">
            <v>5.0000000000000001E-3</v>
          </cell>
          <cell r="BO100">
            <v>8.0000000000000002E-3</v>
          </cell>
          <cell r="BP100">
            <v>7.0000000000000001E-3</v>
          </cell>
          <cell r="BQ100">
            <v>6.0000000000000001E-3</v>
          </cell>
          <cell r="BR100">
            <v>0.01</v>
          </cell>
          <cell r="CB100">
            <v>7.0000000000000001E-3</v>
          </cell>
          <cell r="CC100">
            <v>5.0000000000000001E-3</v>
          </cell>
          <cell r="CD100">
            <v>8.0000000000000002E-3</v>
          </cell>
          <cell r="CE100">
            <v>7.0000000000000001E-3</v>
          </cell>
          <cell r="CF100">
            <v>6.0000000000000001E-3</v>
          </cell>
          <cell r="CG100">
            <v>0.01</v>
          </cell>
          <cell r="CQ100">
            <v>7.0000000000000001E-3</v>
          </cell>
          <cell r="CR100">
            <v>5.0000000000000001E-3</v>
          </cell>
          <cell r="CS100">
            <v>8.0000000000000002E-3</v>
          </cell>
          <cell r="CT100">
            <v>7.0000000000000001E-3</v>
          </cell>
          <cell r="CU100">
            <v>6.0000000000000001E-3</v>
          </cell>
          <cell r="CV100">
            <v>0.01</v>
          </cell>
          <cell r="DF100">
            <v>7.0000000000000001E-3</v>
          </cell>
          <cell r="DG100">
            <v>5.0000000000000001E-3</v>
          </cell>
          <cell r="DH100">
            <v>8.0000000000000002E-3</v>
          </cell>
          <cell r="DI100">
            <v>7.0000000000000001E-3</v>
          </cell>
          <cell r="DJ100">
            <v>6.0000000000000001E-3</v>
          </cell>
          <cell r="DK100">
            <v>0.01</v>
          </cell>
          <cell r="DU100">
            <v>7.0000000000000001E-3</v>
          </cell>
          <cell r="DV100">
            <v>5.0000000000000001E-3</v>
          </cell>
          <cell r="DW100">
            <v>8.0000000000000002E-3</v>
          </cell>
          <cell r="DX100">
            <v>7.0000000000000001E-3</v>
          </cell>
          <cell r="DY100">
            <v>6.0000000000000001E-3</v>
          </cell>
          <cell r="DZ100">
            <v>0.01</v>
          </cell>
          <cell r="EJ100">
            <v>7.0000000000000001E-3</v>
          </cell>
          <cell r="EK100">
            <v>5.0000000000000001E-3</v>
          </cell>
          <cell r="EL100">
            <v>8.0000000000000002E-3</v>
          </cell>
          <cell r="EM100">
            <v>7.0000000000000001E-3</v>
          </cell>
          <cell r="EN100">
            <v>6.0000000000000001E-3</v>
          </cell>
          <cell r="EO100">
            <v>0.01</v>
          </cell>
          <cell r="EY100">
            <v>7.0000000000000001E-3</v>
          </cell>
          <cell r="EZ100">
            <v>5.0000000000000001E-3</v>
          </cell>
          <cell r="FA100">
            <v>8.0000000000000002E-3</v>
          </cell>
          <cell r="FB100">
            <v>7.0000000000000001E-3</v>
          </cell>
          <cell r="FC100">
            <v>6.0000000000000001E-3</v>
          </cell>
          <cell r="FD100">
            <v>0.01</v>
          </cell>
          <cell r="FN100">
            <v>7.0000000000000001E-3</v>
          </cell>
          <cell r="FO100">
            <v>5.0000000000000001E-3</v>
          </cell>
          <cell r="FP100">
            <v>8.0000000000000002E-3</v>
          </cell>
          <cell r="FQ100">
            <v>7.0000000000000001E-3</v>
          </cell>
          <cell r="FR100">
            <v>6.0000000000000001E-3</v>
          </cell>
          <cell r="FS100">
            <v>0.01</v>
          </cell>
        </row>
        <row r="101">
          <cell r="E101">
            <v>5.0000000000000001E-4</v>
          </cell>
          <cell r="F101">
            <v>4.0000000000000002E-4</v>
          </cell>
          <cell r="G101">
            <v>5.0000000000000001E-4</v>
          </cell>
          <cell r="H101">
            <v>1E-3</v>
          </cell>
          <cell r="I101">
            <v>5.0000000000000001E-4</v>
          </cell>
          <cell r="T101">
            <v>5.0000000000000001E-4</v>
          </cell>
          <cell r="U101">
            <v>4.0000000000000002E-4</v>
          </cell>
          <cell r="V101">
            <v>5.0000000000000001E-4</v>
          </cell>
          <cell r="W101">
            <v>1E-3</v>
          </cell>
          <cell r="X101">
            <v>5.0000000000000001E-4</v>
          </cell>
          <cell r="Y101">
            <v>1E-4</v>
          </cell>
          <cell r="AX101">
            <v>5.0000000000000001E-4</v>
          </cell>
          <cell r="AY101">
            <v>4.0000000000000002E-4</v>
          </cell>
          <cell r="AZ101">
            <v>5.0000000000000001E-4</v>
          </cell>
          <cell r="BA101">
            <v>1E-3</v>
          </cell>
          <cell r="BB101">
            <v>5.0000000000000001E-4</v>
          </cell>
          <cell r="BC101">
            <v>1E-4</v>
          </cell>
          <cell r="BM101">
            <v>5.0000000000000001E-4</v>
          </cell>
          <cell r="BN101">
            <v>4.0000000000000002E-4</v>
          </cell>
          <cell r="BO101">
            <v>5.0000000000000001E-4</v>
          </cell>
          <cell r="BP101">
            <v>1E-3</v>
          </cell>
          <cell r="BQ101">
            <v>5.0000000000000001E-4</v>
          </cell>
          <cell r="BR101">
            <v>1E-4</v>
          </cell>
          <cell r="CB101">
            <v>5.0000000000000001E-4</v>
          </cell>
          <cell r="CC101">
            <v>4.0000000000000002E-4</v>
          </cell>
          <cell r="CD101">
            <v>5.0000000000000001E-4</v>
          </cell>
          <cell r="CE101">
            <v>1E-3</v>
          </cell>
          <cell r="CF101">
            <v>5.0000000000000001E-4</v>
          </cell>
          <cell r="CG101">
            <v>1E-4</v>
          </cell>
          <cell r="CQ101">
            <v>5.0000000000000001E-4</v>
          </cell>
          <cell r="CR101">
            <v>4.0000000000000002E-4</v>
          </cell>
          <cell r="CS101">
            <v>5.0000000000000001E-4</v>
          </cell>
          <cell r="CT101">
            <v>1E-3</v>
          </cell>
          <cell r="CU101">
            <v>5.0000000000000001E-4</v>
          </cell>
          <cell r="CV101">
            <v>1E-4</v>
          </cell>
          <cell r="DF101">
            <v>5.0000000000000001E-4</v>
          </cell>
          <cell r="DG101">
            <v>4.0000000000000002E-4</v>
          </cell>
          <cell r="DH101">
            <v>5.0000000000000001E-4</v>
          </cell>
          <cell r="DI101">
            <v>1E-3</v>
          </cell>
          <cell r="DJ101">
            <v>5.0000000000000001E-4</v>
          </cell>
          <cell r="DK101">
            <v>1E-4</v>
          </cell>
          <cell r="DU101">
            <v>5.0000000000000001E-4</v>
          </cell>
          <cell r="DV101">
            <v>4.0000000000000002E-4</v>
          </cell>
          <cell r="DW101">
            <v>5.0000000000000001E-4</v>
          </cell>
          <cell r="DX101">
            <v>1E-3</v>
          </cell>
          <cell r="DY101">
            <v>5.0000000000000001E-4</v>
          </cell>
          <cell r="DZ101">
            <v>1E-4</v>
          </cell>
          <cell r="EJ101">
            <v>5.0000000000000001E-4</v>
          </cell>
          <cell r="EK101">
            <v>4.0000000000000002E-4</v>
          </cell>
          <cell r="EL101">
            <v>5.0000000000000001E-4</v>
          </cell>
          <cell r="EM101">
            <v>1E-3</v>
          </cell>
          <cell r="EN101">
            <v>5.0000000000000001E-4</v>
          </cell>
          <cell r="EO101">
            <v>1E-4</v>
          </cell>
          <cell r="EY101">
            <v>5.0000000000000001E-4</v>
          </cell>
          <cell r="EZ101">
            <v>4.0000000000000002E-4</v>
          </cell>
          <cell r="FA101">
            <v>5.0000000000000001E-4</v>
          </cell>
          <cell r="FB101">
            <v>1E-3</v>
          </cell>
          <cell r="FC101">
            <v>5.0000000000000001E-4</v>
          </cell>
          <cell r="FD101">
            <v>1E-4</v>
          </cell>
          <cell r="FN101">
            <v>5.0000000000000001E-4</v>
          </cell>
          <cell r="FO101">
            <v>4.0000000000000002E-4</v>
          </cell>
          <cell r="FP101">
            <v>5.0000000000000001E-4</v>
          </cell>
          <cell r="FQ101">
            <v>1E-3</v>
          </cell>
          <cell r="FR101">
            <v>5.0000000000000001E-4</v>
          </cell>
          <cell r="FS101">
            <v>1E-4</v>
          </cell>
        </row>
        <row r="102">
          <cell r="E102">
            <v>2.0000000000000002E-5</v>
          </cell>
          <cell r="F102">
            <v>2.0000000000000002E-5</v>
          </cell>
          <cell r="G102">
            <v>2.0000000000000002E-5</v>
          </cell>
          <cell r="H102">
            <v>2.0000000000000002E-5</v>
          </cell>
          <cell r="I102">
            <v>2.0000000000000002E-5</v>
          </cell>
          <cell r="T102">
            <v>2.0000000000000002E-5</v>
          </cell>
          <cell r="U102">
            <v>2.0000000000000002E-5</v>
          </cell>
          <cell r="V102">
            <v>2.0000000000000002E-5</v>
          </cell>
          <cell r="W102">
            <v>2.0000000000000002E-5</v>
          </cell>
          <cell r="X102">
            <v>2.0000000000000002E-5</v>
          </cell>
          <cell r="AX102">
            <v>2.0000000000000002E-5</v>
          </cell>
          <cell r="AY102">
            <v>2.0000000000000002E-5</v>
          </cell>
          <cell r="AZ102">
            <v>2.0000000000000002E-5</v>
          </cell>
          <cell r="BA102">
            <v>2.0000000000000002E-5</v>
          </cell>
          <cell r="BB102">
            <v>2.0000000000000002E-5</v>
          </cell>
          <cell r="BM102">
            <v>2.0000000000000002E-5</v>
          </cell>
          <cell r="BN102">
            <v>2.0000000000000002E-5</v>
          </cell>
          <cell r="BO102">
            <v>2.0000000000000002E-5</v>
          </cell>
          <cell r="BP102">
            <v>2.0000000000000002E-5</v>
          </cell>
          <cell r="BQ102">
            <v>2.0000000000000002E-5</v>
          </cell>
          <cell r="CB102">
            <v>2.0000000000000002E-5</v>
          </cell>
          <cell r="CC102">
            <v>2.0000000000000002E-5</v>
          </cell>
          <cell r="CD102">
            <v>2.0000000000000002E-5</v>
          </cell>
          <cell r="CE102">
            <v>2.0000000000000002E-5</v>
          </cell>
          <cell r="CF102">
            <v>2.0000000000000002E-5</v>
          </cell>
          <cell r="CQ102">
            <v>2.0000000000000002E-5</v>
          </cell>
          <cell r="CR102">
            <v>2.0000000000000002E-5</v>
          </cell>
          <cell r="CS102">
            <v>2.0000000000000002E-5</v>
          </cell>
          <cell r="CT102">
            <v>2.0000000000000002E-5</v>
          </cell>
          <cell r="CU102">
            <v>2.0000000000000002E-5</v>
          </cell>
          <cell r="DF102">
            <v>2.0000000000000002E-5</v>
          </cell>
          <cell r="DG102">
            <v>2.0000000000000002E-5</v>
          </cell>
          <cell r="DH102">
            <v>2.0000000000000002E-5</v>
          </cell>
          <cell r="DI102">
            <v>2.0000000000000002E-5</v>
          </cell>
          <cell r="DJ102">
            <v>2.0000000000000002E-5</v>
          </cell>
          <cell r="DU102">
            <v>2.0000000000000002E-5</v>
          </cell>
          <cell r="DV102">
            <v>2.0000000000000002E-5</v>
          </cell>
          <cell r="DW102">
            <v>2.0000000000000002E-5</v>
          </cell>
          <cell r="DX102">
            <v>2.0000000000000002E-5</v>
          </cell>
          <cell r="DY102">
            <v>2.0000000000000002E-5</v>
          </cell>
          <cell r="EJ102">
            <v>2.0000000000000002E-5</v>
          </cell>
          <cell r="EK102">
            <v>2.0000000000000002E-5</v>
          </cell>
          <cell r="EL102">
            <v>2.0000000000000002E-5</v>
          </cell>
          <cell r="EM102">
            <v>2.0000000000000002E-5</v>
          </cell>
          <cell r="EN102">
            <v>2.0000000000000002E-5</v>
          </cell>
          <cell r="EY102">
            <v>2.0000000000000002E-5</v>
          </cell>
          <cell r="EZ102">
            <v>2.0000000000000002E-5</v>
          </cell>
          <cell r="FA102">
            <v>2.0000000000000002E-5</v>
          </cell>
          <cell r="FB102">
            <v>2.0000000000000002E-5</v>
          </cell>
          <cell r="FC102">
            <v>2.0000000000000002E-5</v>
          </cell>
          <cell r="FN102">
            <v>2.0000000000000002E-5</v>
          </cell>
          <cell r="FO102">
            <v>2.0000000000000002E-5</v>
          </cell>
          <cell r="FP102">
            <v>2.0000000000000002E-5</v>
          </cell>
          <cell r="FQ102">
            <v>2.0000000000000002E-5</v>
          </cell>
          <cell r="FR102">
            <v>2.0000000000000002E-5</v>
          </cell>
        </row>
        <row r="103">
          <cell r="E103">
            <v>4.0000000000000001E-3</v>
          </cell>
          <cell r="F103">
            <v>3.0000000000000001E-3</v>
          </cell>
          <cell r="G103">
            <v>4.0000000000000001E-3</v>
          </cell>
          <cell r="H103">
            <v>4.0000000000000001E-3</v>
          </cell>
          <cell r="I103">
            <v>3.0000000000000001E-3</v>
          </cell>
          <cell r="T103">
            <v>4.0000000000000001E-3</v>
          </cell>
          <cell r="U103">
            <v>3.0000000000000001E-3</v>
          </cell>
          <cell r="V103">
            <v>4.0000000000000001E-3</v>
          </cell>
          <cell r="W103">
            <v>4.0000000000000001E-3</v>
          </cell>
          <cell r="X103">
            <v>3.0000000000000001E-3</v>
          </cell>
          <cell r="AX103">
            <v>4.0000000000000001E-3</v>
          </cell>
          <cell r="AY103">
            <v>3.0000000000000001E-3</v>
          </cell>
          <cell r="AZ103">
            <v>4.0000000000000001E-3</v>
          </cell>
          <cell r="BA103">
            <v>4.0000000000000001E-3</v>
          </cell>
          <cell r="BB103">
            <v>3.0000000000000001E-3</v>
          </cell>
          <cell r="BM103">
            <v>4.0000000000000001E-3</v>
          </cell>
          <cell r="BN103">
            <v>3.0000000000000001E-3</v>
          </cell>
          <cell r="BO103">
            <v>4.0000000000000001E-3</v>
          </cell>
          <cell r="BP103">
            <v>4.0000000000000001E-3</v>
          </cell>
          <cell r="BQ103">
            <v>3.0000000000000001E-3</v>
          </cell>
          <cell r="CB103">
            <v>4.0000000000000001E-3</v>
          </cell>
          <cell r="CC103">
            <v>3.0000000000000001E-3</v>
          </cell>
          <cell r="CD103">
            <v>4.0000000000000001E-3</v>
          </cell>
          <cell r="CE103">
            <v>4.0000000000000001E-3</v>
          </cell>
          <cell r="CF103">
            <v>3.0000000000000001E-3</v>
          </cell>
          <cell r="CQ103">
            <v>4.0000000000000001E-3</v>
          </cell>
          <cell r="CR103">
            <v>3.0000000000000001E-3</v>
          </cell>
          <cell r="CS103">
            <v>4.0000000000000001E-3</v>
          </cell>
          <cell r="CT103">
            <v>4.0000000000000001E-3</v>
          </cell>
          <cell r="CU103">
            <v>3.0000000000000001E-3</v>
          </cell>
          <cell r="DF103">
            <v>4.0000000000000001E-3</v>
          </cell>
          <cell r="DG103">
            <v>3.0000000000000001E-3</v>
          </cell>
          <cell r="DH103">
            <v>4.0000000000000001E-3</v>
          </cell>
          <cell r="DI103">
            <v>4.0000000000000001E-3</v>
          </cell>
          <cell r="DJ103">
            <v>3.0000000000000001E-3</v>
          </cell>
          <cell r="DU103">
            <v>4.0000000000000001E-3</v>
          </cell>
          <cell r="DV103">
            <v>3.0000000000000001E-3</v>
          </cell>
          <cell r="DW103">
            <v>4.0000000000000001E-3</v>
          </cell>
          <cell r="DX103">
            <v>4.0000000000000001E-3</v>
          </cell>
          <cell r="DY103">
            <v>3.0000000000000001E-3</v>
          </cell>
          <cell r="EJ103">
            <v>4.0000000000000001E-3</v>
          </cell>
          <cell r="EK103">
            <v>3.0000000000000001E-3</v>
          </cell>
          <cell r="EL103">
            <v>4.0000000000000001E-3</v>
          </cell>
          <cell r="EM103">
            <v>4.0000000000000001E-3</v>
          </cell>
          <cell r="EN103">
            <v>3.0000000000000001E-3</v>
          </cell>
          <cell r="EY103">
            <v>4.0000000000000001E-3</v>
          </cell>
          <cell r="EZ103">
            <v>3.0000000000000001E-3</v>
          </cell>
          <cell r="FA103">
            <v>4.0000000000000001E-3</v>
          </cell>
          <cell r="FB103">
            <v>4.0000000000000001E-3</v>
          </cell>
          <cell r="FC103">
            <v>3.0000000000000001E-3</v>
          </cell>
          <cell r="FN103">
            <v>4.0000000000000001E-3</v>
          </cell>
          <cell r="FO103">
            <v>3.0000000000000001E-3</v>
          </cell>
          <cell r="FP103">
            <v>4.0000000000000001E-3</v>
          </cell>
          <cell r="FQ103">
            <v>4.0000000000000001E-3</v>
          </cell>
          <cell r="FR103">
            <v>3.0000000000000001E-3</v>
          </cell>
        </row>
        <row r="104">
          <cell r="E104">
            <v>0.05</v>
          </cell>
          <cell r="F104">
            <v>0.04</v>
          </cell>
          <cell r="G104">
            <v>0.05</v>
          </cell>
          <cell r="H104">
            <v>0.05</v>
          </cell>
          <cell r="I104">
            <v>0.04</v>
          </cell>
          <cell r="J104">
            <v>0.05</v>
          </cell>
          <cell r="T104">
            <v>0.05</v>
          </cell>
          <cell r="U104">
            <v>0.04</v>
          </cell>
          <cell r="V104">
            <v>0.05</v>
          </cell>
          <cell r="W104">
            <v>0.05</v>
          </cell>
          <cell r="X104">
            <v>0.04</v>
          </cell>
          <cell r="Y104">
            <v>0.05</v>
          </cell>
          <cell r="AX104">
            <v>0.05</v>
          </cell>
          <cell r="AY104">
            <v>0.04</v>
          </cell>
          <cell r="AZ104">
            <v>0.05</v>
          </cell>
          <cell r="BA104">
            <v>0.05</v>
          </cell>
          <cell r="BB104">
            <v>0.04</v>
          </cell>
          <cell r="BC104">
            <v>0.05</v>
          </cell>
          <cell r="BM104">
            <v>0.05</v>
          </cell>
          <cell r="BN104">
            <v>0.04</v>
          </cell>
          <cell r="BO104">
            <v>0.05</v>
          </cell>
          <cell r="BP104">
            <v>0.05</v>
          </cell>
          <cell r="BQ104">
            <v>0.04</v>
          </cell>
          <cell r="BR104">
            <v>0.05</v>
          </cell>
          <cell r="CB104">
            <v>0.05</v>
          </cell>
          <cell r="CC104">
            <v>0.04</v>
          </cell>
          <cell r="CD104">
            <v>0.05</v>
          </cell>
          <cell r="CE104">
            <v>0.05</v>
          </cell>
          <cell r="CF104">
            <v>0.04</v>
          </cell>
          <cell r="CG104">
            <v>0.05</v>
          </cell>
          <cell r="CQ104">
            <v>0.05</v>
          </cell>
          <cell r="CR104">
            <v>0.04</v>
          </cell>
          <cell r="CS104">
            <v>0.05</v>
          </cell>
          <cell r="CT104">
            <v>0.05</v>
          </cell>
          <cell r="CU104">
            <v>0.04</v>
          </cell>
          <cell r="CV104">
            <v>0.05</v>
          </cell>
          <cell r="DF104">
            <v>0.05</v>
          </cell>
          <cell r="DG104">
            <v>0.04</v>
          </cell>
          <cell r="DH104">
            <v>0.05</v>
          </cell>
          <cell r="DI104">
            <v>0.05</v>
          </cell>
          <cell r="DJ104">
            <v>0.04</v>
          </cell>
          <cell r="DK104">
            <v>0.05</v>
          </cell>
          <cell r="DU104">
            <v>0.05</v>
          </cell>
          <cell r="DV104">
            <v>0.04</v>
          </cell>
          <cell r="DW104">
            <v>0.05</v>
          </cell>
          <cell r="DX104">
            <v>0.05</v>
          </cell>
          <cell r="DY104">
            <v>0.04</v>
          </cell>
          <cell r="DZ104">
            <v>0.05</v>
          </cell>
          <cell r="EJ104">
            <v>0.05</v>
          </cell>
          <cell r="EK104">
            <v>0.04</v>
          </cell>
          <cell r="EL104">
            <v>0.05</v>
          </cell>
          <cell r="EM104">
            <v>0.05</v>
          </cell>
          <cell r="EN104">
            <v>0.04</v>
          </cell>
          <cell r="EO104">
            <v>0.05</v>
          </cell>
          <cell r="EY104">
            <v>0.05</v>
          </cell>
          <cell r="EZ104">
            <v>0.04</v>
          </cell>
          <cell r="FA104">
            <v>0.05</v>
          </cell>
          <cell r="FB104">
            <v>0.05</v>
          </cell>
          <cell r="FC104">
            <v>0.04</v>
          </cell>
          <cell r="FD104">
            <v>0.05</v>
          </cell>
          <cell r="FN104">
            <v>0.05</v>
          </cell>
          <cell r="FO104">
            <v>0.04</v>
          </cell>
          <cell r="FP104">
            <v>0.05</v>
          </cell>
          <cell r="FQ104">
            <v>0.05</v>
          </cell>
          <cell r="FR104">
            <v>0.04</v>
          </cell>
          <cell r="FS104">
            <v>0.05</v>
          </cell>
        </row>
        <row r="105">
          <cell r="E105">
            <v>0.05</v>
          </cell>
          <cell r="F105">
            <v>0.04</v>
          </cell>
          <cell r="G105">
            <v>0.05</v>
          </cell>
          <cell r="H105">
            <v>0.06</v>
          </cell>
          <cell r="I105">
            <v>0.04</v>
          </cell>
          <cell r="J105">
            <v>0.05</v>
          </cell>
          <cell r="T105">
            <v>0.05</v>
          </cell>
          <cell r="U105">
            <v>0.04</v>
          </cell>
          <cell r="V105">
            <v>0.05</v>
          </cell>
          <cell r="W105">
            <v>7.0000000000000007E-2</v>
          </cell>
          <cell r="X105">
            <v>0.04</v>
          </cell>
          <cell r="Y105">
            <v>0.05</v>
          </cell>
          <cell r="AX105">
            <v>0.05</v>
          </cell>
          <cell r="AY105">
            <v>0.04</v>
          </cell>
          <cell r="AZ105">
            <v>0.05</v>
          </cell>
          <cell r="BA105">
            <v>7.0000000000000007E-2</v>
          </cell>
          <cell r="BB105">
            <v>0.04</v>
          </cell>
          <cell r="BC105">
            <v>0.05</v>
          </cell>
          <cell r="BM105">
            <v>0.05</v>
          </cell>
          <cell r="BN105">
            <v>0.04</v>
          </cell>
          <cell r="BO105">
            <v>0.05</v>
          </cell>
          <cell r="BP105">
            <v>7.0000000000000007E-2</v>
          </cell>
          <cell r="BQ105">
            <v>0.04</v>
          </cell>
          <cell r="BR105">
            <v>0.05</v>
          </cell>
          <cell r="CB105">
            <v>0.05</v>
          </cell>
          <cell r="CC105">
            <v>0.04</v>
          </cell>
          <cell r="CD105">
            <v>0.05</v>
          </cell>
          <cell r="CE105">
            <v>7.0000000000000007E-2</v>
          </cell>
          <cell r="CF105">
            <v>0.04</v>
          </cell>
          <cell r="CG105">
            <v>0.05</v>
          </cell>
          <cell r="CQ105">
            <v>0.05</v>
          </cell>
          <cell r="CR105">
            <v>0.04</v>
          </cell>
          <cell r="CS105">
            <v>0.05</v>
          </cell>
          <cell r="CT105">
            <v>7.0000000000000007E-2</v>
          </cell>
          <cell r="CU105">
            <v>0.04</v>
          </cell>
          <cell r="CV105">
            <v>0.05</v>
          </cell>
          <cell r="DF105">
            <v>0.05</v>
          </cell>
          <cell r="DG105">
            <v>0.04</v>
          </cell>
          <cell r="DH105">
            <v>0.05</v>
          </cell>
          <cell r="DI105">
            <v>7.0000000000000007E-2</v>
          </cell>
          <cell r="DJ105">
            <v>0.04</v>
          </cell>
          <cell r="DK105">
            <v>0.05</v>
          </cell>
          <cell r="DU105">
            <v>0.05</v>
          </cell>
          <cell r="DV105">
            <v>0.04</v>
          </cell>
          <cell r="DW105">
            <v>0.05</v>
          </cell>
          <cell r="DX105">
            <v>7.0000000000000007E-2</v>
          </cell>
          <cell r="DY105">
            <v>0.04</v>
          </cell>
          <cell r="DZ105">
            <v>0.05</v>
          </cell>
          <cell r="EJ105">
            <v>0.05</v>
          </cell>
          <cell r="EK105">
            <v>0.04</v>
          </cell>
          <cell r="EL105">
            <v>0.05</v>
          </cell>
          <cell r="EM105">
            <v>7.0000000000000007E-2</v>
          </cell>
          <cell r="EN105">
            <v>0.04</v>
          </cell>
          <cell r="EO105">
            <v>0.05</v>
          </cell>
          <cell r="EY105">
            <v>0.05</v>
          </cell>
          <cell r="EZ105">
            <v>0.04</v>
          </cell>
          <cell r="FA105">
            <v>0.05</v>
          </cell>
          <cell r="FB105">
            <v>7.0000000000000007E-2</v>
          </cell>
          <cell r="FC105">
            <v>0.04</v>
          </cell>
          <cell r="FD105">
            <v>0.05</v>
          </cell>
          <cell r="FN105">
            <v>0.05</v>
          </cell>
          <cell r="FO105">
            <v>0.04</v>
          </cell>
          <cell r="FP105">
            <v>0.05</v>
          </cell>
          <cell r="FQ105">
            <v>7.0000000000000007E-2</v>
          </cell>
          <cell r="FR105">
            <v>0.04</v>
          </cell>
          <cell r="FS105">
            <v>0.05</v>
          </cell>
        </row>
        <row r="106">
          <cell r="E106">
            <v>0.03</v>
          </cell>
          <cell r="F106">
            <v>0.02</v>
          </cell>
          <cell r="G106">
            <v>0.03</v>
          </cell>
          <cell r="H106">
            <v>0.04</v>
          </cell>
          <cell r="I106">
            <v>0.02</v>
          </cell>
          <cell r="T106">
            <v>0.03</v>
          </cell>
          <cell r="U106">
            <v>0.02</v>
          </cell>
          <cell r="V106">
            <v>0.03</v>
          </cell>
          <cell r="W106">
            <v>0.03</v>
          </cell>
          <cell r="X106">
            <v>0.02</v>
          </cell>
          <cell r="AX106">
            <v>0.03</v>
          </cell>
          <cell r="AY106">
            <v>0.02</v>
          </cell>
          <cell r="AZ106">
            <v>0.03</v>
          </cell>
          <cell r="BA106">
            <v>0.03</v>
          </cell>
          <cell r="BB106">
            <v>0.02</v>
          </cell>
          <cell r="BM106">
            <v>0.03</v>
          </cell>
          <cell r="BN106">
            <v>0.02</v>
          </cell>
          <cell r="BO106">
            <v>0.03</v>
          </cell>
          <cell r="BP106">
            <v>0.03</v>
          </cell>
          <cell r="BQ106">
            <v>0.02</v>
          </cell>
          <cell r="CB106">
            <v>0.03</v>
          </cell>
          <cell r="CC106">
            <v>0.02</v>
          </cell>
          <cell r="CD106">
            <v>0.03</v>
          </cell>
          <cell r="CE106">
            <v>0.03</v>
          </cell>
          <cell r="CF106">
            <v>0.02</v>
          </cell>
          <cell r="CQ106">
            <v>0.03</v>
          </cell>
          <cell r="CR106">
            <v>0.02</v>
          </cell>
          <cell r="CS106">
            <v>0.03</v>
          </cell>
          <cell r="CT106">
            <v>0.03</v>
          </cell>
          <cell r="CU106">
            <v>0.02</v>
          </cell>
          <cell r="DF106">
            <v>0.03</v>
          </cell>
          <cell r="DG106">
            <v>0.02</v>
          </cell>
          <cell r="DH106">
            <v>0.03</v>
          </cell>
          <cell r="DI106">
            <v>0.03</v>
          </cell>
          <cell r="DJ106">
            <v>0.02</v>
          </cell>
          <cell r="DU106">
            <v>0.03</v>
          </cell>
          <cell r="DV106">
            <v>0.02</v>
          </cell>
          <cell r="DW106">
            <v>0.03</v>
          </cell>
          <cell r="DX106">
            <v>0.03</v>
          </cell>
          <cell r="DY106">
            <v>0.02</v>
          </cell>
          <cell r="EJ106">
            <v>0.03</v>
          </cell>
          <cell r="EK106">
            <v>0.02</v>
          </cell>
          <cell r="EL106">
            <v>0.03</v>
          </cell>
          <cell r="EM106">
            <v>0.03</v>
          </cell>
          <cell r="EN106">
            <v>0.02</v>
          </cell>
          <cell r="EY106">
            <v>0.03</v>
          </cell>
          <cell r="EZ106">
            <v>0.02</v>
          </cell>
          <cell r="FA106">
            <v>0.03</v>
          </cell>
          <cell r="FB106">
            <v>0.03</v>
          </cell>
          <cell r="FC106">
            <v>0.02</v>
          </cell>
          <cell r="FN106">
            <v>0.03</v>
          </cell>
          <cell r="FO106">
            <v>0.02</v>
          </cell>
          <cell r="FP106">
            <v>0.03</v>
          </cell>
          <cell r="FQ106">
            <v>0.03</v>
          </cell>
          <cell r="FR106">
            <v>0.02</v>
          </cell>
        </row>
        <row r="107">
          <cell r="E107">
            <v>2E-3</v>
          </cell>
          <cell r="F107">
            <v>1E-3</v>
          </cell>
          <cell r="G107">
            <v>1E-3</v>
          </cell>
          <cell r="J107">
            <v>5.0000000000000001E-4</v>
          </cell>
          <cell r="T107">
            <v>5.0000000000000001E-4</v>
          </cell>
          <cell r="U107">
            <v>5.0000000000000001E-4</v>
          </cell>
          <cell r="V107">
            <v>5.0000000000000001E-4</v>
          </cell>
          <cell r="W107">
            <v>5.0000000000000001E-4</v>
          </cell>
          <cell r="X107">
            <v>5.0000000000000001E-4</v>
          </cell>
          <cell r="Y107">
            <v>5.0000000000000001E-4</v>
          </cell>
          <cell r="AX107">
            <v>5.0000000000000001E-4</v>
          </cell>
          <cell r="AY107">
            <v>5.0000000000000001E-4</v>
          </cell>
          <cell r="AZ107">
            <v>5.0000000000000001E-4</v>
          </cell>
          <cell r="BA107">
            <v>5.0000000000000001E-4</v>
          </cell>
          <cell r="BB107">
            <v>5.0000000000000001E-4</v>
          </cell>
          <cell r="BC107">
            <v>5.0000000000000001E-4</v>
          </cell>
          <cell r="BM107">
            <v>2E-3</v>
          </cell>
          <cell r="BN107">
            <v>1E-3</v>
          </cell>
          <cell r="CB107">
            <v>2E-3</v>
          </cell>
          <cell r="CC107">
            <v>1E-3</v>
          </cell>
          <cell r="CQ107">
            <v>2E-3</v>
          </cell>
          <cell r="CR107">
            <v>1E-3</v>
          </cell>
          <cell r="DF107">
            <v>2E-3</v>
          </cell>
          <cell r="DG107">
            <v>1E-3</v>
          </cell>
          <cell r="DU107">
            <v>5.0000000000000001E-4</v>
          </cell>
          <cell r="DV107">
            <v>5.0000000000000001E-4</v>
          </cell>
          <cell r="DW107">
            <v>5.0000000000000001E-4</v>
          </cell>
          <cell r="DX107">
            <v>5.0000000000000001E-4</v>
          </cell>
          <cell r="DY107">
            <v>5.0000000000000001E-4</v>
          </cell>
          <cell r="DZ107">
            <v>5.0000000000000001E-4</v>
          </cell>
          <cell r="EJ107">
            <v>5.0000000000000001E-4</v>
          </cell>
          <cell r="EK107">
            <v>5.0000000000000001E-4</v>
          </cell>
          <cell r="EL107">
            <v>5.0000000000000001E-4</v>
          </cell>
          <cell r="EM107">
            <v>5.0000000000000001E-4</v>
          </cell>
          <cell r="EN107">
            <v>5.0000000000000001E-4</v>
          </cell>
          <cell r="EO107">
            <v>5.0000000000000001E-4</v>
          </cell>
          <cell r="EY107">
            <v>5.0000000000000001E-4</v>
          </cell>
          <cell r="EZ107">
            <v>5.0000000000000001E-4</v>
          </cell>
          <cell r="FA107">
            <v>5.0000000000000001E-4</v>
          </cell>
          <cell r="FB107">
            <v>5.0000000000000001E-4</v>
          </cell>
          <cell r="FC107">
            <v>5.0000000000000001E-4</v>
          </cell>
          <cell r="FD107">
            <v>5.0000000000000001E-4</v>
          </cell>
          <cell r="FN107">
            <v>5.0000000000000001E-4</v>
          </cell>
          <cell r="FO107">
            <v>5.0000000000000001E-4</v>
          </cell>
          <cell r="FP107">
            <v>5.0000000000000001E-4</v>
          </cell>
          <cell r="FQ107">
            <v>5.0000000000000001E-4</v>
          </cell>
          <cell r="FR107">
            <v>5.0000000000000001E-4</v>
          </cell>
          <cell r="FS107">
            <v>5.0000000000000001E-4</v>
          </cell>
        </row>
        <row r="108">
          <cell r="E108">
            <v>0.02</v>
          </cell>
          <cell r="F108">
            <v>0.02</v>
          </cell>
          <cell r="G108">
            <v>0.02</v>
          </cell>
          <cell r="H108">
            <v>0.02</v>
          </cell>
          <cell r="I108">
            <v>0.02</v>
          </cell>
          <cell r="J108">
            <v>1E-3</v>
          </cell>
          <cell r="T108">
            <v>0.02</v>
          </cell>
          <cell r="U108">
            <v>0.02</v>
          </cell>
          <cell r="V108">
            <v>0.02</v>
          </cell>
          <cell r="W108">
            <v>0.02</v>
          </cell>
          <cell r="X108">
            <v>0.02</v>
          </cell>
          <cell r="Y108">
            <v>1E-3</v>
          </cell>
          <cell r="BM108">
            <v>0.02</v>
          </cell>
          <cell r="BN108">
            <v>0.01</v>
          </cell>
          <cell r="BO108">
            <v>0.02</v>
          </cell>
          <cell r="BP108">
            <v>0.02</v>
          </cell>
          <cell r="BQ108">
            <v>0.02</v>
          </cell>
          <cell r="BR108">
            <v>1E-3</v>
          </cell>
          <cell r="FN108">
            <v>0.02</v>
          </cell>
          <cell r="FO108">
            <v>0.02</v>
          </cell>
          <cell r="FP108">
            <v>0.02</v>
          </cell>
          <cell r="FQ108">
            <v>0.02</v>
          </cell>
          <cell r="FR108">
            <v>0.02</v>
          </cell>
          <cell r="FS108">
            <v>1E-3</v>
          </cell>
        </row>
        <row r="109">
          <cell r="E109">
            <v>0.34</v>
          </cell>
          <cell r="F109">
            <v>0.3</v>
          </cell>
          <cell r="G109">
            <v>0.34</v>
          </cell>
          <cell r="H109">
            <v>0.39</v>
          </cell>
          <cell r="I109">
            <v>0.39</v>
          </cell>
          <cell r="J109">
            <v>1E-3</v>
          </cell>
          <cell r="T109">
            <v>0.34</v>
          </cell>
          <cell r="U109">
            <v>0.3</v>
          </cell>
          <cell r="V109">
            <v>0.34</v>
          </cell>
          <cell r="W109">
            <v>0.39</v>
          </cell>
          <cell r="X109">
            <v>0.39</v>
          </cell>
          <cell r="Y109">
            <v>1E-3</v>
          </cell>
          <cell r="AX109">
            <v>0.36</v>
          </cell>
          <cell r="AY109">
            <v>0.32</v>
          </cell>
          <cell r="AZ109">
            <v>0.36</v>
          </cell>
          <cell r="BA109">
            <v>0.41</v>
          </cell>
          <cell r="BB109">
            <v>0.41</v>
          </cell>
          <cell r="BC109">
            <v>1E-3</v>
          </cell>
          <cell r="BM109">
            <v>0.34</v>
          </cell>
          <cell r="BN109">
            <v>0.3</v>
          </cell>
          <cell r="BO109">
            <v>0.34</v>
          </cell>
          <cell r="BP109">
            <v>0.39</v>
          </cell>
          <cell r="BQ109">
            <v>0.39</v>
          </cell>
          <cell r="BR109">
            <v>1E-3</v>
          </cell>
          <cell r="CB109">
            <v>0.36</v>
          </cell>
          <cell r="CC109">
            <v>0.31</v>
          </cell>
          <cell r="CD109">
            <v>0.36</v>
          </cell>
          <cell r="CE109">
            <v>0.41</v>
          </cell>
          <cell r="CF109">
            <v>0.41</v>
          </cell>
          <cell r="CG109">
            <v>1E-3</v>
          </cell>
          <cell r="CQ109">
            <v>0.36</v>
          </cell>
          <cell r="CR109">
            <v>0.31</v>
          </cell>
          <cell r="CS109">
            <v>0.36</v>
          </cell>
          <cell r="CT109">
            <v>0.41</v>
          </cell>
          <cell r="CU109">
            <v>0.41</v>
          </cell>
          <cell r="CV109">
            <v>1E-3</v>
          </cell>
          <cell r="DF109">
            <v>0.36</v>
          </cell>
          <cell r="DG109">
            <v>0.31</v>
          </cell>
          <cell r="DH109">
            <v>0.36</v>
          </cell>
          <cell r="DI109">
            <v>0.41</v>
          </cell>
          <cell r="DJ109">
            <v>0.41</v>
          </cell>
          <cell r="DK109">
            <v>1E-3</v>
          </cell>
          <cell r="DU109">
            <v>0.36</v>
          </cell>
          <cell r="DV109">
            <v>0.32</v>
          </cell>
          <cell r="DW109">
            <v>0.36</v>
          </cell>
          <cell r="DX109">
            <v>0.41</v>
          </cell>
          <cell r="DY109">
            <v>0.41</v>
          </cell>
          <cell r="DZ109">
            <v>1E-3</v>
          </cell>
          <cell r="EJ109">
            <v>0.36</v>
          </cell>
          <cell r="EK109">
            <v>0.32</v>
          </cell>
          <cell r="EL109">
            <v>0.36</v>
          </cell>
          <cell r="EM109">
            <v>0.41</v>
          </cell>
          <cell r="EN109">
            <v>0.41</v>
          </cell>
          <cell r="EO109">
            <v>1E-3</v>
          </cell>
          <cell r="EY109">
            <v>0.36</v>
          </cell>
          <cell r="EZ109">
            <v>0.32</v>
          </cell>
          <cell r="FA109">
            <v>0.36</v>
          </cell>
          <cell r="FB109">
            <v>0.41</v>
          </cell>
          <cell r="FC109">
            <v>0.41</v>
          </cell>
          <cell r="FD109">
            <v>1E-3</v>
          </cell>
          <cell r="FN109">
            <v>0.34</v>
          </cell>
          <cell r="FO109">
            <v>0.3</v>
          </cell>
          <cell r="FP109">
            <v>0.34</v>
          </cell>
          <cell r="FQ109">
            <v>0.39</v>
          </cell>
          <cell r="FR109">
            <v>0.39</v>
          </cell>
          <cell r="FS109">
            <v>1E-3</v>
          </cell>
        </row>
        <row r="110">
          <cell r="E110">
            <v>0.08</v>
          </cell>
          <cell r="F110">
            <v>0.06</v>
          </cell>
          <cell r="G110">
            <v>0.08</v>
          </cell>
          <cell r="H110">
            <v>0.08</v>
          </cell>
          <cell r="I110">
            <v>0.08</v>
          </cell>
          <cell r="T110">
            <v>0.08</v>
          </cell>
          <cell r="U110">
            <v>0.06</v>
          </cell>
          <cell r="V110">
            <v>0.08</v>
          </cell>
          <cell r="W110">
            <v>0.08</v>
          </cell>
          <cell r="X110">
            <v>0.08</v>
          </cell>
          <cell r="AX110">
            <v>0.08</v>
          </cell>
          <cell r="AY110">
            <v>0.06</v>
          </cell>
          <cell r="AZ110">
            <v>0.08</v>
          </cell>
          <cell r="BA110">
            <v>0.08</v>
          </cell>
          <cell r="BB110">
            <v>0.08</v>
          </cell>
          <cell r="BM110">
            <v>0.04</v>
          </cell>
          <cell r="BN110">
            <v>0.03</v>
          </cell>
          <cell r="BO110">
            <v>0.04</v>
          </cell>
          <cell r="BP110">
            <v>0.04</v>
          </cell>
          <cell r="BQ110">
            <v>0.04</v>
          </cell>
          <cell r="CB110">
            <v>0.04</v>
          </cell>
          <cell r="CC110">
            <v>0.03</v>
          </cell>
          <cell r="CD110">
            <v>0.04</v>
          </cell>
          <cell r="CE110">
            <v>0.04</v>
          </cell>
          <cell r="CF110">
            <v>0.04</v>
          </cell>
          <cell r="CQ110">
            <v>0.04</v>
          </cell>
          <cell r="CR110">
            <v>0.03</v>
          </cell>
          <cell r="CS110">
            <v>0.04</v>
          </cell>
          <cell r="CT110">
            <v>0.04</v>
          </cell>
          <cell r="CU110">
            <v>0.04</v>
          </cell>
          <cell r="DF110">
            <v>0.04</v>
          </cell>
          <cell r="DG110">
            <v>0.03</v>
          </cell>
          <cell r="DH110">
            <v>0.04</v>
          </cell>
          <cell r="DI110">
            <v>0.04</v>
          </cell>
          <cell r="DJ110">
            <v>0.04</v>
          </cell>
          <cell r="DU110">
            <v>0.08</v>
          </cell>
          <cell r="DV110">
            <v>0.06</v>
          </cell>
          <cell r="DW110">
            <v>0.08</v>
          </cell>
          <cell r="DX110">
            <v>0.08</v>
          </cell>
          <cell r="DY110">
            <v>0.08</v>
          </cell>
          <cell r="EJ110">
            <v>0.08</v>
          </cell>
          <cell r="EK110">
            <v>0.06</v>
          </cell>
          <cell r="EL110">
            <v>0.08</v>
          </cell>
          <cell r="EM110">
            <v>0.08</v>
          </cell>
          <cell r="EN110">
            <v>0.08</v>
          </cell>
          <cell r="EY110">
            <v>0.08</v>
          </cell>
          <cell r="EZ110">
            <v>0.06</v>
          </cell>
          <cell r="FA110">
            <v>0.08</v>
          </cell>
          <cell r="FB110">
            <v>0.08</v>
          </cell>
          <cell r="FC110">
            <v>0.08</v>
          </cell>
          <cell r="FN110">
            <v>0.08</v>
          </cell>
          <cell r="FO110">
            <v>0.06</v>
          </cell>
          <cell r="FP110">
            <v>0.08</v>
          </cell>
          <cell r="FQ110">
            <v>0.08</v>
          </cell>
          <cell r="FR110">
            <v>0.08</v>
          </cell>
        </row>
        <row r="111">
          <cell r="BM111">
            <v>0.04</v>
          </cell>
          <cell r="BN111">
            <v>0.04</v>
          </cell>
          <cell r="BO111">
            <v>0.04</v>
          </cell>
          <cell r="BP111">
            <v>0.04</v>
          </cell>
          <cell r="BQ111">
            <v>0.04</v>
          </cell>
          <cell r="CB111">
            <v>0.04</v>
          </cell>
          <cell r="CC111">
            <v>0.04</v>
          </cell>
          <cell r="CD111">
            <v>0.04</v>
          </cell>
          <cell r="CE111">
            <v>0.04</v>
          </cell>
          <cell r="CF111">
            <v>0.04</v>
          </cell>
          <cell r="CQ111">
            <v>0.04</v>
          </cell>
          <cell r="CR111">
            <v>0.04</v>
          </cell>
          <cell r="CS111">
            <v>0.04</v>
          </cell>
          <cell r="CT111">
            <v>0.04</v>
          </cell>
          <cell r="CU111">
            <v>0.04</v>
          </cell>
          <cell r="DF111">
            <v>0.04</v>
          </cell>
          <cell r="DG111">
            <v>0.04</v>
          </cell>
          <cell r="DH111">
            <v>0.04</v>
          </cell>
          <cell r="DI111">
            <v>0.04</v>
          </cell>
          <cell r="DJ111">
            <v>0.04</v>
          </cell>
        </row>
        <row r="112">
          <cell r="E112">
            <v>0.01</v>
          </cell>
          <cell r="F112">
            <v>0.01</v>
          </cell>
          <cell r="G112">
            <v>0.01</v>
          </cell>
          <cell r="H112">
            <v>0.01</v>
          </cell>
          <cell r="I112">
            <v>0.01</v>
          </cell>
          <cell r="T112">
            <v>0.01</v>
          </cell>
          <cell r="U112">
            <v>0.01</v>
          </cell>
          <cell r="V112">
            <v>0.01</v>
          </cell>
          <cell r="W112">
            <v>0.01</v>
          </cell>
          <cell r="X112">
            <v>0.01</v>
          </cell>
          <cell r="AX112">
            <v>0.01</v>
          </cell>
          <cell r="AY112">
            <v>0.01</v>
          </cell>
          <cell r="AZ112">
            <v>0.01</v>
          </cell>
          <cell r="BA112">
            <v>0.01</v>
          </cell>
          <cell r="BB112">
            <v>0.01</v>
          </cell>
          <cell r="BM112">
            <v>0.01</v>
          </cell>
          <cell r="BN112">
            <v>0.01</v>
          </cell>
          <cell r="BO112">
            <v>0.01</v>
          </cell>
          <cell r="BP112">
            <v>0.01</v>
          </cell>
          <cell r="BQ112">
            <v>0.01</v>
          </cell>
          <cell r="CB112">
            <v>0.01</v>
          </cell>
          <cell r="CC112">
            <v>0.01</v>
          </cell>
          <cell r="CD112">
            <v>0.01</v>
          </cell>
          <cell r="CE112">
            <v>0.01</v>
          </cell>
          <cell r="CF112">
            <v>0.01</v>
          </cell>
          <cell r="CQ112">
            <v>0.01</v>
          </cell>
          <cell r="CR112">
            <v>0.01</v>
          </cell>
          <cell r="CS112">
            <v>0.01</v>
          </cell>
          <cell r="CT112">
            <v>0.01</v>
          </cell>
          <cell r="CU112">
            <v>0.01</v>
          </cell>
          <cell r="DF112">
            <v>0.01</v>
          </cell>
          <cell r="DG112">
            <v>0.01</v>
          </cell>
          <cell r="DH112">
            <v>0.01</v>
          </cell>
          <cell r="DI112">
            <v>0.01</v>
          </cell>
          <cell r="DJ112">
            <v>0.01</v>
          </cell>
          <cell r="DU112">
            <v>0.01</v>
          </cell>
          <cell r="DV112">
            <v>0.01</v>
          </cell>
          <cell r="DW112">
            <v>0.01</v>
          </cell>
          <cell r="DX112">
            <v>0.01</v>
          </cell>
          <cell r="DY112">
            <v>0.01</v>
          </cell>
          <cell r="EJ112">
            <v>0.01</v>
          </cell>
          <cell r="EK112">
            <v>0.01</v>
          </cell>
          <cell r="EL112">
            <v>0.01</v>
          </cell>
          <cell r="EM112">
            <v>0.01</v>
          </cell>
          <cell r="EN112">
            <v>0.01</v>
          </cell>
          <cell r="EY112">
            <v>0.01</v>
          </cell>
          <cell r="EZ112">
            <v>0.01</v>
          </cell>
          <cell r="FA112">
            <v>0.01</v>
          </cell>
          <cell r="FB112">
            <v>0.01</v>
          </cell>
          <cell r="FC112">
            <v>0.01</v>
          </cell>
          <cell r="FN112">
            <v>0.01</v>
          </cell>
          <cell r="FO112">
            <v>0.01</v>
          </cell>
          <cell r="FP112">
            <v>0.01</v>
          </cell>
          <cell r="FQ112">
            <v>0.01</v>
          </cell>
          <cell r="FR112">
            <v>0.01</v>
          </cell>
        </row>
        <row r="113">
          <cell r="E113">
            <v>0.04</v>
          </cell>
          <cell r="F113">
            <v>0.03</v>
          </cell>
          <cell r="G113">
            <v>0.04</v>
          </cell>
          <cell r="H113">
            <v>0.06</v>
          </cell>
          <cell r="I113">
            <v>0.05</v>
          </cell>
          <cell r="T113">
            <v>0.04</v>
          </cell>
          <cell r="U113">
            <v>0.03</v>
          </cell>
          <cell r="V113">
            <v>0.04</v>
          </cell>
          <cell r="W113">
            <v>0.06</v>
          </cell>
          <cell r="X113">
            <v>0.05</v>
          </cell>
          <cell r="AX113">
            <v>0.04</v>
          </cell>
          <cell r="AY113">
            <v>0.03</v>
          </cell>
          <cell r="AZ113">
            <v>0.04</v>
          </cell>
          <cell r="BA113">
            <v>0.06</v>
          </cell>
          <cell r="BB113">
            <v>0.05</v>
          </cell>
          <cell r="BM113">
            <v>0.04</v>
          </cell>
          <cell r="BN113">
            <v>0.03</v>
          </cell>
          <cell r="BO113">
            <v>0.04</v>
          </cell>
          <cell r="BP113">
            <v>0.6</v>
          </cell>
          <cell r="BQ113">
            <v>0.5</v>
          </cell>
          <cell r="CB113">
            <v>0.04</v>
          </cell>
          <cell r="CC113">
            <v>0.03</v>
          </cell>
          <cell r="CD113">
            <v>0.04</v>
          </cell>
          <cell r="CE113">
            <v>0.06</v>
          </cell>
          <cell r="CF113">
            <v>0.05</v>
          </cell>
          <cell r="CQ113">
            <v>0.04</v>
          </cell>
          <cell r="CR113">
            <v>0.03</v>
          </cell>
          <cell r="CS113">
            <v>0.04</v>
          </cell>
          <cell r="CT113">
            <v>0.6</v>
          </cell>
          <cell r="CU113">
            <v>0.5</v>
          </cell>
          <cell r="DF113">
            <v>0.04</v>
          </cell>
          <cell r="DG113">
            <v>0.03</v>
          </cell>
          <cell r="DH113">
            <v>0.04</v>
          </cell>
          <cell r="DI113">
            <v>0.6</v>
          </cell>
          <cell r="DJ113">
            <v>0.05</v>
          </cell>
          <cell r="DU113">
            <v>0.04</v>
          </cell>
          <cell r="DV113">
            <v>0.03</v>
          </cell>
          <cell r="DW113">
            <v>0.04</v>
          </cell>
          <cell r="DX113">
            <v>0.06</v>
          </cell>
          <cell r="DY113">
            <v>0.05</v>
          </cell>
          <cell r="EJ113">
            <v>0.04</v>
          </cell>
          <cell r="EK113">
            <v>0.03</v>
          </cell>
          <cell r="EL113">
            <v>0.04</v>
          </cell>
          <cell r="EM113">
            <v>0.06</v>
          </cell>
          <cell r="EN113">
            <v>0.05</v>
          </cell>
          <cell r="EY113">
            <v>0.04</v>
          </cell>
          <cell r="EZ113">
            <v>0.03</v>
          </cell>
          <cell r="FA113">
            <v>0.04</v>
          </cell>
          <cell r="FB113">
            <v>0.06</v>
          </cell>
          <cell r="FC113">
            <v>0.05</v>
          </cell>
          <cell r="FN113">
            <v>0.04</v>
          </cell>
          <cell r="FO113">
            <v>0.03</v>
          </cell>
          <cell r="FP113">
            <v>0.04</v>
          </cell>
          <cell r="FQ113">
            <v>0.06</v>
          </cell>
          <cell r="FR113">
            <v>0.05</v>
          </cell>
        </row>
        <row r="114">
          <cell r="E114">
            <v>1.0999999999999999E-2</v>
          </cell>
          <cell r="F114">
            <v>8.9999999999999993E-3</v>
          </cell>
          <cell r="G114">
            <v>1.0999999999999999E-2</v>
          </cell>
          <cell r="H114">
            <v>1.2E-2</v>
          </cell>
          <cell r="I114">
            <v>0.01</v>
          </cell>
          <cell r="J114">
            <v>1E-3</v>
          </cell>
          <cell r="T114">
            <v>1.0999999999999999E-2</v>
          </cell>
          <cell r="U114">
            <v>8.9999999999999993E-3</v>
          </cell>
          <cell r="V114">
            <v>1.0999999999999999E-2</v>
          </cell>
          <cell r="W114">
            <v>1.2E-2</v>
          </cell>
          <cell r="X114">
            <v>0.01</v>
          </cell>
          <cell r="Y114">
            <v>1E-3</v>
          </cell>
          <cell r="AX114">
            <v>1.0999999999999999E-2</v>
          </cell>
          <cell r="AY114">
            <v>8.9999999999999993E-3</v>
          </cell>
          <cell r="AZ114">
            <v>1.0999999999999999E-2</v>
          </cell>
          <cell r="BA114">
            <v>1.2E-2</v>
          </cell>
          <cell r="BB114">
            <v>0.01</v>
          </cell>
          <cell r="BC114">
            <v>1E-3</v>
          </cell>
          <cell r="BM114">
            <v>1.0999999999999999E-2</v>
          </cell>
          <cell r="BN114">
            <v>8.9999999999999993E-3</v>
          </cell>
          <cell r="BO114">
            <v>1.0999999999999999E-2</v>
          </cell>
          <cell r="BP114">
            <v>1.2E-2</v>
          </cell>
          <cell r="BQ114">
            <v>0.01</v>
          </cell>
          <cell r="BR114">
            <v>1E-3</v>
          </cell>
          <cell r="CB114">
            <v>1.0999999999999999E-2</v>
          </cell>
          <cell r="CC114">
            <v>8.9999999999999993E-3</v>
          </cell>
          <cell r="CD114">
            <v>1.0999999999999999E-2</v>
          </cell>
          <cell r="CE114">
            <v>1.2E-2</v>
          </cell>
          <cell r="CF114">
            <v>0.01</v>
          </cell>
          <cell r="CG114">
            <v>1E-3</v>
          </cell>
          <cell r="CQ114">
            <v>1.0999999999999999E-2</v>
          </cell>
          <cell r="CR114">
            <v>8.9999999999999993E-3</v>
          </cell>
          <cell r="CS114">
            <v>1.0999999999999999E-2</v>
          </cell>
          <cell r="CT114">
            <v>1.2E-2</v>
          </cell>
          <cell r="CU114">
            <v>0.01</v>
          </cell>
          <cell r="CV114">
            <v>1E-3</v>
          </cell>
          <cell r="DF114">
            <v>1.0999999999999999E-2</v>
          </cell>
          <cell r="DG114">
            <v>8.9999999999999993E-3</v>
          </cell>
          <cell r="DH114">
            <v>1.0999999999999999E-2</v>
          </cell>
          <cell r="DI114">
            <v>1.2E-2</v>
          </cell>
          <cell r="DJ114">
            <v>0.01</v>
          </cell>
          <cell r="DK114">
            <v>1E-3</v>
          </cell>
          <cell r="DU114">
            <v>1.0999999999999999E-2</v>
          </cell>
          <cell r="DV114">
            <v>8.9999999999999993E-3</v>
          </cell>
          <cell r="DW114">
            <v>1.0999999999999999E-2</v>
          </cell>
          <cell r="DX114">
            <v>1.2E-2</v>
          </cell>
          <cell r="DY114">
            <v>0.01</v>
          </cell>
          <cell r="DZ114">
            <v>1E-3</v>
          </cell>
          <cell r="EJ114">
            <v>1.0999999999999999E-2</v>
          </cell>
          <cell r="EK114">
            <v>8.9999999999999993E-3</v>
          </cell>
          <cell r="EL114">
            <v>1.0999999999999999E-2</v>
          </cell>
          <cell r="EM114">
            <v>1.2E-2</v>
          </cell>
          <cell r="EN114">
            <v>0.01</v>
          </cell>
          <cell r="EO114">
            <v>1E-3</v>
          </cell>
          <cell r="EY114">
            <v>1.0999999999999999E-2</v>
          </cell>
          <cell r="EZ114">
            <v>8.9999999999999993E-3</v>
          </cell>
          <cell r="FA114">
            <v>1.0999999999999999E-2</v>
          </cell>
          <cell r="FB114">
            <v>1.2E-2</v>
          </cell>
          <cell r="FC114">
            <v>0.01</v>
          </cell>
          <cell r="FD114">
            <v>1E-3</v>
          </cell>
          <cell r="FN114">
            <v>1.0999999999999999E-2</v>
          </cell>
          <cell r="FO114">
            <v>8.9999999999999993E-3</v>
          </cell>
          <cell r="FP114">
            <v>1.0999999999999999E-2</v>
          </cell>
          <cell r="FQ114">
            <v>1.2E-2</v>
          </cell>
          <cell r="FR114">
            <v>0.01</v>
          </cell>
          <cell r="FS114">
            <v>1E-3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">
          <cell r="E9">
            <v>44</v>
          </cell>
        </row>
        <row r="10">
          <cell r="E10">
            <v>176.8</v>
          </cell>
        </row>
        <row r="11">
          <cell r="D11">
            <v>97</v>
          </cell>
        </row>
        <row r="12">
          <cell r="D12">
            <v>68.23</v>
          </cell>
        </row>
        <row r="13">
          <cell r="E13">
            <v>44.5</v>
          </cell>
        </row>
        <row r="14">
          <cell r="E14">
            <v>40.5</v>
          </cell>
        </row>
        <row r="15">
          <cell r="E15">
            <v>74</v>
          </cell>
        </row>
        <row r="16">
          <cell r="E16">
            <v>50.5</v>
          </cell>
        </row>
        <row r="17">
          <cell r="E17">
            <v>50</v>
          </cell>
        </row>
        <row r="18">
          <cell r="E18">
            <v>40.799999999999997</v>
          </cell>
        </row>
        <row r="19">
          <cell r="E19">
            <v>53.5</v>
          </cell>
        </row>
        <row r="20">
          <cell r="E20">
            <v>47</v>
          </cell>
        </row>
        <row r="21">
          <cell r="E21">
            <v>57</v>
          </cell>
        </row>
        <row r="22">
          <cell r="E22">
            <v>69</v>
          </cell>
        </row>
        <row r="23">
          <cell r="E23">
            <v>41.5</v>
          </cell>
        </row>
        <row r="24">
          <cell r="E24">
            <v>125</v>
          </cell>
        </row>
        <row r="25">
          <cell r="E25">
            <v>41</v>
          </cell>
        </row>
        <row r="26">
          <cell r="E26">
            <v>52</v>
          </cell>
        </row>
        <row r="27">
          <cell r="E27">
            <v>43</v>
          </cell>
        </row>
        <row r="28">
          <cell r="E28">
            <v>214</v>
          </cell>
        </row>
        <row r="29">
          <cell r="E29">
            <v>320</v>
          </cell>
        </row>
        <row r="30">
          <cell r="E30">
            <v>320</v>
          </cell>
        </row>
        <row r="31">
          <cell r="E31">
            <v>160</v>
          </cell>
        </row>
        <row r="32">
          <cell r="E32">
            <v>165</v>
          </cell>
        </row>
        <row r="33">
          <cell r="E33">
            <v>198</v>
          </cell>
        </row>
        <row r="34">
          <cell r="E34">
            <v>450</v>
          </cell>
        </row>
        <row r="35">
          <cell r="E35">
            <v>450</v>
          </cell>
        </row>
        <row r="36">
          <cell r="E36">
            <v>450</v>
          </cell>
        </row>
        <row r="37">
          <cell r="E37">
            <v>46</v>
          </cell>
        </row>
        <row r="38">
          <cell r="E38">
            <v>256</v>
          </cell>
        </row>
        <row r="39">
          <cell r="E39">
            <v>123</v>
          </cell>
        </row>
        <row r="40">
          <cell r="E40">
            <v>123</v>
          </cell>
        </row>
        <row r="41">
          <cell r="E41">
            <v>147.5</v>
          </cell>
        </row>
        <row r="42">
          <cell r="E42">
            <v>110</v>
          </cell>
        </row>
        <row r="43">
          <cell r="E43">
            <v>130</v>
          </cell>
        </row>
        <row r="44">
          <cell r="E44">
            <v>142.5</v>
          </cell>
        </row>
        <row r="45">
          <cell r="E45">
            <v>191</v>
          </cell>
        </row>
        <row r="46">
          <cell r="E46">
            <v>273</v>
          </cell>
        </row>
        <row r="47">
          <cell r="E47">
            <v>305</v>
          </cell>
        </row>
        <row r="48">
          <cell r="E48">
            <v>302</v>
          </cell>
        </row>
        <row r="49">
          <cell r="E49">
            <v>170</v>
          </cell>
        </row>
        <row r="50">
          <cell r="E50">
            <v>130</v>
          </cell>
        </row>
        <row r="51">
          <cell r="E51">
            <v>175</v>
          </cell>
        </row>
        <row r="52">
          <cell r="E52">
            <v>130</v>
          </cell>
        </row>
        <row r="53">
          <cell r="E53">
            <v>175</v>
          </cell>
        </row>
        <row r="54">
          <cell r="E54">
            <v>275</v>
          </cell>
        </row>
        <row r="55">
          <cell r="E55">
            <v>360</v>
          </cell>
        </row>
        <row r="56">
          <cell r="E56">
            <v>200</v>
          </cell>
        </row>
        <row r="57">
          <cell r="E57">
            <v>150</v>
          </cell>
        </row>
        <row r="58">
          <cell r="E58">
            <v>185</v>
          </cell>
        </row>
        <row r="59">
          <cell r="E59">
            <v>240</v>
          </cell>
        </row>
        <row r="60">
          <cell r="E60">
            <v>309</v>
          </cell>
        </row>
        <row r="61">
          <cell r="E61">
            <v>265</v>
          </cell>
        </row>
        <row r="62">
          <cell r="E62">
            <v>163</v>
          </cell>
        </row>
        <row r="63">
          <cell r="E63">
            <v>91</v>
          </cell>
        </row>
        <row r="64">
          <cell r="E64">
            <v>807</v>
          </cell>
        </row>
        <row r="65">
          <cell r="E65">
            <v>163.5</v>
          </cell>
        </row>
        <row r="66">
          <cell r="E66">
            <v>183.5</v>
          </cell>
        </row>
        <row r="67">
          <cell r="E67">
            <v>87.5</v>
          </cell>
        </row>
        <row r="68">
          <cell r="E68">
            <v>418</v>
          </cell>
        </row>
        <row r="69">
          <cell r="E69">
            <v>169</v>
          </cell>
        </row>
        <row r="70">
          <cell r="E70">
            <v>259</v>
          </cell>
        </row>
        <row r="71">
          <cell r="E71">
            <v>173.5</v>
          </cell>
        </row>
        <row r="72">
          <cell r="E72">
            <v>161</v>
          </cell>
        </row>
        <row r="73">
          <cell r="E73">
            <v>497.5</v>
          </cell>
        </row>
        <row r="74">
          <cell r="E74">
            <v>97.5</v>
          </cell>
        </row>
        <row r="75">
          <cell r="E75">
            <v>408</v>
          </cell>
        </row>
        <row r="76">
          <cell r="E76">
            <v>506</v>
          </cell>
        </row>
        <row r="77">
          <cell r="E77">
            <v>202</v>
          </cell>
        </row>
        <row r="78">
          <cell r="E78">
            <v>203</v>
          </cell>
        </row>
        <row r="79">
          <cell r="E79">
            <v>203</v>
          </cell>
        </row>
        <row r="80">
          <cell r="E80">
            <v>419</v>
          </cell>
        </row>
        <row r="81">
          <cell r="E81">
            <v>358.47</v>
          </cell>
        </row>
        <row r="82">
          <cell r="E82">
            <v>223</v>
          </cell>
        </row>
        <row r="83">
          <cell r="E83">
            <v>369</v>
          </cell>
        </row>
        <row r="84">
          <cell r="E84">
            <v>174</v>
          </cell>
        </row>
        <row r="85">
          <cell r="E85">
            <v>272</v>
          </cell>
        </row>
        <row r="86">
          <cell r="E86">
            <v>278</v>
          </cell>
        </row>
        <row r="87">
          <cell r="E87">
            <v>234</v>
          </cell>
        </row>
        <row r="88">
          <cell r="E88">
            <v>278</v>
          </cell>
        </row>
        <row r="89">
          <cell r="E89">
            <v>262</v>
          </cell>
        </row>
        <row r="90">
          <cell r="E90">
            <v>178</v>
          </cell>
        </row>
        <row r="91">
          <cell r="E91">
            <v>293</v>
          </cell>
        </row>
        <row r="92">
          <cell r="E92">
            <v>216</v>
          </cell>
        </row>
        <row r="93">
          <cell r="E93">
            <v>436.5</v>
          </cell>
        </row>
        <row r="94">
          <cell r="E94">
            <v>22</v>
          </cell>
        </row>
        <row r="95">
          <cell r="E95">
            <v>235</v>
          </cell>
        </row>
        <row r="96">
          <cell r="E96">
            <v>1074</v>
          </cell>
        </row>
        <row r="97">
          <cell r="E97">
            <v>50</v>
          </cell>
        </row>
        <row r="98">
          <cell r="E98">
            <v>81.53</v>
          </cell>
        </row>
        <row r="99">
          <cell r="E99">
            <v>88</v>
          </cell>
        </row>
        <row r="100">
          <cell r="E100">
            <v>137.5</v>
          </cell>
        </row>
        <row r="101">
          <cell r="E101">
            <v>82.5</v>
          </cell>
        </row>
        <row r="102">
          <cell r="E102">
            <v>86.3</v>
          </cell>
        </row>
        <row r="103">
          <cell r="E103">
            <v>46.09</v>
          </cell>
        </row>
        <row r="104">
          <cell r="E104">
            <v>67.099999999999994</v>
          </cell>
        </row>
        <row r="105">
          <cell r="E105">
            <v>139.5</v>
          </cell>
        </row>
        <row r="106">
          <cell r="E106">
            <v>283.25</v>
          </cell>
        </row>
        <row r="107">
          <cell r="E107">
            <v>116.6</v>
          </cell>
        </row>
        <row r="108">
          <cell r="E108">
            <v>116.6</v>
          </cell>
        </row>
      </sheetData>
      <sheetData sheetId="47">
        <row r="35">
          <cell r="D35">
            <v>202.3</v>
          </cell>
          <cell r="E35">
            <v>45.900000000000006</v>
          </cell>
          <cell r="G35">
            <v>179.2</v>
          </cell>
          <cell r="H35">
            <v>44.099999999999994</v>
          </cell>
          <cell r="J35">
            <v>204.7</v>
          </cell>
          <cell r="K35">
            <v>52.600000000000023</v>
          </cell>
          <cell r="N35">
            <v>186.1</v>
          </cell>
          <cell r="O35">
            <v>52.299999999999983</v>
          </cell>
          <cell r="Q35">
            <v>148.1</v>
          </cell>
          <cell r="R35">
            <v>47</v>
          </cell>
          <cell r="T35">
            <v>101.7</v>
          </cell>
          <cell r="U35">
            <v>38.100000000000009</v>
          </cell>
          <cell r="X35">
            <v>76</v>
          </cell>
          <cell r="Y35">
            <v>33.700000000000003</v>
          </cell>
          <cell r="AA35">
            <v>95.1</v>
          </cell>
          <cell r="AB35">
            <v>34.900000000000006</v>
          </cell>
          <cell r="AD35">
            <v>154.6</v>
          </cell>
          <cell r="AE35">
            <v>36.599999999999994</v>
          </cell>
          <cell r="AH35">
            <v>178.6</v>
          </cell>
          <cell r="AI35">
            <v>38.099999999999994</v>
          </cell>
          <cell r="AK35">
            <v>198.1</v>
          </cell>
          <cell r="AL35">
            <v>43.599999999999994</v>
          </cell>
          <cell r="AN35">
            <v>204</v>
          </cell>
          <cell r="AO35">
            <v>46.400000000000006</v>
          </cell>
          <cell r="AR35">
            <v>2441.8000000000002</v>
          </cell>
        </row>
      </sheetData>
      <sheetData sheetId="48">
        <row r="34">
          <cell r="B34">
            <v>46</v>
          </cell>
          <cell r="C34">
            <v>46</v>
          </cell>
          <cell r="D34">
            <v>46</v>
          </cell>
          <cell r="E34">
            <v>45</v>
          </cell>
          <cell r="F34">
            <v>42</v>
          </cell>
          <cell r="G34">
            <v>33</v>
          </cell>
          <cell r="H34">
            <v>23</v>
          </cell>
          <cell r="I34">
            <v>26</v>
          </cell>
          <cell r="J34">
            <v>35</v>
          </cell>
          <cell r="K34">
            <v>42</v>
          </cell>
          <cell r="L34">
            <v>48</v>
          </cell>
          <cell r="M34">
            <v>48</v>
          </cell>
          <cell r="N34">
            <v>480</v>
          </cell>
        </row>
      </sheetData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5"/>
  <sheetViews>
    <sheetView tabSelected="1" showRuler="0" zoomScale="70" zoomScaleNormal="70" zoomScaleSheetLayoutView="90" workbookViewId="0">
      <selection activeCell="D4" sqref="D4"/>
    </sheetView>
  </sheetViews>
  <sheetFormatPr defaultRowHeight="12.75"/>
  <cols>
    <col min="1" max="1" width="42.7109375" style="1" customWidth="1"/>
    <col min="2" max="2" width="5.85546875" style="2" customWidth="1"/>
    <col min="3" max="3" width="5.85546875" style="1" customWidth="1"/>
    <col min="4" max="4" width="15.42578125" style="1" customWidth="1"/>
    <col min="5" max="5" width="14.85546875" style="1" customWidth="1"/>
    <col min="6" max="6" width="19.140625" style="3" customWidth="1"/>
    <col min="7" max="7" width="19.42578125" style="3" hidden="1" customWidth="1"/>
    <col min="8" max="8" width="37.140625" style="3" customWidth="1"/>
    <col min="9" max="9" width="35.42578125" style="1" customWidth="1"/>
    <col min="10" max="10" width="14.85546875" style="1" customWidth="1"/>
    <col min="11" max="11" width="18.7109375" style="3" customWidth="1"/>
    <col min="12" max="12" width="39.42578125" style="3" customWidth="1"/>
    <col min="13" max="13" width="38.85546875" style="3" customWidth="1"/>
    <col min="14" max="14" width="18.85546875" style="3" customWidth="1"/>
    <col min="15" max="15" width="18.28515625" style="3" hidden="1" customWidth="1"/>
    <col min="16" max="16" width="35" style="1" customWidth="1"/>
    <col min="17" max="17" width="22.85546875" style="1" hidden="1" customWidth="1"/>
    <col min="18" max="18" width="31.28515625" style="3" customWidth="1"/>
    <col min="19" max="19" width="14.85546875" style="1" customWidth="1"/>
    <col min="20" max="21" width="15.140625" style="3" customWidth="1"/>
    <col min="22" max="22" width="16.42578125" style="1" customWidth="1"/>
    <col min="23" max="23" width="16" style="1" customWidth="1"/>
    <col min="24" max="24" width="19" style="1" hidden="1" customWidth="1"/>
    <col min="25" max="25" width="16" style="1" customWidth="1"/>
    <col min="26" max="26" width="16.140625" style="1" customWidth="1"/>
    <col min="27" max="27" width="12.28515625" style="1" customWidth="1"/>
    <col min="28" max="28" width="16.28515625" style="1" customWidth="1"/>
    <col min="29" max="29" width="15.5703125" style="1" customWidth="1"/>
    <col min="30" max="31" width="13.5703125" style="1" customWidth="1"/>
    <col min="32" max="32" width="14.28515625" style="1" customWidth="1"/>
    <col min="33" max="33" width="14.85546875" style="1" hidden="1" customWidth="1"/>
    <col min="34" max="34" width="12.5703125" style="3" hidden="1" customWidth="1"/>
    <col min="35" max="35" width="12.42578125" style="3" hidden="1" customWidth="1"/>
    <col min="36" max="43" width="11" style="3" hidden="1" customWidth="1"/>
    <col min="44" max="44" width="16.5703125" style="3" hidden="1" customWidth="1"/>
    <col min="45" max="46" width="15.5703125" style="3" hidden="1" customWidth="1"/>
    <col min="47" max="52" width="13.28515625" style="3" hidden="1" customWidth="1"/>
    <col min="53" max="53" width="14.28515625" style="3" hidden="1" customWidth="1"/>
    <col min="54" max="54" width="14.7109375" style="3" hidden="1" customWidth="1"/>
    <col min="55" max="55" width="13.7109375" style="3" hidden="1" customWidth="1"/>
    <col min="56" max="56" width="15.85546875" style="3" hidden="1" customWidth="1"/>
    <col min="57" max="57" width="9.140625" style="3" customWidth="1"/>
    <col min="58" max="16384" width="9.140625" style="3"/>
  </cols>
  <sheetData>
    <row r="1" spans="1:57" ht="12.75" customHeight="1"/>
    <row r="2" spans="1:57" s="8" customFormat="1" ht="18.75">
      <c r="A2" s="4" t="s">
        <v>81</v>
      </c>
      <c r="B2" s="4"/>
      <c r="C2" s="4"/>
      <c r="D2" s="4"/>
      <c r="E2" s="4"/>
      <c r="F2" s="4"/>
      <c r="G2" s="4"/>
      <c r="H2" s="4"/>
      <c r="I2" s="5"/>
      <c r="J2" s="5"/>
      <c r="K2" s="6"/>
      <c r="L2" s="6"/>
      <c r="M2" s="6"/>
      <c r="N2" s="6"/>
      <c r="O2" s="6"/>
      <c r="P2" s="5"/>
      <c r="Q2" s="5"/>
      <c r="R2" s="7"/>
      <c r="S2" s="5"/>
      <c r="T2" s="6"/>
      <c r="U2" s="6"/>
      <c r="V2" s="5"/>
      <c r="W2" s="5"/>
      <c r="X2" s="5"/>
      <c r="Y2" s="5"/>
      <c r="Z2" s="5"/>
      <c r="AA2" s="5"/>
      <c r="AB2" s="5"/>
      <c r="AC2" s="4"/>
      <c r="AD2" s="4"/>
      <c r="AE2" s="4"/>
      <c r="AF2" s="4"/>
      <c r="AG2" s="4"/>
    </row>
    <row r="3" spans="1:57" s="8" customFormat="1" ht="18.75" customHeight="1">
      <c r="A3" s="941" t="s">
        <v>121</v>
      </c>
      <c r="B3" s="941"/>
      <c r="C3" s="941"/>
      <c r="D3" s="941"/>
      <c r="E3" s="9"/>
      <c r="F3" s="10"/>
      <c r="G3" s="11"/>
      <c r="H3" s="11"/>
      <c r="I3" s="5"/>
      <c r="J3" s="5"/>
      <c r="K3" s="6"/>
      <c r="L3" s="6"/>
      <c r="M3" s="6"/>
      <c r="N3" s="6"/>
      <c r="O3" s="6"/>
      <c r="P3" s="5"/>
      <c r="Q3" s="5"/>
      <c r="R3" s="6"/>
      <c r="S3" s="5"/>
      <c r="T3" s="6"/>
      <c r="U3" s="6"/>
      <c r="V3" s="5"/>
      <c r="W3" s="13"/>
      <c r="X3" s="13"/>
      <c r="Y3" s="13"/>
      <c r="Z3" s="13"/>
      <c r="AA3" s="5"/>
      <c r="AB3" s="5"/>
      <c r="AC3" s="12"/>
      <c r="AD3" s="12"/>
      <c r="AE3" s="12"/>
      <c r="AF3" s="12"/>
      <c r="AG3" s="12"/>
    </row>
    <row r="4" spans="1:57" ht="21.75" customHeight="1" thickBot="1">
      <c r="A4" s="14" t="s">
        <v>0</v>
      </c>
      <c r="D4" s="740">
        <f>D10-AC10-AD10-AE10-AF10</f>
        <v>10341900</v>
      </c>
      <c r="F4" s="15"/>
      <c r="G4" s="15"/>
      <c r="H4" s="15"/>
      <c r="K4" s="16"/>
      <c r="L4" s="16"/>
      <c r="M4" s="16"/>
      <c r="N4" s="16"/>
      <c r="O4" s="16"/>
    </row>
    <row r="5" spans="1:57" s="17" customFormat="1" ht="26.25" customHeight="1">
      <c r="A5" s="942" t="s">
        <v>1</v>
      </c>
      <c r="B5" s="944" t="s">
        <v>2</v>
      </c>
      <c r="C5" s="946" t="s">
        <v>3</v>
      </c>
      <c r="D5" s="948" t="s">
        <v>4</v>
      </c>
      <c r="E5" s="924" t="s">
        <v>5</v>
      </c>
      <c r="F5" s="925"/>
      <c r="G5" s="925"/>
      <c r="H5" s="925"/>
      <c r="I5" s="926"/>
      <c r="J5" s="991" t="s">
        <v>11</v>
      </c>
      <c r="K5" s="992"/>
      <c r="L5" s="992"/>
      <c r="M5" s="992"/>
      <c r="N5" s="992"/>
      <c r="O5" s="992"/>
      <c r="P5" s="992"/>
      <c r="Q5" s="992"/>
      <c r="R5" s="992"/>
      <c r="S5" s="987" t="s">
        <v>88</v>
      </c>
      <c r="T5" s="988"/>
      <c r="U5" s="989"/>
      <c r="V5" s="989"/>
      <c r="W5" s="989"/>
      <c r="X5" s="989"/>
      <c r="Y5" s="989"/>
      <c r="Z5" s="989"/>
      <c r="AA5" s="989"/>
      <c r="AB5" s="990"/>
      <c r="AC5" s="984" t="s">
        <v>109</v>
      </c>
      <c r="AD5" s="958" t="s">
        <v>110</v>
      </c>
      <c r="AE5" s="958" t="s">
        <v>111</v>
      </c>
      <c r="AF5" s="939" t="s">
        <v>84</v>
      </c>
      <c r="AG5" s="930" t="s">
        <v>6</v>
      </c>
      <c r="AH5" s="931"/>
      <c r="AI5" s="931"/>
      <c r="AJ5" s="931"/>
      <c r="AK5" s="931"/>
      <c r="AL5" s="931"/>
      <c r="AM5" s="931"/>
      <c r="AN5" s="931"/>
      <c r="AO5" s="931"/>
      <c r="AP5" s="931"/>
      <c r="AQ5" s="932"/>
      <c r="AU5" s="950" t="s">
        <v>7</v>
      </c>
      <c r="AV5" s="950"/>
      <c r="AW5" s="950"/>
      <c r="AX5" s="950"/>
      <c r="AY5" s="950"/>
      <c r="AZ5" s="950"/>
      <c r="BA5" s="950" t="s">
        <v>8</v>
      </c>
      <c r="BB5" s="950"/>
      <c r="BC5" s="950"/>
      <c r="BE5" s="18"/>
    </row>
    <row r="6" spans="1:57" s="17" customFormat="1" ht="32.25" customHeight="1">
      <c r="A6" s="943"/>
      <c r="B6" s="945"/>
      <c r="C6" s="947"/>
      <c r="D6" s="949"/>
      <c r="E6" s="951" t="s">
        <v>9</v>
      </c>
      <c r="F6" s="19" t="s">
        <v>82</v>
      </c>
      <c r="G6" s="995" t="s">
        <v>10</v>
      </c>
      <c r="H6" s="996"/>
      <c r="I6" s="997"/>
      <c r="J6" s="951" t="s">
        <v>9</v>
      </c>
      <c r="K6" s="97" t="s">
        <v>83</v>
      </c>
      <c r="L6" s="922" t="s">
        <v>10</v>
      </c>
      <c r="M6" s="923"/>
      <c r="N6" s="927" t="s">
        <v>82</v>
      </c>
      <c r="O6" s="994"/>
      <c r="P6" s="927" t="s">
        <v>10</v>
      </c>
      <c r="Q6" s="928"/>
      <c r="R6" s="929"/>
      <c r="S6" s="951" t="s">
        <v>9</v>
      </c>
      <c r="T6" s="957" t="s">
        <v>119</v>
      </c>
      <c r="U6" s="957" t="s">
        <v>89</v>
      </c>
      <c r="V6" s="933" t="s">
        <v>90</v>
      </c>
      <c r="W6" s="933" t="s">
        <v>92</v>
      </c>
      <c r="X6" s="934"/>
      <c r="Y6" s="934"/>
      <c r="Z6" s="934"/>
      <c r="AA6" s="978" t="s">
        <v>108</v>
      </c>
      <c r="AB6" s="972" t="s">
        <v>94</v>
      </c>
      <c r="AC6" s="985"/>
      <c r="AD6" s="959"/>
      <c r="AE6" s="959"/>
      <c r="AF6" s="940"/>
      <c r="AG6" s="982" t="s">
        <v>9</v>
      </c>
      <c r="AH6" s="968" t="s">
        <v>85</v>
      </c>
      <c r="AI6" s="970" t="s">
        <v>86</v>
      </c>
      <c r="AJ6" s="916" t="s">
        <v>5</v>
      </c>
      <c r="AK6" s="917"/>
      <c r="AL6" s="917"/>
      <c r="AM6" s="935"/>
      <c r="AN6" s="916" t="s">
        <v>11</v>
      </c>
      <c r="AO6" s="917"/>
      <c r="AP6" s="917"/>
      <c r="AQ6" s="918"/>
      <c r="AR6" s="975" t="s">
        <v>12</v>
      </c>
      <c r="AS6" s="976"/>
      <c r="AT6" s="977"/>
      <c r="AU6" s="961" t="s">
        <v>13</v>
      </c>
      <c r="AV6" s="962"/>
      <c r="AW6" s="961" t="s">
        <v>14</v>
      </c>
      <c r="AX6" s="962"/>
      <c r="AY6" s="965">
        <v>810</v>
      </c>
      <c r="AZ6" s="965">
        <v>820</v>
      </c>
      <c r="BA6" s="954" t="s">
        <v>15</v>
      </c>
      <c r="BB6" s="955"/>
      <c r="BC6" s="956"/>
      <c r="BE6" s="18"/>
    </row>
    <row r="7" spans="1:57" s="17" customFormat="1" ht="30" customHeight="1">
      <c r="A7" s="943"/>
      <c r="B7" s="945"/>
      <c r="C7" s="947"/>
      <c r="D7" s="949"/>
      <c r="E7" s="951"/>
      <c r="F7" s="914" t="s">
        <v>98</v>
      </c>
      <c r="G7" s="914" t="s">
        <v>91</v>
      </c>
      <c r="H7" s="910" t="s">
        <v>99</v>
      </c>
      <c r="I7" s="912" t="s">
        <v>100</v>
      </c>
      <c r="J7" s="951"/>
      <c r="K7" s="922" t="s">
        <v>68</v>
      </c>
      <c r="L7" s="981"/>
      <c r="M7" s="981"/>
      <c r="N7" s="937" t="s">
        <v>103</v>
      </c>
      <c r="O7" s="973" t="s">
        <v>105</v>
      </c>
      <c r="P7" s="973" t="s">
        <v>104</v>
      </c>
      <c r="Q7" s="973" t="s">
        <v>107</v>
      </c>
      <c r="R7" s="952" t="s">
        <v>106</v>
      </c>
      <c r="S7" s="951"/>
      <c r="T7" s="957"/>
      <c r="U7" s="957"/>
      <c r="V7" s="933"/>
      <c r="W7" s="934"/>
      <c r="X7" s="934"/>
      <c r="Y7" s="934"/>
      <c r="Z7" s="934"/>
      <c r="AA7" s="979"/>
      <c r="AB7" s="972"/>
      <c r="AC7" s="985"/>
      <c r="AD7" s="959"/>
      <c r="AE7" s="959"/>
      <c r="AF7" s="940"/>
      <c r="AG7" s="982"/>
      <c r="AH7" s="968"/>
      <c r="AI7" s="970"/>
      <c r="AJ7" s="919"/>
      <c r="AK7" s="920"/>
      <c r="AL7" s="920"/>
      <c r="AM7" s="936"/>
      <c r="AN7" s="919"/>
      <c r="AO7" s="920"/>
      <c r="AP7" s="920"/>
      <c r="AQ7" s="921"/>
      <c r="AR7" s="975"/>
      <c r="AS7" s="976"/>
      <c r="AT7" s="977"/>
      <c r="AU7" s="963"/>
      <c r="AV7" s="964"/>
      <c r="AW7" s="963"/>
      <c r="AX7" s="964"/>
      <c r="AY7" s="966"/>
      <c r="AZ7" s="966"/>
      <c r="BA7" s="111"/>
      <c r="BB7" s="112"/>
      <c r="BC7" s="113"/>
      <c r="BE7" s="65"/>
    </row>
    <row r="8" spans="1:57" s="17" customFormat="1" ht="324" customHeight="1">
      <c r="A8" s="943"/>
      <c r="B8" s="945"/>
      <c r="C8" s="947"/>
      <c r="D8" s="949"/>
      <c r="E8" s="951"/>
      <c r="F8" s="915"/>
      <c r="G8" s="915"/>
      <c r="H8" s="911"/>
      <c r="I8" s="913"/>
      <c r="J8" s="951"/>
      <c r="K8" s="118" t="s">
        <v>102</v>
      </c>
      <c r="L8" s="736" t="s">
        <v>101</v>
      </c>
      <c r="M8" s="737" t="s">
        <v>1127</v>
      </c>
      <c r="N8" s="938"/>
      <c r="O8" s="974"/>
      <c r="P8" s="974"/>
      <c r="Q8" s="974"/>
      <c r="R8" s="953"/>
      <c r="S8" s="951"/>
      <c r="T8" s="957"/>
      <c r="U8" s="957"/>
      <c r="V8" s="933"/>
      <c r="W8" s="20" t="s">
        <v>93</v>
      </c>
      <c r="X8" s="20" t="s">
        <v>95</v>
      </c>
      <c r="Y8" s="20" t="s">
        <v>96</v>
      </c>
      <c r="Z8" s="20" t="s">
        <v>97</v>
      </c>
      <c r="AA8" s="980"/>
      <c r="AB8" s="972"/>
      <c r="AC8" s="986"/>
      <c r="AD8" s="960"/>
      <c r="AE8" s="960"/>
      <c r="AF8" s="940"/>
      <c r="AG8" s="983"/>
      <c r="AH8" s="969"/>
      <c r="AI8" s="971"/>
      <c r="AJ8" s="21" t="s">
        <v>113</v>
      </c>
      <c r="AK8" s="21" t="s">
        <v>112</v>
      </c>
      <c r="AL8" s="21" t="s">
        <v>114</v>
      </c>
      <c r="AM8" s="21" t="s">
        <v>115</v>
      </c>
      <c r="AN8" s="22" t="s">
        <v>87</v>
      </c>
      <c r="AO8" s="22" t="s">
        <v>116</v>
      </c>
      <c r="AP8" s="21" t="s">
        <v>118</v>
      </c>
      <c r="AQ8" s="124" t="s">
        <v>117</v>
      </c>
      <c r="AR8" s="23" t="s">
        <v>13</v>
      </c>
      <c r="AS8" s="23" t="s">
        <v>14</v>
      </c>
      <c r="AT8" s="23" t="s">
        <v>16</v>
      </c>
      <c r="AU8" s="24" t="s">
        <v>17</v>
      </c>
      <c r="AV8" s="24" t="s">
        <v>18</v>
      </c>
      <c r="AW8" s="24" t="s">
        <v>17</v>
      </c>
      <c r="AX8" s="24" t="s">
        <v>18</v>
      </c>
      <c r="AY8" s="967"/>
      <c r="AZ8" s="967"/>
      <c r="BA8" s="25" t="s">
        <v>17</v>
      </c>
      <c r="BB8" s="25" t="s">
        <v>18</v>
      </c>
      <c r="BC8" s="26" t="s">
        <v>19</v>
      </c>
    </row>
    <row r="9" spans="1:57" s="94" customFormat="1" ht="16.5" customHeight="1">
      <c r="A9" s="27">
        <v>1</v>
      </c>
      <c r="B9" s="28">
        <v>2</v>
      </c>
      <c r="C9" s="29">
        <v>3</v>
      </c>
      <c r="D9" s="30">
        <v>4</v>
      </c>
      <c r="E9" s="27">
        <v>5</v>
      </c>
      <c r="F9" s="31">
        <v>6</v>
      </c>
      <c r="G9" s="31"/>
      <c r="H9" s="31">
        <v>7</v>
      </c>
      <c r="I9" s="114">
        <v>8</v>
      </c>
      <c r="J9" s="27">
        <v>9</v>
      </c>
      <c r="K9" s="31">
        <v>10</v>
      </c>
      <c r="L9" s="31">
        <v>11</v>
      </c>
      <c r="M9" s="738">
        <v>12</v>
      </c>
      <c r="N9" s="31">
        <v>13</v>
      </c>
      <c r="O9" s="98"/>
      <c r="P9" s="31">
        <v>14</v>
      </c>
      <c r="Q9" s="31"/>
      <c r="R9" s="114">
        <v>15</v>
      </c>
      <c r="S9" s="27">
        <v>16</v>
      </c>
      <c r="T9" s="31">
        <v>17</v>
      </c>
      <c r="U9" s="31">
        <v>18</v>
      </c>
      <c r="V9" s="31">
        <v>19</v>
      </c>
      <c r="W9" s="31">
        <v>20</v>
      </c>
      <c r="X9" s="31"/>
      <c r="Y9" s="31">
        <v>21</v>
      </c>
      <c r="Z9" s="31">
        <v>22</v>
      </c>
      <c r="AA9" s="31">
        <v>23</v>
      </c>
      <c r="AB9" s="32">
        <v>24</v>
      </c>
      <c r="AC9" s="27">
        <v>25</v>
      </c>
      <c r="AD9" s="31">
        <v>26</v>
      </c>
      <c r="AE9" s="123">
        <v>27</v>
      </c>
      <c r="AF9" s="32">
        <v>28</v>
      </c>
      <c r="AG9" s="27">
        <v>34</v>
      </c>
      <c r="AH9" s="103">
        <v>35</v>
      </c>
      <c r="AI9" s="33">
        <v>36</v>
      </c>
      <c r="AJ9" s="34">
        <v>37</v>
      </c>
      <c r="AK9" s="33">
        <v>38</v>
      </c>
      <c r="AL9" s="34">
        <v>39</v>
      </c>
      <c r="AM9" s="33">
        <v>40</v>
      </c>
      <c r="AN9" s="33">
        <v>41</v>
      </c>
      <c r="AO9" s="34">
        <v>42</v>
      </c>
      <c r="AP9" s="34">
        <v>46</v>
      </c>
      <c r="AQ9" s="125">
        <v>45</v>
      </c>
    </row>
    <row r="10" spans="1:57" s="46" customFormat="1" ht="21" customHeight="1">
      <c r="A10" s="35" t="s">
        <v>20</v>
      </c>
      <c r="B10" s="36"/>
      <c r="C10" s="37"/>
      <c r="D10" s="38">
        <f t="shared" ref="D10:D41" si="0">SUM(E10,J10,S10,AC10,AD10,AE10,AF10)</f>
        <v>18347186</v>
      </c>
      <c r="E10" s="39">
        <f>SUM(F10:I10)</f>
        <v>9189200</v>
      </c>
      <c r="F10" s="40">
        <f>F11+F64</f>
        <v>6039000</v>
      </c>
      <c r="G10" s="40">
        <f>G11+G64</f>
        <v>0</v>
      </c>
      <c r="H10" s="40">
        <f>H11+H64</f>
        <v>2765500</v>
      </c>
      <c r="I10" s="115">
        <f>I11+I64</f>
        <v>384700</v>
      </c>
      <c r="J10" s="39">
        <f t="shared" ref="J10:J41" si="1">SUM(K10:R10)</f>
        <v>1152700</v>
      </c>
      <c r="K10" s="40">
        <f>K11+K64</f>
        <v>336000</v>
      </c>
      <c r="L10" s="40">
        <f>L11+L64</f>
        <v>240000</v>
      </c>
      <c r="M10" s="40">
        <f>M11+M64</f>
        <v>247500</v>
      </c>
      <c r="N10" s="40">
        <f>N11+N64</f>
        <v>0</v>
      </c>
      <c r="O10" s="40"/>
      <c r="P10" s="40">
        <f>P11+P64</f>
        <v>0</v>
      </c>
      <c r="Q10" s="40"/>
      <c r="R10" s="115">
        <f>R11+R64</f>
        <v>329200</v>
      </c>
      <c r="S10" s="39">
        <f>SUM(T10:AB10)</f>
        <v>0</v>
      </c>
      <c r="T10" s="40">
        <f>T11+T64</f>
        <v>0</v>
      </c>
      <c r="U10" s="40">
        <f t="shared" ref="U10:AB10" si="2">U11+U64</f>
        <v>0</v>
      </c>
      <c r="V10" s="40">
        <f t="shared" si="2"/>
        <v>0</v>
      </c>
      <c r="W10" s="40">
        <f t="shared" si="2"/>
        <v>0</v>
      </c>
      <c r="X10" s="40">
        <f>X11+X64</f>
        <v>0</v>
      </c>
      <c r="Y10" s="40">
        <f>Y11+Y64</f>
        <v>0</v>
      </c>
      <c r="Z10" s="40">
        <f>Z11+Z64</f>
        <v>0</v>
      </c>
      <c r="AA10" s="40">
        <f t="shared" si="2"/>
        <v>0</v>
      </c>
      <c r="AB10" s="41">
        <f t="shared" si="2"/>
        <v>0</v>
      </c>
      <c r="AC10" s="39">
        <f>AC11+AC64</f>
        <v>6687300</v>
      </c>
      <c r="AD10" s="40">
        <f>AD11+AD64</f>
        <v>684230</v>
      </c>
      <c r="AE10" s="40">
        <f>AE11+AE64</f>
        <v>633756</v>
      </c>
      <c r="AF10" s="41">
        <f>AF11+AF64</f>
        <v>0</v>
      </c>
      <c r="AG10" s="39">
        <f t="shared" ref="AG10:AG41" si="3">SUM(AH10:AQ10)</f>
        <v>0</v>
      </c>
      <c r="AH10" s="40">
        <f>AH11+AH64</f>
        <v>0</v>
      </c>
      <c r="AI10" s="40">
        <f t="shared" ref="AI10:AQ10" si="4">AI11+AI64</f>
        <v>0</v>
      </c>
      <c r="AJ10" s="40">
        <f>AJ11+AJ64</f>
        <v>0</v>
      </c>
      <c r="AK10" s="40">
        <f t="shared" si="4"/>
        <v>0</v>
      </c>
      <c r="AL10" s="40">
        <f t="shared" si="4"/>
        <v>0</v>
      </c>
      <c r="AM10" s="40">
        <f t="shared" si="4"/>
        <v>0</v>
      </c>
      <c r="AN10" s="40">
        <f t="shared" si="4"/>
        <v>0</v>
      </c>
      <c r="AO10" s="40">
        <f t="shared" si="4"/>
        <v>0</v>
      </c>
      <c r="AP10" s="40">
        <f>AP11+AP64</f>
        <v>0</v>
      </c>
      <c r="AQ10" s="115">
        <f t="shared" si="4"/>
        <v>0</v>
      </c>
      <c r="AR10" s="42">
        <f t="shared" ref="AR10:AR41" si="5">SUM(E10,AJ10,AK10,AL10,AM10)</f>
        <v>9189200</v>
      </c>
      <c r="AS10" s="42">
        <f t="shared" ref="AS10:AS41" si="6">SUM(J10,S10,AN10,AO10,AP10,AQ10)</f>
        <v>1152700</v>
      </c>
      <c r="AT10" s="42">
        <f>SUM(AC10,AD10,AE10,AF10,AH10,AI10)</f>
        <v>8005286</v>
      </c>
      <c r="AU10" s="43">
        <f t="shared" ref="AU10:AU41" si="7">F10</f>
        <v>6039000</v>
      </c>
      <c r="AV10" s="43">
        <f>G10+H10+I10</f>
        <v>3150200</v>
      </c>
      <c r="AW10" s="43">
        <f t="shared" ref="AW10:AW41" si="8">K10+N10+O10</f>
        <v>336000</v>
      </c>
      <c r="AX10" s="43" t="e">
        <f>#REF!+P10+Q10+R10</f>
        <v>#REF!</v>
      </c>
      <c r="AY10" s="43">
        <f>AC10+AD10+AE10</f>
        <v>8005286</v>
      </c>
      <c r="AZ10" s="43">
        <f>AF10</f>
        <v>0</v>
      </c>
      <c r="BA10" s="43">
        <f t="shared" ref="BA10:BA41" si="9">AU10+AW10+AJ10+AK10+AL10+AM10</f>
        <v>6375000</v>
      </c>
      <c r="BB10" s="44" t="e">
        <f t="shared" ref="BB10:BB41" si="10">AV10+AX10+AQ10</f>
        <v>#REF!</v>
      </c>
      <c r="BC10" s="44">
        <f t="shared" ref="BC10:BC41" si="11">AY10+AZ10+AH10+AI10</f>
        <v>8005286</v>
      </c>
      <c r="BD10" s="45" t="e">
        <f>SUM(BA10:BC10)</f>
        <v>#REF!</v>
      </c>
    </row>
    <row r="11" spans="1:57" s="46" customFormat="1" ht="21" customHeight="1">
      <c r="A11" s="47"/>
      <c r="B11" s="48">
        <v>200</v>
      </c>
      <c r="C11" s="49"/>
      <c r="D11" s="38">
        <f t="shared" si="0"/>
        <v>7972794</v>
      </c>
      <c r="E11" s="39">
        <f>SUM(F11:I11)</f>
        <v>7428200</v>
      </c>
      <c r="F11" s="50">
        <f>F12+F24+F55+F58</f>
        <v>4649600</v>
      </c>
      <c r="G11" s="50">
        <f>G12+G24+G55+G58</f>
        <v>0</v>
      </c>
      <c r="H11" s="50">
        <f>H12+H24+H55+H58</f>
        <v>2563200</v>
      </c>
      <c r="I11" s="116">
        <f>I12+I24+I55+I58</f>
        <v>215400</v>
      </c>
      <c r="J11" s="39">
        <f t="shared" si="1"/>
        <v>0</v>
      </c>
      <c r="K11" s="50">
        <f>K12+K24+K55+K58</f>
        <v>0</v>
      </c>
      <c r="L11" s="50">
        <f>L12+L24+L55+L58</f>
        <v>0</v>
      </c>
      <c r="M11" s="50">
        <f>M12+M24+M55+M58</f>
        <v>0</v>
      </c>
      <c r="N11" s="50">
        <f>N12+N24+N55+N58</f>
        <v>0</v>
      </c>
      <c r="O11" s="50"/>
      <c r="P11" s="50">
        <f>P12+P24+P55+P58</f>
        <v>0</v>
      </c>
      <c r="Q11" s="50"/>
      <c r="R11" s="116">
        <f>R12+R24+R55+R58</f>
        <v>0</v>
      </c>
      <c r="S11" s="39">
        <f t="shared" ref="S11:S72" si="12">SUM(T11:AB11)</f>
        <v>0</v>
      </c>
      <c r="T11" s="52">
        <f>T12+T24+T55+T58</f>
        <v>0</v>
      </c>
      <c r="U11" s="52">
        <f t="shared" ref="U11:AB11" si="13">U12+U24+U55+U58</f>
        <v>0</v>
      </c>
      <c r="V11" s="52">
        <f t="shared" si="13"/>
        <v>0</v>
      </c>
      <c r="W11" s="50">
        <f t="shared" si="13"/>
        <v>0</v>
      </c>
      <c r="X11" s="50">
        <f>X12+X24+X55+X58</f>
        <v>0</v>
      </c>
      <c r="Y11" s="50">
        <f>Y12+Y24+Y55+Y58</f>
        <v>0</v>
      </c>
      <c r="Z11" s="50">
        <f>Z12+Z24+Z55+Z58</f>
        <v>0</v>
      </c>
      <c r="AA11" s="50">
        <f t="shared" si="13"/>
        <v>0</v>
      </c>
      <c r="AB11" s="51">
        <f t="shared" si="13"/>
        <v>0</v>
      </c>
      <c r="AC11" s="104">
        <f>AC12+AC24+AC55+AC58</f>
        <v>0</v>
      </c>
      <c r="AD11" s="50">
        <f>AD12+AD24+AD55+AD58</f>
        <v>0</v>
      </c>
      <c r="AE11" s="50">
        <f>AE12+AE24+AE55+AE58</f>
        <v>544594</v>
      </c>
      <c r="AF11" s="51">
        <f>AF12+AF24+AF55+AF58</f>
        <v>0</v>
      </c>
      <c r="AG11" s="39">
        <f t="shared" si="3"/>
        <v>0</v>
      </c>
      <c r="AH11" s="50">
        <f t="shared" ref="AH11:AQ11" si="14">AH12+AH24+AH55+AH58</f>
        <v>0</v>
      </c>
      <c r="AI11" s="50">
        <f t="shared" si="14"/>
        <v>0</v>
      </c>
      <c r="AJ11" s="50">
        <f t="shared" si="14"/>
        <v>0</v>
      </c>
      <c r="AK11" s="50">
        <f t="shared" si="14"/>
        <v>0</v>
      </c>
      <c r="AL11" s="50">
        <f t="shared" si="14"/>
        <v>0</v>
      </c>
      <c r="AM11" s="50">
        <f t="shared" si="14"/>
        <v>0</v>
      </c>
      <c r="AN11" s="50">
        <f t="shared" si="14"/>
        <v>0</v>
      </c>
      <c r="AO11" s="50">
        <f t="shared" si="14"/>
        <v>0</v>
      </c>
      <c r="AP11" s="50">
        <f>AP12+AP24+AP55+AP58</f>
        <v>0</v>
      </c>
      <c r="AQ11" s="116">
        <f t="shared" si="14"/>
        <v>0</v>
      </c>
      <c r="AR11" s="42">
        <f t="shared" si="5"/>
        <v>7428200</v>
      </c>
      <c r="AS11" s="42">
        <f t="shared" si="6"/>
        <v>0</v>
      </c>
      <c r="AT11" s="42">
        <f t="shared" ref="AT11:AT72" si="15">SUM(AC11,AD11,AE11,AF11,AH11,AI11)</f>
        <v>544594</v>
      </c>
      <c r="AU11" s="43">
        <f t="shared" si="7"/>
        <v>4649600</v>
      </c>
      <c r="AV11" s="43">
        <f t="shared" ref="AV11:AV41" si="16">G11+H11</f>
        <v>2563200</v>
      </c>
      <c r="AW11" s="43">
        <f t="shared" si="8"/>
        <v>0</v>
      </c>
      <c r="AX11" s="43" t="e">
        <f>#REF!+P11+Q11+R11</f>
        <v>#REF!</v>
      </c>
      <c r="AY11" s="43">
        <f t="shared" ref="AY11:AY72" si="17">AC11+AD11+AE11</f>
        <v>544594</v>
      </c>
      <c r="AZ11" s="43">
        <f t="shared" ref="AZ11:AZ72" si="18">AF11</f>
        <v>0</v>
      </c>
      <c r="BA11" s="43">
        <f t="shared" si="9"/>
        <v>4649600</v>
      </c>
      <c r="BB11" s="44" t="e">
        <f t="shared" si="10"/>
        <v>#REF!</v>
      </c>
      <c r="BC11" s="44">
        <f t="shared" si="11"/>
        <v>544594</v>
      </c>
    </row>
    <row r="12" spans="1:57" s="17" customFormat="1" ht="48.75" customHeight="1">
      <c r="A12" s="53" t="s">
        <v>21</v>
      </c>
      <c r="B12" s="54">
        <v>210</v>
      </c>
      <c r="C12" s="55"/>
      <c r="D12" s="38">
        <f t="shared" si="0"/>
        <v>26406</v>
      </c>
      <c r="E12" s="39">
        <f t="shared" ref="E12:E72" si="19">SUM(F12:I12)</f>
        <v>0</v>
      </c>
      <c r="F12" s="40">
        <f>F13+F15+F22</f>
        <v>0</v>
      </c>
      <c r="G12" s="40">
        <f>G13+G15+G22</f>
        <v>0</v>
      </c>
      <c r="H12" s="40">
        <f>H13+H15+H22</f>
        <v>0</v>
      </c>
      <c r="I12" s="115">
        <f>I13+I15+I22</f>
        <v>0</v>
      </c>
      <c r="J12" s="39">
        <f t="shared" si="1"/>
        <v>0</v>
      </c>
      <c r="K12" s="40">
        <f>K13+K15+K22</f>
        <v>0</v>
      </c>
      <c r="L12" s="40">
        <f>L13+L15+L22</f>
        <v>0</v>
      </c>
      <c r="M12" s="40">
        <f>M13+M15+M22</f>
        <v>0</v>
      </c>
      <c r="N12" s="40">
        <f>N13+N15+N22</f>
        <v>0</v>
      </c>
      <c r="O12" s="40"/>
      <c r="P12" s="40">
        <f>P13+P15+P22</f>
        <v>0</v>
      </c>
      <c r="Q12" s="40"/>
      <c r="R12" s="115">
        <f>R13+R15+R22</f>
        <v>0</v>
      </c>
      <c r="S12" s="39">
        <f t="shared" si="12"/>
        <v>0</v>
      </c>
      <c r="T12" s="40">
        <f>T13+T15+T22</f>
        <v>0</v>
      </c>
      <c r="U12" s="40">
        <f t="shared" ref="U12:AB12" si="20">U13+U15+U22</f>
        <v>0</v>
      </c>
      <c r="V12" s="40">
        <f t="shared" si="20"/>
        <v>0</v>
      </c>
      <c r="W12" s="40">
        <f t="shared" si="20"/>
        <v>0</v>
      </c>
      <c r="X12" s="40">
        <f>X13+X15+X22</f>
        <v>0</v>
      </c>
      <c r="Y12" s="40">
        <f>Y13+Y15+Y22</f>
        <v>0</v>
      </c>
      <c r="Z12" s="40">
        <f>Z13+Z15+Z22</f>
        <v>0</v>
      </c>
      <c r="AA12" s="40">
        <f t="shared" si="20"/>
        <v>0</v>
      </c>
      <c r="AB12" s="41">
        <f t="shared" si="20"/>
        <v>0</v>
      </c>
      <c r="AC12" s="39">
        <f>AC13+AC15+AC22</f>
        <v>0</v>
      </c>
      <c r="AD12" s="40">
        <f>AD13+AD15+AD22</f>
        <v>0</v>
      </c>
      <c r="AE12" s="40">
        <f>AE13+AE15+AE22</f>
        <v>26406</v>
      </c>
      <c r="AF12" s="41">
        <f>AF13+AF15+AF22</f>
        <v>0</v>
      </c>
      <c r="AG12" s="39">
        <f t="shared" si="3"/>
        <v>0</v>
      </c>
      <c r="AH12" s="40">
        <f t="shared" ref="AH12:AQ12" si="21">AH13+AH15+AH22</f>
        <v>0</v>
      </c>
      <c r="AI12" s="40">
        <f t="shared" si="21"/>
        <v>0</v>
      </c>
      <c r="AJ12" s="40">
        <f t="shared" si="21"/>
        <v>0</v>
      </c>
      <c r="AK12" s="40">
        <f t="shared" si="21"/>
        <v>0</v>
      </c>
      <c r="AL12" s="40">
        <f t="shared" si="21"/>
        <v>0</v>
      </c>
      <c r="AM12" s="40">
        <f t="shared" si="21"/>
        <v>0</v>
      </c>
      <c r="AN12" s="40">
        <f t="shared" si="21"/>
        <v>0</v>
      </c>
      <c r="AO12" s="40">
        <f t="shared" si="21"/>
        <v>0</v>
      </c>
      <c r="AP12" s="40">
        <f>AP13+AP15+AP22</f>
        <v>0</v>
      </c>
      <c r="AQ12" s="115">
        <f t="shared" si="21"/>
        <v>0</v>
      </c>
      <c r="AR12" s="42">
        <f t="shared" si="5"/>
        <v>0</v>
      </c>
      <c r="AS12" s="42">
        <f t="shared" si="6"/>
        <v>0</v>
      </c>
      <c r="AT12" s="42">
        <f t="shared" si="15"/>
        <v>26406</v>
      </c>
      <c r="AU12" s="43">
        <f t="shared" si="7"/>
        <v>0</v>
      </c>
      <c r="AV12" s="43">
        <f t="shared" si="16"/>
        <v>0</v>
      </c>
      <c r="AW12" s="43">
        <f t="shared" si="8"/>
        <v>0</v>
      </c>
      <c r="AX12" s="43" t="e">
        <f>#REF!+P12+Q12+R12</f>
        <v>#REF!</v>
      </c>
      <c r="AY12" s="43">
        <f t="shared" si="17"/>
        <v>26406</v>
      </c>
      <c r="AZ12" s="43">
        <f t="shared" si="18"/>
        <v>0</v>
      </c>
      <c r="BA12" s="43">
        <f t="shared" si="9"/>
        <v>0</v>
      </c>
      <c r="BB12" s="44" t="e">
        <f t="shared" si="10"/>
        <v>#REF!</v>
      </c>
      <c r="BC12" s="44">
        <f t="shared" si="11"/>
        <v>26406</v>
      </c>
    </row>
    <row r="13" spans="1:57" s="17" customFormat="1" ht="20.25" customHeight="1">
      <c r="A13" s="53" t="s">
        <v>22</v>
      </c>
      <c r="B13" s="54">
        <v>211</v>
      </c>
      <c r="C13" s="55"/>
      <c r="D13" s="38">
        <f t="shared" si="0"/>
        <v>20776</v>
      </c>
      <c r="E13" s="39">
        <f t="shared" si="19"/>
        <v>0</v>
      </c>
      <c r="F13" s="40">
        <f>F14</f>
        <v>0</v>
      </c>
      <c r="G13" s="40">
        <f t="shared" ref="G13:AQ13" si="22">G14</f>
        <v>0</v>
      </c>
      <c r="H13" s="40">
        <f t="shared" si="22"/>
        <v>0</v>
      </c>
      <c r="I13" s="115">
        <f t="shared" si="22"/>
        <v>0</v>
      </c>
      <c r="J13" s="39">
        <f t="shared" si="1"/>
        <v>0</v>
      </c>
      <c r="K13" s="40">
        <f t="shared" si="22"/>
        <v>0</v>
      </c>
      <c r="L13" s="40">
        <f t="shared" si="22"/>
        <v>0</v>
      </c>
      <c r="M13" s="40">
        <f t="shared" si="22"/>
        <v>0</v>
      </c>
      <c r="N13" s="40">
        <f t="shared" si="22"/>
        <v>0</v>
      </c>
      <c r="O13" s="40"/>
      <c r="P13" s="40">
        <f t="shared" si="22"/>
        <v>0</v>
      </c>
      <c r="Q13" s="40"/>
      <c r="R13" s="115">
        <f t="shared" si="22"/>
        <v>0</v>
      </c>
      <c r="S13" s="39">
        <f t="shared" si="12"/>
        <v>0</v>
      </c>
      <c r="T13" s="40">
        <f t="shared" si="22"/>
        <v>0</v>
      </c>
      <c r="U13" s="40">
        <f t="shared" si="22"/>
        <v>0</v>
      </c>
      <c r="V13" s="40">
        <f t="shared" si="22"/>
        <v>0</v>
      </c>
      <c r="W13" s="40">
        <f t="shared" si="22"/>
        <v>0</v>
      </c>
      <c r="X13" s="40">
        <f t="shared" si="22"/>
        <v>0</v>
      </c>
      <c r="Y13" s="40">
        <f t="shared" si="22"/>
        <v>0</v>
      </c>
      <c r="Z13" s="40">
        <f t="shared" si="22"/>
        <v>0</v>
      </c>
      <c r="AA13" s="40">
        <f t="shared" si="22"/>
        <v>0</v>
      </c>
      <c r="AB13" s="41">
        <f t="shared" si="22"/>
        <v>0</v>
      </c>
      <c r="AC13" s="39">
        <f t="shared" si="22"/>
        <v>0</v>
      </c>
      <c r="AD13" s="40">
        <f t="shared" si="22"/>
        <v>0</v>
      </c>
      <c r="AE13" s="40">
        <f t="shared" si="22"/>
        <v>20776</v>
      </c>
      <c r="AF13" s="41">
        <f t="shared" si="22"/>
        <v>0</v>
      </c>
      <c r="AG13" s="39">
        <f t="shared" si="3"/>
        <v>0</v>
      </c>
      <c r="AH13" s="40">
        <f t="shared" si="22"/>
        <v>0</v>
      </c>
      <c r="AI13" s="40">
        <f t="shared" si="22"/>
        <v>0</v>
      </c>
      <c r="AJ13" s="40">
        <f>AJ14</f>
        <v>0</v>
      </c>
      <c r="AK13" s="40">
        <f t="shared" si="22"/>
        <v>0</v>
      </c>
      <c r="AL13" s="40">
        <f t="shared" si="22"/>
        <v>0</v>
      </c>
      <c r="AM13" s="40">
        <f t="shared" si="22"/>
        <v>0</v>
      </c>
      <c r="AN13" s="40">
        <f t="shared" si="22"/>
        <v>0</v>
      </c>
      <c r="AO13" s="40">
        <f t="shared" si="22"/>
        <v>0</v>
      </c>
      <c r="AP13" s="40">
        <f t="shared" si="22"/>
        <v>0</v>
      </c>
      <c r="AQ13" s="115">
        <f t="shared" si="22"/>
        <v>0</v>
      </c>
      <c r="AR13" s="42">
        <f t="shared" si="5"/>
        <v>0</v>
      </c>
      <c r="AS13" s="42">
        <f t="shared" si="6"/>
        <v>0</v>
      </c>
      <c r="AT13" s="42">
        <f t="shared" si="15"/>
        <v>20776</v>
      </c>
      <c r="AU13" s="43">
        <f t="shared" si="7"/>
        <v>0</v>
      </c>
      <c r="AV13" s="43">
        <f t="shared" si="16"/>
        <v>0</v>
      </c>
      <c r="AW13" s="43">
        <f t="shared" si="8"/>
        <v>0</v>
      </c>
      <c r="AX13" s="43" t="e">
        <f>#REF!+P13+Q13+R13</f>
        <v>#REF!</v>
      </c>
      <c r="AY13" s="43">
        <f t="shared" si="17"/>
        <v>20776</v>
      </c>
      <c r="AZ13" s="43">
        <f t="shared" si="18"/>
        <v>0</v>
      </c>
      <c r="BA13" s="43">
        <f t="shared" si="9"/>
        <v>0</v>
      </c>
      <c r="BB13" s="44" t="e">
        <f t="shared" si="10"/>
        <v>#REF!</v>
      </c>
      <c r="BC13" s="44">
        <f t="shared" si="11"/>
        <v>20776</v>
      </c>
    </row>
    <row r="14" spans="1:57" s="17" customFormat="1" ht="22.5" customHeight="1">
      <c r="A14" s="56" t="s">
        <v>22</v>
      </c>
      <c r="B14" s="34"/>
      <c r="C14" s="57">
        <v>991</v>
      </c>
      <c r="D14" s="38">
        <f t="shared" si="0"/>
        <v>20776</v>
      </c>
      <c r="E14" s="39">
        <f t="shared" si="19"/>
        <v>0</v>
      </c>
      <c r="F14" s="58"/>
      <c r="G14" s="58"/>
      <c r="H14" s="58"/>
      <c r="I14" s="107"/>
      <c r="J14" s="39">
        <f t="shared" si="1"/>
        <v>0</v>
      </c>
      <c r="K14" s="58"/>
      <c r="L14" s="58"/>
      <c r="M14" s="58"/>
      <c r="N14" s="58"/>
      <c r="O14" s="58"/>
      <c r="P14" s="58"/>
      <c r="Q14" s="58"/>
      <c r="R14" s="107"/>
      <c r="S14" s="39">
        <f t="shared" si="12"/>
        <v>0</v>
      </c>
      <c r="T14" s="58"/>
      <c r="U14" s="58"/>
      <c r="V14" s="58"/>
      <c r="W14" s="58"/>
      <c r="X14" s="58"/>
      <c r="Y14" s="58"/>
      <c r="Z14" s="58"/>
      <c r="AA14" s="58"/>
      <c r="AB14" s="59"/>
      <c r="AC14" s="105"/>
      <c r="AD14" s="58"/>
      <c r="AE14" s="58">
        <v>20776</v>
      </c>
      <c r="AF14" s="59"/>
      <c r="AG14" s="39">
        <f t="shared" si="3"/>
        <v>0</v>
      </c>
      <c r="AH14" s="58"/>
      <c r="AI14" s="58"/>
      <c r="AJ14" s="58"/>
      <c r="AK14" s="58"/>
      <c r="AL14" s="58"/>
      <c r="AM14" s="58"/>
      <c r="AN14" s="58"/>
      <c r="AO14" s="58"/>
      <c r="AP14" s="58"/>
      <c r="AQ14" s="107"/>
      <c r="AR14" s="42">
        <f t="shared" si="5"/>
        <v>0</v>
      </c>
      <c r="AS14" s="42">
        <f t="shared" si="6"/>
        <v>0</v>
      </c>
      <c r="AT14" s="42">
        <f t="shared" si="15"/>
        <v>20776</v>
      </c>
      <c r="AU14" s="43">
        <f t="shared" si="7"/>
        <v>0</v>
      </c>
      <c r="AV14" s="43">
        <f t="shared" si="16"/>
        <v>0</v>
      </c>
      <c r="AW14" s="43">
        <f t="shared" si="8"/>
        <v>0</v>
      </c>
      <c r="AX14" s="43" t="e">
        <f>#REF!+P14+Q14+R14</f>
        <v>#REF!</v>
      </c>
      <c r="AY14" s="43">
        <f t="shared" si="17"/>
        <v>20776</v>
      </c>
      <c r="AZ14" s="43">
        <f t="shared" si="18"/>
        <v>0</v>
      </c>
      <c r="BA14" s="43">
        <f t="shared" si="9"/>
        <v>0</v>
      </c>
      <c r="BB14" s="44" t="e">
        <f t="shared" si="10"/>
        <v>#REF!</v>
      </c>
      <c r="BC14" s="44">
        <f t="shared" si="11"/>
        <v>20776</v>
      </c>
    </row>
    <row r="15" spans="1:57" s="17" customFormat="1" ht="24" customHeight="1">
      <c r="A15" s="35" t="s">
        <v>23</v>
      </c>
      <c r="B15" s="54">
        <v>212</v>
      </c>
      <c r="C15" s="55"/>
      <c r="D15" s="38">
        <f t="shared" si="0"/>
        <v>0</v>
      </c>
      <c r="E15" s="39">
        <f t="shared" si="19"/>
        <v>0</v>
      </c>
      <c r="F15" s="40">
        <f>SUM(F16:F21)</f>
        <v>0</v>
      </c>
      <c r="G15" s="40">
        <f>SUM(G16:G21)</f>
        <v>0</v>
      </c>
      <c r="H15" s="40">
        <f>SUM(H16:H21)</f>
        <v>0</v>
      </c>
      <c r="I15" s="115">
        <f>SUM(I16:I21)</f>
        <v>0</v>
      </c>
      <c r="J15" s="39">
        <f t="shared" si="1"/>
        <v>0</v>
      </c>
      <c r="K15" s="40">
        <f>SUM(K16:K21)</f>
        <v>0</v>
      </c>
      <c r="L15" s="40">
        <f>SUM(L16:L21)</f>
        <v>0</v>
      </c>
      <c r="M15" s="40">
        <f>SUM(M16:M21)</f>
        <v>0</v>
      </c>
      <c r="N15" s="40">
        <f>SUM(N16:N21)</f>
        <v>0</v>
      </c>
      <c r="O15" s="40"/>
      <c r="P15" s="40">
        <f>SUM(P16:P21)</f>
        <v>0</v>
      </c>
      <c r="Q15" s="40"/>
      <c r="R15" s="115">
        <f>SUM(R16:R21)</f>
        <v>0</v>
      </c>
      <c r="S15" s="39">
        <f t="shared" si="12"/>
        <v>0</v>
      </c>
      <c r="T15" s="40">
        <f t="shared" ref="T15:Z15" si="23">SUM(T16:T21)</f>
        <v>0</v>
      </c>
      <c r="U15" s="40">
        <f t="shared" si="23"/>
        <v>0</v>
      </c>
      <c r="V15" s="40">
        <f t="shared" si="23"/>
        <v>0</v>
      </c>
      <c r="W15" s="40">
        <f t="shared" si="23"/>
        <v>0</v>
      </c>
      <c r="X15" s="40">
        <f t="shared" si="23"/>
        <v>0</v>
      </c>
      <c r="Y15" s="40">
        <f t="shared" si="23"/>
        <v>0</v>
      </c>
      <c r="Z15" s="40">
        <f t="shared" si="23"/>
        <v>0</v>
      </c>
      <c r="AA15" s="40">
        <f>SUM(AA16:AA20)</f>
        <v>0</v>
      </c>
      <c r="AB15" s="41">
        <f>SUM(AB16:AB20)</f>
        <v>0</v>
      </c>
      <c r="AC15" s="39">
        <f>SUM(AC16:AC21)</f>
        <v>0</v>
      </c>
      <c r="AD15" s="40">
        <f>SUM(AD16:AD21)</f>
        <v>0</v>
      </c>
      <c r="AE15" s="40">
        <f>SUM(AE16:AE21)</f>
        <v>0</v>
      </c>
      <c r="AF15" s="41">
        <f>SUM(AF16:AF21)</f>
        <v>0</v>
      </c>
      <c r="AG15" s="39">
        <f t="shared" si="3"/>
        <v>0</v>
      </c>
      <c r="AH15" s="40">
        <f>SUM(AH16:AH21)</f>
        <v>0</v>
      </c>
      <c r="AI15" s="40">
        <f t="shared" ref="AI15:AQ15" si="24">SUM(AI16:AI21)</f>
        <v>0</v>
      </c>
      <c r="AJ15" s="40">
        <f t="shared" si="24"/>
        <v>0</v>
      </c>
      <c r="AK15" s="40">
        <f t="shared" si="24"/>
        <v>0</v>
      </c>
      <c r="AL15" s="40">
        <f t="shared" si="24"/>
        <v>0</v>
      </c>
      <c r="AM15" s="40">
        <f t="shared" si="24"/>
        <v>0</v>
      </c>
      <c r="AN15" s="40">
        <f t="shared" si="24"/>
        <v>0</v>
      </c>
      <c r="AO15" s="40">
        <f t="shared" si="24"/>
        <v>0</v>
      </c>
      <c r="AP15" s="40">
        <f>SUM(AP16:AP21)</f>
        <v>0</v>
      </c>
      <c r="AQ15" s="115">
        <f t="shared" si="24"/>
        <v>0</v>
      </c>
      <c r="AR15" s="42">
        <f t="shared" si="5"/>
        <v>0</v>
      </c>
      <c r="AS15" s="42">
        <f t="shared" si="6"/>
        <v>0</v>
      </c>
      <c r="AT15" s="42">
        <f t="shared" si="15"/>
        <v>0</v>
      </c>
      <c r="AU15" s="43">
        <f t="shared" si="7"/>
        <v>0</v>
      </c>
      <c r="AV15" s="43">
        <f t="shared" si="16"/>
        <v>0</v>
      </c>
      <c r="AW15" s="43">
        <f t="shared" si="8"/>
        <v>0</v>
      </c>
      <c r="AX15" s="43" t="e">
        <f>#REF!+P15+Q15+R15</f>
        <v>#REF!</v>
      </c>
      <c r="AY15" s="43">
        <f t="shared" si="17"/>
        <v>0</v>
      </c>
      <c r="AZ15" s="43">
        <f t="shared" si="18"/>
        <v>0</v>
      </c>
      <c r="BA15" s="43">
        <f t="shared" si="9"/>
        <v>0</v>
      </c>
      <c r="BB15" s="44" t="e">
        <f t="shared" si="10"/>
        <v>#REF!</v>
      </c>
      <c r="BC15" s="44">
        <f t="shared" si="11"/>
        <v>0</v>
      </c>
    </row>
    <row r="16" spans="1:57" s="65" customFormat="1" ht="33" customHeight="1">
      <c r="A16" s="62" t="s">
        <v>24</v>
      </c>
      <c r="B16" s="63"/>
      <c r="C16" s="64" t="s">
        <v>25</v>
      </c>
      <c r="D16" s="38">
        <f t="shared" si="0"/>
        <v>0</v>
      </c>
      <c r="E16" s="39">
        <f t="shared" si="19"/>
        <v>0</v>
      </c>
      <c r="F16" s="58"/>
      <c r="G16" s="58"/>
      <c r="H16" s="58"/>
      <c r="I16" s="107"/>
      <c r="J16" s="39">
        <f t="shared" si="1"/>
        <v>0</v>
      </c>
      <c r="K16" s="58"/>
      <c r="L16" s="58"/>
      <c r="M16" s="58"/>
      <c r="N16" s="58"/>
      <c r="O16" s="58"/>
      <c r="P16" s="58"/>
      <c r="Q16" s="58"/>
      <c r="R16" s="107"/>
      <c r="S16" s="39">
        <f t="shared" si="12"/>
        <v>0</v>
      </c>
      <c r="T16" s="58"/>
      <c r="U16" s="58"/>
      <c r="V16" s="58"/>
      <c r="W16" s="58"/>
      <c r="X16" s="58"/>
      <c r="Y16" s="58"/>
      <c r="Z16" s="58"/>
      <c r="AA16" s="58"/>
      <c r="AB16" s="59"/>
      <c r="AC16" s="105"/>
      <c r="AD16" s="58"/>
      <c r="AE16" s="58"/>
      <c r="AF16" s="59"/>
      <c r="AG16" s="39">
        <f t="shared" si="3"/>
        <v>0</v>
      </c>
      <c r="AH16" s="58"/>
      <c r="AI16" s="58"/>
      <c r="AJ16" s="58"/>
      <c r="AK16" s="58"/>
      <c r="AL16" s="58"/>
      <c r="AM16" s="58"/>
      <c r="AN16" s="58"/>
      <c r="AO16" s="58"/>
      <c r="AP16" s="58"/>
      <c r="AQ16" s="107"/>
      <c r="AR16" s="42">
        <f t="shared" si="5"/>
        <v>0</v>
      </c>
      <c r="AS16" s="42">
        <f t="shared" si="6"/>
        <v>0</v>
      </c>
      <c r="AT16" s="42">
        <f t="shared" si="15"/>
        <v>0</v>
      </c>
      <c r="AU16" s="43">
        <f t="shared" si="7"/>
        <v>0</v>
      </c>
      <c r="AV16" s="43">
        <f t="shared" si="16"/>
        <v>0</v>
      </c>
      <c r="AW16" s="43">
        <f t="shared" si="8"/>
        <v>0</v>
      </c>
      <c r="AX16" s="43" t="e">
        <f>#REF!+P16+Q16+R16</f>
        <v>#REF!</v>
      </c>
      <c r="AY16" s="43">
        <f t="shared" si="17"/>
        <v>0</v>
      </c>
      <c r="AZ16" s="43">
        <f t="shared" si="18"/>
        <v>0</v>
      </c>
      <c r="BA16" s="43">
        <f t="shared" si="9"/>
        <v>0</v>
      </c>
      <c r="BB16" s="44" t="e">
        <f t="shared" si="10"/>
        <v>#REF!</v>
      </c>
      <c r="BC16" s="44">
        <f t="shared" si="11"/>
        <v>0</v>
      </c>
    </row>
    <row r="17" spans="1:55" s="65" customFormat="1" ht="20.25" customHeight="1">
      <c r="A17" s="62" t="s">
        <v>26</v>
      </c>
      <c r="B17" s="34"/>
      <c r="C17" s="57">
        <v>912</v>
      </c>
      <c r="D17" s="38">
        <f t="shared" si="0"/>
        <v>0</v>
      </c>
      <c r="E17" s="39">
        <f t="shared" si="19"/>
        <v>0</v>
      </c>
      <c r="F17" s="58"/>
      <c r="G17" s="58"/>
      <c r="H17" s="58"/>
      <c r="I17" s="107"/>
      <c r="J17" s="39">
        <f t="shared" si="1"/>
        <v>0</v>
      </c>
      <c r="K17" s="58"/>
      <c r="L17" s="58"/>
      <c r="M17" s="58"/>
      <c r="N17" s="58"/>
      <c r="O17" s="58"/>
      <c r="P17" s="58"/>
      <c r="Q17" s="58"/>
      <c r="R17" s="107"/>
      <c r="S17" s="39">
        <f t="shared" si="12"/>
        <v>0</v>
      </c>
      <c r="T17" s="58"/>
      <c r="U17" s="58"/>
      <c r="V17" s="58"/>
      <c r="W17" s="58"/>
      <c r="X17" s="58"/>
      <c r="Y17" s="58"/>
      <c r="Z17" s="58"/>
      <c r="AA17" s="58"/>
      <c r="AB17" s="59"/>
      <c r="AC17" s="105"/>
      <c r="AD17" s="58"/>
      <c r="AE17" s="58"/>
      <c r="AF17" s="59"/>
      <c r="AG17" s="39">
        <f t="shared" si="3"/>
        <v>0</v>
      </c>
      <c r="AH17" s="58"/>
      <c r="AI17" s="58"/>
      <c r="AJ17" s="58"/>
      <c r="AK17" s="58"/>
      <c r="AL17" s="58"/>
      <c r="AM17" s="58"/>
      <c r="AN17" s="58"/>
      <c r="AO17" s="58"/>
      <c r="AP17" s="58"/>
      <c r="AQ17" s="107"/>
      <c r="AR17" s="42">
        <f t="shared" si="5"/>
        <v>0</v>
      </c>
      <c r="AS17" s="42">
        <f t="shared" si="6"/>
        <v>0</v>
      </c>
      <c r="AT17" s="42">
        <f t="shared" si="15"/>
        <v>0</v>
      </c>
      <c r="AU17" s="43">
        <f t="shared" si="7"/>
        <v>0</v>
      </c>
      <c r="AV17" s="43">
        <f t="shared" si="16"/>
        <v>0</v>
      </c>
      <c r="AW17" s="43">
        <f t="shared" si="8"/>
        <v>0</v>
      </c>
      <c r="AX17" s="43" t="e">
        <f>#REF!+P17+Q17+R17</f>
        <v>#REF!</v>
      </c>
      <c r="AY17" s="43">
        <f t="shared" si="17"/>
        <v>0</v>
      </c>
      <c r="AZ17" s="43">
        <f t="shared" si="18"/>
        <v>0</v>
      </c>
      <c r="BA17" s="43">
        <f t="shared" si="9"/>
        <v>0</v>
      </c>
      <c r="BB17" s="44" t="e">
        <f t="shared" si="10"/>
        <v>#REF!</v>
      </c>
      <c r="BC17" s="44">
        <f t="shared" si="11"/>
        <v>0</v>
      </c>
    </row>
    <row r="18" spans="1:55" s="65" customFormat="1" ht="20.25" hidden="1" customHeight="1">
      <c r="A18" s="62" t="s">
        <v>27</v>
      </c>
      <c r="B18" s="34"/>
      <c r="C18" s="57">
        <v>913</v>
      </c>
      <c r="D18" s="38">
        <f t="shared" si="0"/>
        <v>0</v>
      </c>
      <c r="E18" s="39">
        <f t="shared" si="19"/>
        <v>0</v>
      </c>
      <c r="F18" s="58"/>
      <c r="G18" s="58"/>
      <c r="H18" s="58"/>
      <c r="I18" s="107"/>
      <c r="J18" s="39">
        <f t="shared" si="1"/>
        <v>0</v>
      </c>
      <c r="K18" s="58"/>
      <c r="L18" s="58"/>
      <c r="M18" s="58"/>
      <c r="N18" s="58"/>
      <c r="O18" s="58"/>
      <c r="P18" s="58"/>
      <c r="Q18" s="58"/>
      <c r="R18" s="107"/>
      <c r="S18" s="39">
        <f t="shared" si="12"/>
        <v>0</v>
      </c>
      <c r="T18" s="58"/>
      <c r="U18" s="58"/>
      <c r="V18" s="58"/>
      <c r="W18" s="58"/>
      <c r="X18" s="58"/>
      <c r="Y18" s="58"/>
      <c r="Z18" s="58"/>
      <c r="AA18" s="58"/>
      <c r="AB18" s="59"/>
      <c r="AC18" s="105"/>
      <c r="AD18" s="58"/>
      <c r="AE18" s="58"/>
      <c r="AF18" s="59"/>
      <c r="AG18" s="39">
        <f t="shared" si="3"/>
        <v>0</v>
      </c>
      <c r="AH18" s="58"/>
      <c r="AI18" s="58"/>
      <c r="AJ18" s="58"/>
      <c r="AK18" s="58"/>
      <c r="AL18" s="58"/>
      <c r="AM18" s="58"/>
      <c r="AN18" s="58"/>
      <c r="AO18" s="58"/>
      <c r="AP18" s="58"/>
      <c r="AQ18" s="107"/>
      <c r="AR18" s="42">
        <f t="shared" si="5"/>
        <v>0</v>
      </c>
      <c r="AS18" s="42">
        <f t="shared" si="6"/>
        <v>0</v>
      </c>
      <c r="AT18" s="42">
        <f t="shared" si="15"/>
        <v>0</v>
      </c>
      <c r="AU18" s="43">
        <f t="shared" si="7"/>
        <v>0</v>
      </c>
      <c r="AV18" s="43">
        <f t="shared" si="16"/>
        <v>0</v>
      </c>
      <c r="AW18" s="43">
        <f t="shared" si="8"/>
        <v>0</v>
      </c>
      <c r="AX18" s="43" t="e">
        <f>#REF!+P18+Q18+R18</f>
        <v>#REF!</v>
      </c>
      <c r="AY18" s="43">
        <f t="shared" si="17"/>
        <v>0</v>
      </c>
      <c r="AZ18" s="43">
        <f t="shared" si="18"/>
        <v>0</v>
      </c>
      <c r="BA18" s="43">
        <f t="shared" si="9"/>
        <v>0</v>
      </c>
      <c r="BB18" s="44" t="e">
        <f t="shared" si="10"/>
        <v>#REF!</v>
      </c>
      <c r="BC18" s="44">
        <f t="shared" si="11"/>
        <v>0</v>
      </c>
    </row>
    <row r="19" spans="1:55" s="65" customFormat="1" ht="32.25" customHeight="1">
      <c r="A19" s="62" t="s">
        <v>28</v>
      </c>
      <c r="B19" s="34"/>
      <c r="C19" s="57">
        <v>917</v>
      </c>
      <c r="D19" s="38">
        <f t="shared" si="0"/>
        <v>0</v>
      </c>
      <c r="E19" s="39">
        <f>SUM(F19:I19)</f>
        <v>0</v>
      </c>
      <c r="F19" s="58"/>
      <c r="G19" s="58"/>
      <c r="H19" s="58"/>
      <c r="I19" s="107"/>
      <c r="J19" s="39">
        <f t="shared" si="1"/>
        <v>0</v>
      </c>
      <c r="K19" s="58"/>
      <c r="L19" s="58"/>
      <c r="M19" s="58"/>
      <c r="N19" s="58"/>
      <c r="O19" s="58"/>
      <c r="P19" s="58"/>
      <c r="Q19" s="58"/>
      <c r="R19" s="107"/>
      <c r="S19" s="39">
        <f t="shared" si="12"/>
        <v>0</v>
      </c>
      <c r="T19" s="58"/>
      <c r="U19" s="58"/>
      <c r="V19" s="58"/>
      <c r="W19" s="58"/>
      <c r="X19" s="58"/>
      <c r="Y19" s="58"/>
      <c r="Z19" s="58"/>
      <c r="AA19" s="58"/>
      <c r="AB19" s="59"/>
      <c r="AC19" s="105"/>
      <c r="AD19" s="58"/>
      <c r="AE19" s="58"/>
      <c r="AF19" s="59"/>
      <c r="AG19" s="39">
        <f t="shared" si="3"/>
        <v>0</v>
      </c>
      <c r="AH19" s="58"/>
      <c r="AI19" s="58"/>
      <c r="AJ19" s="58"/>
      <c r="AK19" s="58"/>
      <c r="AL19" s="58"/>
      <c r="AM19" s="58"/>
      <c r="AN19" s="58"/>
      <c r="AO19" s="58"/>
      <c r="AP19" s="58"/>
      <c r="AQ19" s="107"/>
      <c r="AR19" s="42">
        <f t="shared" si="5"/>
        <v>0</v>
      </c>
      <c r="AS19" s="42">
        <f t="shared" si="6"/>
        <v>0</v>
      </c>
      <c r="AT19" s="42">
        <f t="shared" si="15"/>
        <v>0</v>
      </c>
      <c r="AU19" s="43">
        <f t="shared" si="7"/>
        <v>0</v>
      </c>
      <c r="AV19" s="43">
        <f t="shared" si="16"/>
        <v>0</v>
      </c>
      <c r="AW19" s="43">
        <f t="shared" si="8"/>
        <v>0</v>
      </c>
      <c r="AX19" s="43" t="e">
        <f>#REF!+P19+Q19+R19</f>
        <v>#REF!</v>
      </c>
      <c r="AY19" s="43">
        <f t="shared" si="17"/>
        <v>0</v>
      </c>
      <c r="AZ19" s="43">
        <f t="shared" si="18"/>
        <v>0</v>
      </c>
      <c r="BA19" s="43">
        <f t="shared" si="9"/>
        <v>0</v>
      </c>
      <c r="BB19" s="44" t="e">
        <f t="shared" si="10"/>
        <v>#REF!</v>
      </c>
      <c r="BC19" s="44">
        <f t="shared" si="11"/>
        <v>0</v>
      </c>
    </row>
    <row r="20" spans="1:55" s="65" customFormat="1" ht="21" customHeight="1">
      <c r="A20" s="62" t="s">
        <v>23</v>
      </c>
      <c r="B20" s="34"/>
      <c r="C20" s="57">
        <v>918</v>
      </c>
      <c r="D20" s="38">
        <f t="shared" si="0"/>
        <v>0</v>
      </c>
      <c r="E20" s="39">
        <f t="shared" si="19"/>
        <v>0</v>
      </c>
      <c r="F20" s="58"/>
      <c r="G20" s="58"/>
      <c r="H20" s="58"/>
      <c r="I20" s="107"/>
      <c r="J20" s="39">
        <f t="shared" si="1"/>
        <v>0</v>
      </c>
      <c r="K20" s="58"/>
      <c r="L20" s="58"/>
      <c r="M20" s="58"/>
      <c r="N20" s="58"/>
      <c r="O20" s="58"/>
      <c r="P20" s="58"/>
      <c r="Q20" s="58"/>
      <c r="R20" s="107"/>
      <c r="S20" s="39">
        <f t="shared" si="12"/>
        <v>0</v>
      </c>
      <c r="T20" s="58"/>
      <c r="U20" s="58"/>
      <c r="V20" s="58"/>
      <c r="W20" s="58"/>
      <c r="X20" s="58"/>
      <c r="Y20" s="58"/>
      <c r="Z20" s="58"/>
      <c r="AA20" s="58"/>
      <c r="AB20" s="59"/>
      <c r="AC20" s="105"/>
      <c r="AD20" s="58"/>
      <c r="AE20" s="58"/>
      <c r="AF20" s="59"/>
      <c r="AG20" s="39">
        <f t="shared" si="3"/>
        <v>0</v>
      </c>
      <c r="AH20" s="58"/>
      <c r="AI20" s="58"/>
      <c r="AJ20" s="58"/>
      <c r="AK20" s="58"/>
      <c r="AL20" s="58"/>
      <c r="AM20" s="58"/>
      <c r="AN20" s="58"/>
      <c r="AO20" s="58"/>
      <c r="AP20" s="58"/>
      <c r="AQ20" s="107"/>
      <c r="AR20" s="42">
        <f t="shared" si="5"/>
        <v>0</v>
      </c>
      <c r="AS20" s="42">
        <f t="shared" si="6"/>
        <v>0</v>
      </c>
      <c r="AT20" s="42">
        <f t="shared" si="15"/>
        <v>0</v>
      </c>
      <c r="AU20" s="43">
        <f t="shared" si="7"/>
        <v>0</v>
      </c>
      <c r="AV20" s="43">
        <f t="shared" si="16"/>
        <v>0</v>
      </c>
      <c r="AW20" s="43">
        <f t="shared" si="8"/>
        <v>0</v>
      </c>
      <c r="AX20" s="43" t="e">
        <f>#REF!+P20+Q20+R20</f>
        <v>#REF!</v>
      </c>
      <c r="AY20" s="43">
        <f t="shared" si="17"/>
        <v>0</v>
      </c>
      <c r="AZ20" s="43">
        <f t="shared" si="18"/>
        <v>0</v>
      </c>
      <c r="BA20" s="43">
        <f t="shared" si="9"/>
        <v>0</v>
      </c>
      <c r="BB20" s="44" t="e">
        <f t="shared" si="10"/>
        <v>#REF!</v>
      </c>
      <c r="BC20" s="44">
        <f t="shared" si="11"/>
        <v>0</v>
      </c>
    </row>
    <row r="21" spans="1:55" s="65" customFormat="1" ht="33.75" customHeight="1">
      <c r="A21" s="62" t="s">
        <v>29</v>
      </c>
      <c r="B21" s="34"/>
      <c r="C21" s="57">
        <v>919</v>
      </c>
      <c r="D21" s="38">
        <f t="shared" si="0"/>
        <v>0</v>
      </c>
      <c r="E21" s="39">
        <f t="shared" si="19"/>
        <v>0</v>
      </c>
      <c r="F21" s="58"/>
      <c r="G21" s="58"/>
      <c r="H21" s="58"/>
      <c r="I21" s="107"/>
      <c r="J21" s="39">
        <f t="shared" si="1"/>
        <v>0</v>
      </c>
      <c r="K21" s="58"/>
      <c r="L21" s="58"/>
      <c r="M21" s="58"/>
      <c r="N21" s="58"/>
      <c r="O21" s="58"/>
      <c r="P21" s="58"/>
      <c r="Q21" s="58"/>
      <c r="R21" s="107"/>
      <c r="S21" s="39">
        <f t="shared" si="12"/>
        <v>0</v>
      </c>
      <c r="T21" s="58"/>
      <c r="U21" s="58"/>
      <c r="V21" s="58"/>
      <c r="W21" s="58"/>
      <c r="X21" s="58"/>
      <c r="Y21" s="58"/>
      <c r="Z21" s="58"/>
      <c r="AA21" s="58"/>
      <c r="AB21" s="59"/>
      <c r="AC21" s="105"/>
      <c r="AD21" s="58"/>
      <c r="AE21" s="58"/>
      <c r="AF21" s="59"/>
      <c r="AG21" s="39">
        <f t="shared" si="3"/>
        <v>0</v>
      </c>
      <c r="AH21" s="58"/>
      <c r="AI21" s="58"/>
      <c r="AJ21" s="58"/>
      <c r="AK21" s="58"/>
      <c r="AL21" s="58"/>
      <c r="AM21" s="58"/>
      <c r="AN21" s="58"/>
      <c r="AO21" s="58"/>
      <c r="AP21" s="58"/>
      <c r="AQ21" s="107"/>
      <c r="AR21" s="42">
        <f t="shared" si="5"/>
        <v>0</v>
      </c>
      <c r="AS21" s="42">
        <f t="shared" si="6"/>
        <v>0</v>
      </c>
      <c r="AT21" s="42">
        <f t="shared" si="15"/>
        <v>0</v>
      </c>
      <c r="AU21" s="43">
        <f t="shared" si="7"/>
        <v>0</v>
      </c>
      <c r="AV21" s="43">
        <f t="shared" si="16"/>
        <v>0</v>
      </c>
      <c r="AW21" s="43">
        <f t="shared" si="8"/>
        <v>0</v>
      </c>
      <c r="AX21" s="43" t="e">
        <f>#REF!+P21+Q21+R21</f>
        <v>#REF!</v>
      </c>
      <c r="AY21" s="43">
        <f t="shared" si="17"/>
        <v>0</v>
      </c>
      <c r="AZ21" s="43">
        <f t="shared" si="18"/>
        <v>0</v>
      </c>
      <c r="BA21" s="43">
        <f t="shared" si="9"/>
        <v>0</v>
      </c>
      <c r="BB21" s="44" t="e">
        <f t="shared" si="10"/>
        <v>#REF!</v>
      </c>
      <c r="BC21" s="44">
        <f t="shared" si="11"/>
        <v>0</v>
      </c>
    </row>
    <row r="22" spans="1:55" s="65" customFormat="1" ht="31.5" customHeight="1">
      <c r="A22" s="53" t="s">
        <v>30</v>
      </c>
      <c r="B22" s="54">
        <v>213</v>
      </c>
      <c r="C22" s="55"/>
      <c r="D22" s="38">
        <f t="shared" si="0"/>
        <v>5630</v>
      </c>
      <c r="E22" s="39">
        <f t="shared" si="19"/>
        <v>0</v>
      </c>
      <c r="F22" s="40">
        <f t="shared" ref="F22:AQ22" si="25">F23</f>
        <v>0</v>
      </c>
      <c r="G22" s="40">
        <f t="shared" si="25"/>
        <v>0</v>
      </c>
      <c r="H22" s="40">
        <f t="shared" si="25"/>
        <v>0</v>
      </c>
      <c r="I22" s="115">
        <f t="shared" si="25"/>
        <v>0</v>
      </c>
      <c r="J22" s="39">
        <f t="shared" si="1"/>
        <v>0</v>
      </c>
      <c r="K22" s="40">
        <f t="shared" si="25"/>
        <v>0</v>
      </c>
      <c r="L22" s="40">
        <f t="shared" si="25"/>
        <v>0</v>
      </c>
      <c r="M22" s="40">
        <f t="shared" si="25"/>
        <v>0</v>
      </c>
      <c r="N22" s="40">
        <f t="shared" si="25"/>
        <v>0</v>
      </c>
      <c r="O22" s="40"/>
      <c r="P22" s="40">
        <f t="shared" si="25"/>
        <v>0</v>
      </c>
      <c r="Q22" s="40"/>
      <c r="R22" s="115">
        <f t="shared" si="25"/>
        <v>0</v>
      </c>
      <c r="S22" s="39">
        <f t="shared" si="12"/>
        <v>0</v>
      </c>
      <c r="T22" s="40">
        <f t="shared" si="25"/>
        <v>0</v>
      </c>
      <c r="U22" s="40">
        <f t="shared" si="25"/>
        <v>0</v>
      </c>
      <c r="V22" s="40">
        <f t="shared" si="25"/>
        <v>0</v>
      </c>
      <c r="W22" s="40">
        <f t="shared" si="25"/>
        <v>0</v>
      </c>
      <c r="X22" s="40">
        <f t="shared" si="25"/>
        <v>0</v>
      </c>
      <c r="Y22" s="40">
        <f t="shared" si="25"/>
        <v>0</v>
      </c>
      <c r="Z22" s="40">
        <f t="shared" si="25"/>
        <v>0</v>
      </c>
      <c r="AA22" s="40">
        <f t="shared" si="25"/>
        <v>0</v>
      </c>
      <c r="AB22" s="41">
        <f t="shared" si="25"/>
        <v>0</v>
      </c>
      <c r="AC22" s="39">
        <f t="shared" si="25"/>
        <v>0</v>
      </c>
      <c r="AD22" s="40">
        <f t="shared" si="25"/>
        <v>0</v>
      </c>
      <c r="AE22" s="40">
        <f t="shared" si="25"/>
        <v>5630</v>
      </c>
      <c r="AF22" s="41">
        <f t="shared" si="25"/>
        <v>0</v>
      </c>
      <c r="AG22" s="39">
        <f t="shared" si="3"/>
        <v>0</v>
      </c>
      <c r="AH22" s="40">
        <f t="shared" si="25"/>
        <v>0</v>
      </c>
      <c r="AI22" s="40">
        <f>AI23</f>
        <v>0</v>
      </c>
      <c r="AJ22" s="40">
        <f t="shared" si="25"/>
        <v>0</v>
      </c>
      <c r="AK22" s="40">
        <f t="shared" si="25"/>
        <v>0</v>
      </c>
      <c r="AL22" s="40">
        <f t="shared" si="25"/>
        <v>0</v>
      </c>
      <c r="AM22" s="40">
        <f t="shared" si="25"/>
        <v>0</v>
      </c>
      <c r="AN22" s="40">
        <f t="shared" si="25"/>
        <v>0</v>
      </c>
      <c r="AO22" s="40">
        <f t="shared" si="25"/>
        <v>0</v>
      </c>
      <c r="AP22" s="40">
        <f t="shared" si="25"/>
        <v>0</v>
      </c>
      <c r="AQ22" s="115">
        <f t="shared" si="25"/>
        <v>0</v>
      </c>
      <c r="AR22" s="42">
        <f t="shared" si="5"/>
        <v>0</v>
      </c>
      <c r="AS22" s="42">
        <f t="shared" si="6"/>
        <v>0</v>
      </c>
      <c r="AT22" s="42">
        <f t="shared" si="15"/>
        <v>5630</v>
      </c>
      <c r="AU22" s="43">
        <f t="shared" si="7"/>
        <v>0</v>
      </c>
      <c r="AV22" s="43">
        <f t="shared" si="16"/>
        <v>0</v>
      </c>
      <c r="AW22" s="43">
        <f t="shared" si="8"/>
        <v>0</v>
      </c>
      <c r="AX22" s="43" t="e">
        <f>#REF!+P22+Q22+R22</f>
        <v>#REF!</v>
      </c>
      <c r="AY22" s="43">
        <f t="shared" si="17"/>
        <v>5630</v>
      </c>
      <c r="AZ22" s="43">
        <f t="shared" si="18"/>
        <v>0</v>
      </c>
      <c r="BA22" s="43">
        <f t="shared" si="9"/>
        <v>0</v>
      </c>
      <c r="BB22" s="44" t="e">
        <f t="shared" si="10"/>
        <v>#REF!</v>
      </c>
      <c r="BC22" s="44">
        <f t="shared" si="11"/>
        <v>5630</v>
      </c>
    </row>
    <row r="23" spans="1:55" s="65" customFormat="1" ht="24" customHeight="1">
      <c r="A23" s="66" t="s">
        <v>30</v>
      </c>
      <c r="B23" s="34"/>
      <c r="C23" s="57">
        <v>992</v>
      </c>
      <c r="D23" s="38">
        <f t="shared" si="0"/>
        <v>5630</v>
      </c>
      <c r="E23" s="39">
        <f t="shared" si="19"/>
        <v>0</v>
      </c>
      <c r="F23" s="58"/>
      <c r="G23" s="58"/>
      <c r="H23" s="58"/>
      <c r="I23" s="107"/>
      <c r="J23" s="39">
        <f t="shared" si="1"/>
        <v>0</v>
      </c>
      <c r="K23" s="58"/>
      <c r="L23" s="58"/>
      <c r="M23" s="58"/>
      <c r="N23" s="58"/>
      <c r="O23" s="58"/>
      <c r="P23" s="58"/>
      <c r="Q23" s="58"/>
      <c r="R23" s="107"/>
      <c r="S23" s="39">
        <f t="shared" si="12"/>
        <v>0</v>
      </c>
      <c r="T23" s="58"/>
      <c r="U23" s="58"/>
      <c r="V23" s="58"/>
      <c r="W23" s="58"/>
      <c r="X23" s="58"/>
      <c r="Y23" s="58"/>
      <c r="Z23" s="58"/>
      <c r="AA23" s="58"/>
      <c r="AB23" s="59"/>
      <c r="AC23" s="105"/>
      <c r="AD23" s="58"/>
      <c r="AE23" s="58">
        <v>5630</v>
      </c>
      <c r="AF23" s="59"/>
      <c r="AG23" s="39">
        <f t="shared" si="3"/>
        <v>0</v>
      </c>
      <c r="AH23" s="58"/>
      <c r="AI23" s="58"/>
      <c r="AJ23" s="58"/>
      <c r="AK23" s="58"/>
      <c r="AL23" s="58"/>
      <c r="AM23" s="58"/>
      <c r="AN23" s="58"/>
      <c r="AO23" s="58"/>
      <c r="AP23" s="58"/>
      <c r="AQ23" s="107"/>
      <c r="AR23" s="42">
        <f t="shared" si="5"/>
        <v>0</v>
      </c>
      <c r="AS23" s="42">
        <f t="shared" si="6"/>
        <v>0</v>
      </c>
      <c r="AT23" s="42">
        <f t="shared" si="15"/>
        <v>5630</v>
      </c>
      <c r="AU23" s="43">
        <f t="shared" si="7"/>
        <v>0</v>
      </c>
      <c r="AV23" s="43">
        <f t="shared" si="16"/>
        <v>0</v>
      </c>
      <c r="AW23" s="43">
        <f t="shared" si="8"/>
        <v>0</v>
      </c>
      <c r="AX23" s="43" t="e">
        <f>#REF!+P23+Q23+R23</f>
        <v>#REF!</v>
      </c>
      <c r="AY23" s="43">
        <f t="shared" si="17"/>
        <v>5630</v>
      </c>
      <c r="AZ23" s="43">
        <f t="shared" si="18"/>
        <v>0</v>
      </c>
      <c r="BA23" s="43">
        <f t="shared" si="9"/>
        <v>0</v>
      </c>
      <c r="BB23" s="44" t="e">
        <f t="shared" si="10"/>
        <v>#REF!</v>
      </c>
      <c r="BC23" s="44">
        <f t="shared" si="11"/>
        <v>5630</v>
      </c>
    </row>
    <row r="24" spans="1:55" s="69" customFormat="1" ht="22.5" customHeight="1">
      <c r="A24" s="67" t="s">
        <v>31</v>
      </c>
      <c r="B24" s="54">
        <v>220</v>
      </c>
      <c r="C24" s="68"/>
      <c r="D24" s="38">
        <f t="shared" si="0"/>
        <v>7906388</v>
      </c>
      <c r="E24" s="39">
        <f t="shared" si="19"/>
        <v>7388200</v>
      </c>
      <c r="F24" s="40">
        <f>F25+F27+F32+F36+F38+F44</f>
        <v>4649600</v>
      </c>
      <c r="G24" s="40">
        <f>G25+G27+G32+G36+G38+G44</f>
        <v>0</v>
      </c>
      <c r="H24" s="40">
        <f>H25+H27+H32+H36+H38+H44</f>
        <v>2563200</v>
      </c>
      <c r="I24" s="115">
        <f>I25+I27+I32+I36+I38+I44</f>
        <v>175400</v>
      </c>
      <c r="J24" s="39">
        <f t="shared" si="1"/>
        <v>0</v>
      </c>
      <c r="K24" s="40">
        <f>K25+K27+K32+K36+K38+K44</f>
        <v>0</v>
      </c>
      <c r="L24" s="40">
        <f>L25+L27+L32+L36+L38+L44</f>
        <v>0</v>
      </c>
      <c r="M24" s="40">
        <f>M25+M27+M32+M36+M38+M44</f>
        <v>0</v>
      </c>
      <c r="N24" s="40">
        <f>N25+N27+N32+N36+N38+N44</f>
        <v>0</v>
      </c>
      <c r="O24" s="40"/>
      <c r="P24" s="40">
        <f>P25+P27+P32+P36+P38+P44</f>
        <v>0</v>
      </c>
      <c r="Q24" s="40"/>
      <c r="R24" s="115">
        <f>R25+R27+R32+R36+R38+R44</f>
        <v>0</v>
      </c>
      <c r="S24" s="39">
        <f t="shared" si="12"/>
        <v>0</v>
      </c>
      <c r="T24" s="40">
        <f>T25+T27+T32+T36+T38+T44</f>
        <v>0</v>
      </c>
      <c r="U24" s="40">
        <f t="shared" ref="U24:AB24" si="26">U25+U27+U32+U36+U38+U44</f>
        <v>0</v>
      </c>
      <c r="V24" s="40">
        <f t="shared" si="26"/>
        <v>0</v>
      </c>
      <c r="W24" s="40">
        <f t="shared" si="26"/>
        <v>0</v>
      </c>
      <c r="X24" s="40">
        <f>X25+X27+X32+X36+X38+X44</f>
        <v>0</v>
      </c>
      <c r="Y24" s="40">
        <f>Y25+Y27+Y32+Y36+Y38+Y44</f>
        <v>0</v>
      </c>
      <c r="Z24" s="40">
        <f>Z25+Z27+Z32+Z36+Z38+Z44</f>
        <v>0</v>
      </c>
      <c r="AA24" s="40">
        <f t="shared" si="26"/>
        <v>0</v>
      </c>
      <c r="AB24" s="41">
        <f t="shared" si="26"/>
        <v>0</v>
      </c>
      <c r="AC24" s="39">
        <f>AC25+AC27+AC32+AC36+AC38+AC44</f>
        <v>0</v>
      </c>
      <c r="AD24" s="40">
        <f>AD25+AD27+AD32+AD36+AD38+AD44</f>
        <v>0</v>
      </c>
      <c r="AE24" s="40">
        <f>AE25+AE27+AE32+AE36+AE38+AE44</f>
        <v>518188</v>
      </c>
      <c r="AF24" s="41">
        <f>AF25+AF27+AF32+AF36+AF38+AF44</f>
        <v>0</v>
      </c>
      <c r="AG24" s="39">
        <f t="shared" si="3"/>
        <v>0</v>
      </c>
      <c r="AH24" s="40">
        <f t="shared" ref="AH24:AQ24" si="27">AH25+AH27+AH32+AH36+AH38+AH44</f>
        <v>0</v>
      </c>
      <c r="AI24" s="40">
        <f t="shared" si="27"/>
        <v>0</v>
      </c>
      <c r="AJ24" s="40">
        <f t="shared" si="27"/>
        <v>0</v>
      </c>
      <c r="AK24" s="40">
        <f t="shared" si="27"/>
        <v>0</v>
      </c>
      <c r="AL24" s="40">
        <f t="shared" si="27"/>
        <v>0</v>
      </c>
      <c r="AM24" s="40">
        <f t="shared" si="27"/>
        <v>0</v>
      </c>
      <c r="AN24" s="40">
        <f t="shared" si="27"/>
        <v>0</v>
      </c>
      <c r="AO24" s="40">
        <f t="shared" si="27"/>
        <v>0</v>
      </c>
      <c r="AP24" s="40">
        <f>AP25+AP27+AP32+AP36+AP38+AP44</f>
        <v>0</v>
      </c>
      <c r="AQ24" s="115">
        <f t="shared" si="27"/>
        <v>0</v>
      </c>
      <c r="AR24" s="42">
        <f t="shared" si="5"/>
        <v>7388200</v>
      </c>
      <c r="AS24" s="42">
        <f t="shared" si="6"/>
        <v>0</v>
      </c>
      <c r="AT24" s="42">
        <f t="shared" si="15"/>
        <v>518188</v>
      </c>
      <c r="AU24" s="43">
        <f t="shared" si="7"/>
        <v>4649600</v>
      </c>
      <c r="AV24" s="43">
        <f t="shared" si="16"/>
        <v>2563200</v>
      </c>
      <c r="AW24" s="43">
        <f t="shared" si="8"/>
        <v>0</v>
      </c>
      <c r="AX24" s="43" t="e">
        <f>#REF!+P24+Q24+R24</f>
        <v>#REF!</v>
      </c>
      <c r="AY24" s="43">
        <f t="shared" si="17"/>
        <v>518188</v>
      </c>
      <c r="AZ24" s="43">
        <f t="shared" si="18"/>
        <v>0</v>
      </c>
      <c r="BA24" s="43">
        <f t="shared" si="9"/>
        <v>4649600</v>
      </c>
      <c r="BB24" s="44" t="e">
        <f t="shared" si="10"/>
        <v>#REF!</v>
      </c>
      <c r="BC24" s="44">
        <f t="shared" si="11"/>
        <v>518188</v>
      </c>
    </row>
    <row r="25" spans="1:55" s="17" customFormat="1" ht="23.25" customHeight="1">
      <c r="A25" s="53" t="s">
        <v>32</v>
      </c>
      <c r="B25" s="54">
        <v>221</v>
      </c>
      <c r="C25" s="37"/>
      <c r="D25" s="38">
        <f t="shared" si="0"/>
        <v>88700</v>
      </c>
      <c r="E25" s="39">
        <f t="shared" si="19"/>
        <v>88700</v>
      </c>
      <c r="F25" s="40">
        <f>F26</f>
        <v>40700</v>
      </c>
      <c r="G25" s="40">
        <f>G26</f>
        <v>0</v>
      </c>
      <c r="H25" s="40">
        <f>H26</f>
        <v>48000</v>
      </c>
      <c r="I25" s="115">
        <f>I26</f>
        <v>0</v>
      </c>
      <c r="J25" s="39">
        <f t="shared" si="1"/>
        <v>0</v>
      </c>
      <c r="K25" s="40">
        <f>K26</f>
        <v>0</v>
      </c>
      <c r="L25" s="40">
        <f>L26</f>
        <v>0</v>
      </c>
      <c r="M25" s="40">
        <f>M26</f>
        <v>0</v>
      </c>
      <c r="N25" s="40">
        <f>N26</f>
        <v>0</v>
      </c>
      <c r="O25" s="40"/>
      <c r="P25" s="40">
        <f>P26</f>
        <v>0</v>
      </c>
      <c r="Q25" s="40"/>
      <c r="R25" s="115">
        <f>R26</f>
        <v>0</v>
      </c>
      <c r="S25" s="39">
        <f t="shared" si="12"/>
        <v>0</v>
      </c>
      <c r="T25" s="40">
        <f t="shared" ref="T25:AQ25" si="28">T26</f>
        <v>0</v>
      </c>
      <c r="U25" s="40">
        <f t="shared" si="28"/>
        <v>0</v>
      </c>
      <c r="V25" s="40">
        <f t="shared" si="28"/>
        <v>0</v>
      </c>
      <c r="W25" s="40">
        <f t="shared" si="28"/>
        <v>0</v>
      </c>
      <c r="X25" s="40">
        <f t="shared" si="28"/>
        <v>0</v>
      </c>
      <c r="Y25" s="40">
        <f t="shared" si="28"/>
        <v>0</v>
      </c>
      <c r="Z25" s="40">
        <f t="shared" si="28"/>
        <v>0</v>
      </c>
      <c r="AA25" s="40">
        <f t="shared" si="28"/>
        <v>0</v>
      </c>
      <c r="AB25" s="41">
        <f t="shared" si="28"/>
        <v>0</v>
      </c>
      <c r="AC25" s="39">
        <f>AC26</f>
        <v>0</v>
      </c>
      <c r="AD25" s="40">
        <f>AD26</f>
        <v>0</v>
      </c>
      <c r="AE25" s="40">
        <f>AE26</f>
        <v>0</v>
      </c>
      <c r="AF25" s="41">
        <f>AF26</f>
        <v>0</v>
      </c>
      <c r="AG25" s="39">
        <f t="shared" si="3"/>
        <v>0</v>
      </c>
      <c r="AH25" s="40">
        <f t="shared" si="28"/>
        <v>0</v>
      </c>
      <c r="AI25" s="40">
        <f t="shared" si="28"/>
        <v>0</v>
      </c>
      <c r="AJ25" s="40">
        <f>AJ26</f>
        <v>0</v>
      </c>
      <c r="AK25" s="40">
        <f t="shared" si="28"/>
        <v>0</v>
      </c>
      <c r="AL25" s="40">
        <f t="shared" si="28"/>
        <v>0</v>
      </c>
      <c r="AM25" s="40">
        <f t="shared" si="28"/>
        <v>0</v>
      </c>
      <c r="AN25" s="40">
        <f t="shared" si="28"/>
        <v>0</v>
      </c>
      <c r="AO25" s="40">
        <f t="shared" si="28"/>
        <v>0</v>
      </c>
      <c r="AP25" s="40">
        <f t="shared" si="28"/>
        <v>0</v>
      </c>
      <c r="AQ25" s="115">
        <f t="shared" si="28"/>
        <v>0</v>
      </c>
      <c r="AR25" s="42">
        <f t="shared" si="5"/>
        <v>88700</v>
      </c>
      <c r="AS25" s="42">
        <f t="shared" si="6"/>
        <v>0</v>
      </c>
      <c r="AT25" s="42">
        <f t="shared" si="15"/>
        <v>0</v>
      </c>
      <c r="AU25" s="43">
        <f t="shared" si="7"/>
        <v>40700</v>
      </c>
      <c r="AV25" s="43">
        <f t="shared" si="16"/>
        <v>48000</v>
      </c>
      <c r="AW25" s="43">
        <f t="shared" si="8"/>
        <v>0</v>
      </c>
      <c r="AX25" s="43" t="e">
        <f>#REF!+P25+Q25+R25</f>
        <v>#REF!</v>
      </c>
      <c r="AY25" s="43">
        <f t="shared" si="17"/>
        <v>0</v>
      </c>
      <c r="AZ25" s="43">
        <f t="shared" si="18"/>
        <v>0</v>
      </c>
      <c r="BA25" s="43">
        <f t="shared" si="9"/>
        <v>40700</v>
      </c>
      <c r="BB25" s="44" t="e">
        <f t="shared" si="10"/>
        <v>#REF!</v>
      </c>
      <c r="BC25" s="44">
        <f t="shared" si="11"/>
        <v>0</v>
      </c>
    </row>
    <row r="26" spans="1:55" s="17" customFormat="1" ht="23.25" customHeight="1">
      <c r="A26" s="66" t="s">
        <v>32</v>
      </c>
      <c r="B26" s="34"/>
      <c r="C26" s="57">
        <v>925</v>
      </c>
      <c r="D26" s="38">
        <f t="shared" si="0"/>
        <v>88700</v>
      </c>
      <c r="E26" s="39">
        <f t="shared" si="19"/>
        <v>88700</v>
      </c>
      <c r="F26" s="58">
        <f>'925'!P8</f>
        <v>40700</v>
      </c>
      <c r="G26" s="58"/>
      <c r="H26" s="58">
        <f>'925'!S8</f>
        <v>48000</v>
      </c>
      <c r="I26" s="107"/>
      <c r="J26" s="39">
        <f t="shared" si="1"/>
        <v>0</v>
      </c>
      <c r="K26" s="58"/>
      <c r="L26" s="58"/>
      <c r="M26" s="58"/>
      <c r="N26" s="58"/>
      <c r="O26" s="58"/>
      <c r="P26" s="58"/>
      <c r="Q26" s="58"/>
      <c r="R26" s="107"/>
      <c r="S26" s="39">
        <f t="shared" si="12"/>
        <v>0</v>
      </c>
      <c r="T26" s="58"/>
      <c r="U26" s="58"/>
      <c r="V26" s="58"/>
      <c r="W26" s="58"/>
      <c r="X26" s="58"/>
      <c r="Y26" s="58"/>
      <c r="Z26" s="58"/>
      <c r="AA26" s="58"/>
      <c r="AB26" s="59"/>
      <c r="AC26" s="105"/>
      <c r="AD26" s="58"/>
      <c r="AE26" s="58"/>
      <c r="AF26" s="59"/>
      <c r="AG26" s="39">
        <f t="shared" si="3"/>
        <v>0</v>
      </c>
      <c r="AH26" s="58"/>
      <c r="AI26" s="58"/>
      <c r="AJ26" s="58"/>
      <c r="AK26" s="58"/>
      <c r="AL26" s="58"/>
      <c r="AM26" s="58"/>
      <c r="AN26" s="58"/>
      <c r="AO26" s="58"/>
      <c r="AP26" s="58"/>
      <c r="AQ26" s="107"/>
      <c r="AR26" s="42">
        <f t="shared" si="5"/>
        <v>88700</v>
      </c>
      <c r="AS26" s="42">
        <f t="shared" si="6"/>
        <v>0</v>
      </c>
      <c r="AT26" s="42">
        <f t="shared" si="15"/>
        <v>0</v>
      </c>
      <c r="AU26" s="43">
        <f t="shared" si="7"/>
        <v>40700</v>
      </c>
      <c r="AV26" s="43">
        <f t="shared" si="16"/>
        <v>48000</v>
      </c>
      <c r="AW26" s="43">
        <f t="shared" si="8"/>
        <v>0</v>
      </c>
      <c r="AX26" s="43" t="e">
        <f>#REF!+P26+Q26+R26</f>
        <v>#REF!</v>
      </c>
      <c r="AY26" s="43">
        <f t="shared" si="17"/>
        <v>0</v>
      </c>
      <c r="AZ26" s="43">
        <f t="shared" si="18"/>
        <v>0</v>
      </c>
      <c r="BA26" s="43">
        <f t="shared" si="9"/>
        <v>40700</v>
      </c>
      <c r="BB26" s="44" t="e">
        <f t="shared" si="10"/>
        <v>#REF!</v>
      </c>
      <c r="BC26" s="44">
        <f t="shared" si="11"/>
        <v>0</v>
      </c>
    </row>
    <row r="27" spans="1:55" s="17" customFormat="1" ht="23.25" customHeight="1">
      <c r="A27" s="53" t="s">
        <v>33</v>
      </c>
      <c r="B27" s="54">
        <v>222</v>
      </c>
      <c r="C27" s="55"/>
      <c r="D27" s="38">
        <f t="shared" si="0"/>
        <v>15800</v>
      </c>
      <c r="E27" s="39">
        <f t="shared" si="19"/>
        <v>15800</v>
      </c>
      <c r="F27" s="40">
        <f>SUM(F28:F31)</f>
        <v>0</v>
      </c>
      <c r="G27" s="40">
        <f>SUM(G28:G31)</f>
        <v>0</v>
      </c>
      <c r="H27" s="40">
        <f>SUM(H28:H31)</f>
        <v>0</v>
      </c>
      <c r="I27" s="115">
        <f>SUM(I28:I31)</f>
        <v>15800</v>
      </c>
      <c r="J27" s="39">
        <f t="shared" si="1"/>
        <v>0</v>
      </c>
      <c r="K27" s="40">
        <f t="shared" ref="K27:R27" si="29">SUM(K28:K31)</f>
        <v>0</v>
      </c>
      <c r="L27" s="40">
        <f t="shared" si="29"/>
        <v>0</v>
      </c>
      <c r="M27" s="40">
        <f t="shared" si="29"/>
        <v>0</v>
      </c>
      <c r="N27" s="40">
        <f t="shared" si="29"/>
        <v>0</v>
      </c>
      <c r="O27" s="40"/>
      <c r="P27" s="40">
        <f t="shared" si="29"/>
        <v>0</v>
      </c>
      <c r="Q27" s="40"/>
      <c r="R27" s="115">
        <f t="shared" si="29"/>
        <v>0</v>
      </c>
      <c r="S27" s="39">
        <f t="shared" si="12"/>
        <v>0</v>
      </c>
      <c r="T27" s="40">
        <f>SUM(T28:T31)</f>
        <v>0</v>
      </c>
      <c r="U27" s="40">
        <f t="shared" ref="U27:AC27" si="30">SUM(U28:U31)</f>
        <v>0</v>
      </c>
      <c r="V27" s="40">
        <f t="shared" si="30"/>
        <v>0</v>
      </c>
      <c r="W27" s="40">
        <f t="shared" si="30"/>
        <v>0</v>
      </c>
      <c r="X27" s="40">
        <f>SUM(X28:X31)</f>
        <v>0</v>
      </c>
      <c r="Y27" s="40">
        <f>SUM(Y28:Y31)</f>
        <v>0</v>
      </c>
      <c r="Z27" s="40">
        <f>SUM(Z28:Z31)</f>
        <v>0</v>
      </c>
      <c r="AA27" s="40">
        <f t="shared" si="30"/>
        <v>0</v>
      </c>
      <c r="AB27" s="41">
        <f t="shared" si="30"/>
        <v>0</v>
      </c>
      <c r="AC27" s="39">
        <f t="shared" si="30"/>
        <v>0</v>
      </c>
      <c r="AD27" s="40">
        <f>SUM(AD28:AD31)</f>
        <v>0</v>
      </c>
      <c r="AE27" s="40">
        <f>SUM(AE28:AE31)</f>
        <v>0</v>
      </c>
      <c r="AF27" s="41">
        <f>SUM(AF28:AF31)</f>
        <v>0</v>
      </c>
      <c r="AG27" s="39">
        <f t="shared" si="3"/>
        <v>0</v>
      </c>
      <c r="AH27" s="40">
        <f>SUM(AH28:AH31)</f>
        <v>0</v>
      </c>
      <c r="AI27" s="40">
        <f t="shared" ref="AI27:AQ27" si="31">SUM(AI28:AI31)</f>
        <v>0</v>
      </c>
      <c r="AJ27" s="40">
        <f t="shared" si="31"/>
        <v>0</v>
      </c>
      <c r="AK27" s="40">
        <f>SUM(AK28:AK31)</f>
        <v>0</v>
      </c>
      <c r="AL27" s="40">
        <f t="shared" si="31"/>
        <v>0</v>
      </c>
      <c r="AM27" s="40">
        <f t="shared" si="31"/>
        <v>0</v>
      </c>
      <c r="AN27" s="40">
        <f t="shared" si="31"/>
        <v>0</v>
      </c>
      <c r="AO27" s="40">
        <f t="shared" si="31"/>
        <v>0</v>
      </c>
      <c r="AP27" s="40">
        <f>SUM(AP28:AP31)</f>
        <v>0</v>
      </c>
      <c r="AQ27" s="115">
        <f t="shared" si="31"/>
        <v>0</v>
      </c>
      <c r="AR27" s="42">
        <f t="shared" si="5"/>
        <v>15800</v>
      </c>
      <c r="AS27" s="42">
        <f t="shared" si="6"/>
        <v>0</v>
      </c>
      <c r="AT27" s="42">
        <f t="shared" si="15"/>
        <v>0</v>
      </c>
      <c r="AU27" s="43">
        <f t="shared" si="7"/>
        <v>0</v>
      </c>
      <c r="AV27" s="43">
        <f t="shared" si="16"/>
        <v>0</v>
      </c>
      <c r="AW27" s="43">
        <f t="shared" si="8"/>
        <v>0</v>
      </c>
      <c r="AX27" s="43" t="e">
        <f>#REF!+P27+Q27+R27</f>
        <v>#REF!</v>
      </c>
      <c r="AY27" s="43">
        <f t="shared" si="17"/>
        <v>0</v>
      </c>
      <c r="AZ27" s="43">
        <f t="shared" si="18"/>
        <v>0</v>
      </c>
      <c r="BA27" s="43">
        <f t="shared" si="9"/>
        <v>0</v>
      </c>
      <c r="BB27" s="44" t="e">
        <f t="shared" si="10"/>
        <v>#REF!</v>
      </c>
      <c r="BC27" s="44">
        <f t="shared" si="11"/>
        <v>0</v>
      </c>
    </row>
    <row r="28" spans="1:55" s="17" customFormat="1" ht="80.25" customHeight="1">
      <c r="A28" s="62" t="s">
        <v>34</v>
      </c>
      <c r="B28" s="34"/>
      <c r="C28" s="57">
        <v>921</v>
      </c>
      <c r="D28" s="38">
        <f t="shared" si="0"/>
        <v>0</v>
      </c>
      <c r="E28" s="39">
        <f t="shared" si="19"/>
        <v>0</v>
      </c>
      <c r="F28" s="58"/>
      <c r="G28" s="58"/>
      <c r="H28" s="58"/>
      <c r="I28" s="107"/>
      <c r="J28" s="39">
        <f t="shared" si="1"/>
        <v>0</v>
      </c>
      <c r="K28" s="58"/>
      <c r="L28" s="58"/>
      <c r="M28" s="58"/>
      <c r="N28" s="58"/>
      <c r="O28" s="58"/>
      <c r="P28" s="58"/>
      <c r="Q28" s="58"/>
      <c r="R28" s="107"/>
      <c r="S28" s="39">
        <f t="shared" si="12"/>
        <v>0</v>
      </c>
      <c r="T28" s="58"/>
      <c r="U28" s="58"/>
      <c r="V28" s="58"/>
      <c r="W28" s="58"/>
      <c r="X28" s="58"/>
      <c r="Y28" s="58"/>
      <c r="Z28" s="58"/>
      <c r="AA28" s="58"/>
      <c r="AB28" s="59"/>
      <c r="AC28" s="105"/>
      <c r="AD28" s="58"/>
      <c r="AE28" s="58"/>
      <c r="AF28" s="59"/>
      <c r="AG28" s="39">
        <f t="shared" si="3"/>
        <v>0</v>
      </c>
      <c r="AH28" s="58"/>
      <c r="AI28" s="58"/>
      <c r="AJ28" s="58"/>
      <c r="AK28" s="58"/>
      <c r="AL28" s="58"/>
      <c r="AM28" s="58"/>
      <c r="AN28" s="58"/>
      <c r="AO28" s="58"/>
      <c r="AP28" s="58"/>
      <c r="AQ28" s="107"/>
      <c r="AR28" s="42">
        <f t="shared" si="5"/>
        <v>0</v>
      </c>
      <c r="AS28" s="42">
        <f t="shared" si="6"/>
        <v>0</v>
      </c>
      <c r="AT28" s="42">
        <f t="shared" si="15"/>
        <v>0</v>
      </c>
      <c r="AU28" s="43">
        <f t="shared" si="7"/>
        <v>0</v>
      </c>
      <c r="AV28" s="43">
        <f t="shared" si="16"/>
        <v>0</v>
      </c>
      <c r="AW28" s="43">
        <f t="shared" si="8"/>
        <v>0</v>
      </c>
      <c r="AX28" s="43" t="e">
        <f>#REF!+P28+Q28+R28</f>
        <v>#REF!</v>
      </c>
      <c r="AY28" s="43">
        <f t="shared" si="17"/>
        <v>0</v>
      </c>
      <c r="AZ28" s="43">
        <f t="shared" si="18"/>
        <v>0</v>
      </c>
      <c r="BA28" s="43">
        <f t="shared" si="9"/>
        <v>0</v>
      </c>
      <c r="BB28" s="44" t="e">
        <f t="shared" si="10"/>
        <v>#REF!</v>
      </c>
      <c r="BC28" s="44">
        <f t="shared" si="11"/>
        <v>0</v>
      </c>
    </row>
    <row r="29" spans="1:55" s="17" customFormat="1" ht="19.5" customHeight="1">
      <c r="A29" s="62" t="s">
        <v>35</v>
      </c>
      <c r="B29" s="34"/>
      <c r="C29" s="57">
        <v>922</v>
      </c>
      <c r="D29" s="38">
        <f t="shared" si="0"/>
        <v>15800</v>
      </c>
      <c r="E29" s="39">
        <f t="shared" si="19"/>
        <v>15800</v>
      </c>
      <c r="F29" s="58"/>
      <c r="G29" s="58"/>
      <c r="H29" s="58"/>
      <c r="I29" s="107">
        <f>'922'!H10</f>
        <v>15800</v>
      </c>
      <c r="J29" s="39">
        <f t="shared" si="1"/>
        <v>0</v>
      </c>
      <c r="K29" s="58"/>
      <c r="L29" s="58"/>
      <c r="M29" s="58"/>
      <c r="N29" s="58"/>
      <c r="O29" s="58"/>
      <c r="P29" s="58"/>
      <c r="Q29" s="58"/>
      <c r="R29" s="107"/>
      <c r="S29" s="39">
        <f t="shared" si="12"/>
        <v>0</v>
      </c>
      <c r="T29" s="58"/>
      <c r="U29" s="58"/>
      <c r="V29" s="58"/>
      <c r="W29" s="58"/>
      <c r="X29" s="58"/>
      <c r="Y29" s="58"/>
      <c r="Z29" s="58"/>
      <c r="AA29" s="58"/>
      <c r="AB29" s="59"/>
      <c r="AC29" s="105"/>
      <c r="AD29" s="58"/>
      <c r="AE29" s="58"/>
      <c r="AF29" s="59"/>
      <c r="AG29" s="39">
        <f t="shared" si="3"/>
        <v>0</v>
      </c>
      <c r="AH29" s="58"/>
      <c r="AI29" s="58"/>
      <c r="AJ29" s="58"/>
      <c r="AK29" s="58"/>
      <c r="AL29" s="58"/>
      <c r="AM29" s="58"/>
      <c r="AN29" s="58"/>
      <c r="AO29" s="58"/>
      <c r="AP29" s="58"/>
      <c r="AQ29" s="107"/>
      <c r="AR29" s="42">
        <f t="shared" si="5"/>
        <v>15800</v>
      </c>
      <c r="AS29" s="42">
        <f t="shared" si="6"/>
        <v>0</v>
      </c>
      <c r="AT29" s="42">
        <f t="shared" si="15"/>
        <v>0</v>
      </c>
      <c r="AU29" s="43">
        <f t="shared" si="7"/>
        <v>0</v>
      </c>
      <c r="AV29" s="43">
        <f t="shared" si="16"/>
        <v>0</v>
      </c>
      <c r="AW29" s="43">
        <f t="shared" si="8"/>
        <v>0</v>
      </c>
      <c r="AX29" s="43" t="e">
        <f>#REF!+P29+Q29+R29</f>
        <v>#REF!</v>
      </c>
      <c r="AY29" s="43">
        <f t="shared" si="17"/>
        <v>0</v>
      </c>
      <c r="AZ29" s="43">
        <f t="shared" si="18"/>
        <v>0</v>
      </c>
      <c r="BA29" s="43">
        <f t="shared" si="9"/>
        <v>0</v>
      </c>
      <c r="BB29" s="44" t="e">
        <f t="shared" si="10"/>
        <v>#REF!</v>
      </c>
      <c r="BC29" s="44">
        <f t="shared" si="11"/>
        <v>0</v>
      </c>
    </row>
    <row r="30" spans="1:55" s="17" customFormat="1" ht="45.75" hidden="1" customHeight="1">
      <c r="A30" s="62" t="s">
        <v>36</v>
      </c>
      <c r="B30" s="34"/>
      <c r="C30" s="57">
        <v>923</v>
      </c>
      <c r="D30" s="38">
        <f t="shared" si="0"/>
        <v>0</v>
      </c>
      <c r="E30" s="39">
        <f t="shared" si="19"/>
        <v>0</v>
      </c>
      <c r="F30" s="58"/>
      <c r="G30" s="58"/>
      <c r="H30" s="58"/>
      <c r="I30" s="107"/>
      <c r="J30" s="39">
        <f t="shared" si="1"/>
        <v>0</v>
      </c>
      <c r="K30" s="58"/>
      <c r="L30" s="58"/>
      <c r="M30" s="58"/>
      <c r="N30" s="58"/>
      <c r="O30" s="58"/>
      <c r="P30" s="58"/>
      <c r="Q30" s="58"/>
      <c r="R30" s="107"/>
      <c r="S30" s="39">
        <f t="shared" si="12"/>
        <v>0</v>
      </c>
      <c r="T30" s="58"/>
      <c r="U30" s="58"/>
      <c r="V30" s="58"/>
      <c r="W30" s="58"/>
      <c r="X30" s="58"/>
      <c r="Y30" s="58"/>
      <c r="Z30" s="58"/>
      <c r="AA30" s="58"/>
      <c r="AB30" s="59"/>
      <c r="AC30" s="105"/>
      <c r="AD30" s="58"/>
      <c r="AE30" s="58"/>
      <c r="AF30" s="59"/>
      <c r="AG30" s="39">
        <f t="shared" si="3"/>
        <v>0</v>
      </c>
      <c r="AH30" s="58"/>
      <c r="AI30" s="58"/>
      <c r="AJ30" s="58"/>
      <c r="AK30" s="58"/>
      <c r="AL30" s="58"/>
      <c r="AM30" s="58"/>
      <c r="AN30" s="58"/>
      <c r="AO30" s="58"/>
      <c r="AP30" s="58"/>
      <c r="AQ30" s="107"/>
      <c r="AR30" s="42">
        <f t="shared" si="5"/>
        <v>0</v>
      </c>
      <c r="AS30" s="42">
        <f t="shared" si="6"/>
        <v>0</v>
      </c>
      <c r="AT30" s="42">
        <f t="shared" si="15"/>
        <v>0</v>
      </c>
      <c r="AU30" s="43">
        <f t="shared" si="7"/>
        <v>0</v>
      </c>
      <c r="AV30" s="43">
        <f t="shared" si="16"/>
        <v>0</v>
      </c>
      <c r="AW30" s="43">
        <f t="shared" si="8"/>
        <v>0</v>
      </c>
      <c r="AX30" s="43" t="e">
        <f>#REF!+P30+Q30+R30</f>
        <v>#REF!</v>
      </c>
      <c r="AY30" s="43">
        <f t="shared" si="17"/>
        <v>0</v>
      </c>
      <c r="AZ30" s="43">
        <f t="shared" si="18"/>
        <v>0</v>
      </c>
      <c r="BA30" s="43">
        <f t="shared" si="9"/>
        <v>0</v>
      </c>
      <c r="BB30" s="44" t="e">
        <f t="shared" si="10"/>
        <v>#REF!</v>
      </c>
      <c r="BC30" s="44">
        <f t="shared" si="11"/>
        <v>0</v>
      </c>
    </row>
    <row r="31" spans="1:55" s="17" customFormat="1" ht="49.5" customHeight="1">
      <c r="A31" s="62" t="s">
        <v>37</v>
      </c>
      <c r="B31" s="34"/>
      <c r="C31" s="57">
        <v>924</v>
      </c>
      <c r="D31" s="38">
        <f t="shared" si="0"/>
        <v>0</v>
      </c>
      <c r="E31" s="39">
        <f t="shared" si="19"/>
        <v>0</v>
      </c>
      <c r="F31" s="58"/>
      <c r="G31" s="58"/>
      <c r="H31" s="58"/>
      <c r="I31" s="107"/>
      <c r="J31" s="39">
        <f t="shared" si="1"/>
        <v>0</v>
      </c>
      <c r="K31" s="58"/>
      <c r="L31" s="58"/>
      <c r="M31" s="58"/>
      <c r="N31" s="58"/>
      <c r="O31" s="58"/>
      <c r="P31" s="58"/>
      <c r="Q31" s="58"/>
      <c r="R31" s="107"/>
      <c r="S31" s="39">
        <f t="shared" si="12"/>
        <v>0</v>
      </c>
      <c r="T31" s="58"/>
      <c r="U31" s="58"/>
      <c r="V31" s="58"/>
      <c r="W31" s="58"/>
      <c r="X31" s="58"/>
      <c r="Y31" s="58"/>
      <c r="Z31" s="58"/>
      <c r="AA31" s="58"/>
      <c r="AB31" s="59"/>
      <c r="AC31" s="105"/>
      <c r="AD31" s="58"/>
      <c r="AE31" s="58"/>
      <c r="AF31" s="59"/>
      <c r="AG31" s="39">
        <f t="shared" si="3"/>
        <v>0</v>
      </c>
      <c r="AH31" s="58"/>
      <c r="AI31" s="58"/>
      <c r="AJ31" s="58"/>
      <c r="AK31" s="58"/>
      <c r="AL31" s="58"/>
      <c r="AM31" s="58"/>
      <c r="AN31" s="58"/>
      <c r="AO31" s="58"/>
      <c r="AP31" s="58"/>
      <c r="AQ31" s="107"/>
      <c r="AR31" s="42">
        <f t="shared" si="5"/>
        <v>0</v>
      </c>
      <c r="AS31" s="42">
        <f t="shared" si="6"/>
        <v>0</v>
      </c>
      <c r="AT31" s="42">
        <f t="shared" si="15"/>
        <v>0</v>
      </c>
      <c r="AU31" s="43">
        <f t="shared" si="7"/>
        <v>0</v>
      </c>
      <c r="AV31" s="43">
        <f t="shared" si="16"/>
        <v>0</v>
      </c>
      <c r="AW31" s="43">
        <f t="shared" si="8"/>
        <v>0</v>
      </c>
      <c r="AX31" s="43" t="e">
        <f>#REF!+P31+Q31+R31</f>
        <v>#REF!</v>
      </c>
      <c r="AY31" s="43">
        <f t="shared" si="17"/>
        <v>0</v>
      </c>
      <c r="AZ31" s="43">
        <f t="shared" si="18"/>
        <v>0</v>
      </c>
      <c r="BA31" s="43">
        <f t="shared" si="9"/>
        <v>0</v>
      </c>
      <c r="BB31" s="44" t="e">
        <f t="shared" si="10"/>
        <v>#REF!</v>
      </c>
      <c r="BC31" s="44">
        <f t="shared" si="11"/>
        <v>0</v>
      </c>
    </row>
    <row r="32" spans="1:55" s="17" customFormat="1" ht="21" customHeight="1">
      <c r="A32" s="53" t="s">
        <v>38</v>
      </c>
      <c r="B32" s="54">
        <v>223</v>
      </c>
      <c r="C32" s="55"/>
      <c r="D32" s="38">
        <f t="shared" si="0"/>
        <v>2339524</v>
      </c>
      <c r="E32" s="39">
        <f t="shared" si="19"/>
        <v>2329300</v>
      </c>
      <c r="F32" s="40">
        <f>SUM(F33:F35)</f>
        <v>0</v>
      </c>
      <c r="G32" s="40">
        <f>SUM(G33:G35)</f>
        <v>0</v>
      </c>
      <c r="H32" s="40">
        <f>SUM(H33:H35)</f>
        <v>2329300</v>
      </c>
      <c r="I32" s="115">
        <f>SUM(I33:I35)</f>
        <v>0</v>
      </c>
      <c r="J32" s="39">
        <f t="shared" si="1"/>
        <v>0</v>
      </c>
      <c r="K32" s="40">
        <f>SUM(K33:K35)</f>
        <v>0</v>
      </c>
      <c r="L32" s="40">
        <f>SUM(L33:L35)</f>
        <v>0</v>
      </c>
      <c r="M32" s="40">
        <f>SUM(M33:M35)</f>
        <v>0</v>
      </c>
      <c r="N32" s="40">
        <f>SUM(N33:N35)</f>
        <v>0</v>
      </c>
      <c r="O32" s="40"/>
      <c r="P32" s="40">
        <f>SUM(P33:P35)</f>
        <v>0</v>
      </c>
      <c r="Q32" s="40"/>
      <c r="R32" s="115">
        <f>SUM(R33:R35)</f>
        <v>0</v>
      </c>
      <c r="S32" s="39">
        <f t="shared" si="12"/>
        <v>0</v>
      </c>
      <c r="T32" s="40">
        <f>SUM(T33:T35)</f>
        <v>0</v>
      </c>
      <c r="U32" s="40">
        <f t="shared" ref="U32:AA32" si="32">SUM(U33:U35)</f>
        <v>0</v>
      </c>
      <c r="V32" s="40">
        <f t="shared" si="32"/>
        <v>0</v>
      </c>
      <c r="W32" s="40">
        <f t="shared" si="32"/>
        <v>0</v>
      </c>
      <c r="X32" s="40">
        <f>SUM(X33:X35)</f>
        <v>0</v>
      </c>
      <c r="Y32" s="40">
        <f>SUM(Y33:Y35)</f>
        <v>0</v>
      </c>
      <c r="Z32" s="40">
        <f>SUM(Z33:Z35)</f>
        <v>0</v>
      </c>
      <c r="AA32" s="40">
        <f t="shared" si="32"/>
        <v>0</v>
      </c>
      <c r="AB32" s="41">
        <f>SUM(AB33:AB35)</f>
        <v>0</v>
      </c>
      <c r="AC32" s="39">
        <f>SUM(AC33:AC35)</f>
        <v>0</v>
      </c>
      <c r="AD32" s="40">
        <f>SUM(AD33:AD35)</f>
        <v>0</v>
      </c>
      <c r="AE32" s="40">
        <f>SUM(AE33:AE35)</f>
        <v>10224</v>
      </c>
      <c r="AF32" s="41">
        <f>SUM(AF33:AF35)</f>
        <v>0</v>
      </c>
      <c r="AG32" s="39">
        <f t="shared" si="3"/>
        <v>0</v>
      </c>
      <c r="AH32" s="40">
        <f t="shared" ref="AH32:AQ32" si="33">SUM(AH33:AH35)</f>
        <v>0</v>
      </c>
      <c r="AI32" s="40">
        <f t="shared" si="33"/>
        <v>0</v>
      </c>
      <c r="AJ32" s="40">
        <f t="shared" si="33"/>
        <v>0</v>
      </c>
      <c r="AK32" s="40">
        <f>SUM(AK33:AK35)</f>
        <v>0</v>
      </c>
      <c r="AL32" s="40">
        <f t="shared" si="33"/>
        <v>0</v>
      </c>
      <c r="AM32" s="40">
        <f t="shared" si="33"/>
        <v>0</v>
      </c>
      <c r="AN32" s="40">
        <f t="shared" si="33"/>
        <v>0</v>
      </c>
      <c r="AO32" s="40">
        <f t="shared" si="33"/>
        <v>0</v>
      </c>
      <c r="AP32" s="40">
        <f>SUM(AP33:AP35)</f>
        <v>0</v>
      </c>
      <c r="AQ32" s="115">
        <f t="shared" si="33"/>
        <v>0</v>
      </c>
      <c r="AR32" s="42">
        <f t="shared" si="5"/>
        <v>2329300</v>
      </c>
      <c r="AS32" s="42">
        <f t="shared" si="6"/>
        <v>0</v>
      </c>
      <c r="AT32" s="42">
        <f t="shared" si="15"/>
        <v>10224</v>
      </c>
      <c r="AU32" s="43">
        <f t="shared" si="7"/>
        <v>0</v>
      </c>
      <c r="AV32" s="43">
        <f t="shared" si="16"/>
        <v>2329300</v>
      </c>
      <c r="AW32" s="43">
        <f t="shared" si="8"/>
        <v>0</v>
      </c>
      <c r="AX32" s="43" t="e">
        <f>#REF!+P32+Q32+R32</f>
        <v>#REF!</v>
      </c>
      <c r="AY32" s="43">
        <f t="shared" si="17"/>
        <v>10224</v>
      </c>
      <c r="AZ32" s="43">
        <f t="shared" si="18"/>
        <v>0</v>
      </c>
      <c r="BA32" s="43">
        <f t="shared" si="9"/>
        <v>0</v>
      </c>
      <c r="BB32" s="44" t="e">
        <f t="shared" si="10"/>
        <v>#REF!</v>
      </c>
      <c r="BC32" s="44">
        <f t="shared" si="11"/>
        <v>10224</v>
      </c>
    </row>
    <row r="33" spans="1:55" s="17" customFormat="1" ht="33.75" customHeight="1">
      <c r="A33" s="62" t="s">
        <v>39</v>
      </c>
      <c r="B33" s="34"/>
      <c r="C33" s="57">
        <v>931</v>
      </c>
      <c r="D33" s="38">
        <f t="shared" si="0"/>
        <v>1223400</v>
      </c>
      <c r="E33" s="39">
        <f t="shared" si="19"/>
        <v>1223400</v>
      </c>
      <c r="F33" s="60"/>
      <c r="G33" s="58"/>
      <c r="H33" s="58">
        <f>'931'!U11</f>
        <v>1223400</v>
      </c>
      <c r="I33" s="117"/>
      <c r="J33" s="39">
        <f t="shared" si="1"/>
        <v>0</v>
      </c>
      <c r="K33" s="60"/>
      <c r="L33" s="60"/>
      <c r="M33" s="60"/>
      <c r="N33" s="60"/>
      <c r="O33" s="60"/>
      <c r="P33" s="60"/>
      <c r="Q33" s="60"/>
      <c r="R33" s="117"/>
      <c r="S33" s="39">
        <f t="shared" si="12"/>
        <v>0</v>
      </c>
      <c r="T33" s="60"/>
      <c r="U33" s="60"/>
      <c r="V33" s="60"/>
      <c r="W33" s="60"/>
      <c r="X33" s="60"/>
      <c r="Y33" s="60"/>
      <c r="Z33" s="60"/>
      <c r="AA33" s="60"/>
      <c r="AB33" s="126"/>
      <c r="AC33" s="105"/>
      <c r="AD33" s="58"/>
      <c r="AE33" s="58"/>
      <c r="AF33" s="59"/>
      <c r="AG33" s="39">
        <f t="shared" si="3"/>
        <v>0</v>
      </c>
      <c r="AH33" s="60"/>
      <c r="AI33" s="60"/>
      <c r="AJ33" s="60"/>
      <c r="AK33" s="60"/>
      <c r="AL33" s="60"/>
      <c r="AM33" s="60"/>
      <c r="AN33" s="60"/>
      <c r="AO33" s="60"/>
      <c r="AP33" s="60"/>
      <c r="AQ33" s="117"/>
      <c r="AR33" s="42">
        <f t="shared" si="5"/>
        <v>1223400</v>
      </c>
      <c r="AS33" s="42">
        <f t="shared" si="6"/>
        <v>0</v>
      </c>
      <c r="AT33" s="42">
        <f t="shared" si="15"/>
        <v>0</v>
      </c>
      <c r="AU33" s="43">
        <f t="shared" si="7"/>
        <v>0</v>
      </c>
      <c r="AV33" s="43">
        <f t="shared" si="16"/>
        <v>1223400</v>
      </c>
      <c r="AW33" s="43">
        <f t="shared" si="8"/>
        <v>0</v>
      </c>
      <c r="AX33" s="43" t="e">
        <f>#REF!+P33+Q33+R33</f>
        <v>#REF!</v>
      </c>
      <c r="AY33" s="43">
        <f t="shared" si="17"/>
        <v>0</v>
      </c>
      <c r="AZ33" s="43">
        <f t="shared" si="18"/>
        <v>0</v>
      </c>
      <c r="BA33" s="43">
        <f t="shared" si="9"/>
        <v>0</v>
      </c>
      <c r="BB33" s="44" t="e">
        <f t="shared" si="10"/>
        <v>#REF!</v>
      </c>
      <c r="BC33" s="44">
        <f t="shared" si="11"/>
        <v>0</v>
      </c>
    </row>
    <row r="34" spans="1:55" s="17" customFormat="1" ht="18.75" customHeight="1">
      <c r="A34" s="62" t="s">
        <v>40</v>
      </c>
      <c r="B34" s="34"/>
      <c r="C34" s="57">
        <v>932</v>
      </c>
      <c r="D34" s="38">
        <f t="shared" si="0"/>
        <v>556124</v>
      </c>
      <c r="E34" s="39">
        <f t="shared" si="19"/>
        <v>545900</v>
      </c>
      <c r="F34" s="60"/>
      <c r="G34" s="58"/>
      <c r="H34" s="58">
        <f>'932'!U11</f>
        <v>545900</v>
      </c>
      <c r="I34" s="117"/>
      <c r="J34" s="39">
        <f t="shared" si="1"/>
        <v>0</v>
      </c>
      <c r="K34" s="60"/>
      <c r="L34" s="60"/>
      <c r="M34" s="60"/>
      <c r="N34" s="60"/>
      <c r="O34" s="60"/>
      <c r="P34" s="60"/>
      <c r="Q34" s="60"/>
      <c r="R34" s="117"/>
      <c r="S34" s="39">
        <f t="shared" si="12"/>
        <v>0</v>
      </c>
      <c r="T34" s="60"/>
      <c r="U34" s="60"/>
      <c r="V34" s="60"/>
      <c r="W34" s="60"/>
      <c r="X34" s="60"/>
      <c r="Y34" s="60"/>
      <c r="Z34" s="60"/>
      <c r="AA34" s="60"/>
      <c r="AB34" s="126"/>
      <c r="AC34" s="105"/>
      <c r="AD34" s="58"/>
      <c r="AE34" s="58">
        <v>10224</v>
      </c>
      <c r="AF34" s="59"/>
      <c r="AG34" s="39">
        <f t="shared" si="3"/>
        <v>0</v>
      </c>
      <c r="AH34" s="60"/>
      <c r="AI34" s="60"/>
      <c r="AJ34" s="60"/>
      <c r="AK34" s="60"/>
      <c r="AL34" s="60"/>
      <c r="AM34" s="60"/>
      <c r="AN34" s="60"/>
      <c r="AO34" s="60"/>
      <c r="AP34" s="60"/>
      <c r="AQ34" s="117"/>
      <c r="AR34" s="42">
        <f t="shared" si="5"/>
        <v>545900</v>
      </c>
      <c r="AS34" s="42">
        <f t="shared" si="6"/>
        <v>0</v>
      </c>
      <c r="AT34" s="42">
        <f t="shared" si="15"/>
        <v>10224</v>
      </c>
      <c r="AU34" s="43">
        <f t="shared" si="7"/>
        <v>0</v>
      </c>
      <c r="AV34" s="43">
        <f t="shared" si="16"/>
        <v>545900</v>
      </c>
      <c r="AW34" s="43">
        <f t="shared" si="8"/>
        <v>0</v>
      </c>
      <c r="AX34" s="43" t="e">
        <f>#REF!+P34+Q34+R34</f>
        <v>#REF!</v>
      </c>
      <c r="AY34" s="43">
        <f t="shared" si="17"/>
        <v>10224</v>
      </c>
      <c r="AZ34" s="43">
        <f t="shared" si="18"/>
        <v>0</v>
      </c>
      <c r="BA34" s="43">
        <f t="shared" si="9"/>
        <v>0</v>
      </c>
      <c r="BB34" s="44" t="e">
        <f t="shared" si="10"/>
        <v>#REF!</v>
      </c>
      <c r="BC34" s="44">
        <f t="shared" si="11"/>
        <v>10224</v>
      </c>
    </row>
    <row r="35" spans="1:55" s="17" customFormat="1" ht="18.75" customHeight="1">
      <c r="A35" s="62" t="s">
        <v>41</v>
      </c>
      <c r="B35" s="34"/>
      <c r="C35" s="57">
        <v>933</v>
      </c>
      <c r="D35" s="38">
        <f t="shared" si="0"/>
        <v>560000</v>
      </c>
      <c r="E35" s="39">
        <f t="shared" si="19"/>
        <v>560000</v>
      </c>
      <c r="F35" s="60"/>
      <c r="G35" s="58"/>
      <c r="H35" s="58">
        <f>'933'!AI11</f>
        <v>560000</v>
      </c>
      <c r="I35" s="117"/>
      <c r="J35" s="39">
        <f t="shared" si="1"/>
        <v>0</v>
      </c>
      <c r="K35" s="60"/>
      <c r="L35" s="60"/>
      <c r="M35" s="60"/>
      <c r="N35" s="60"/>
      <c r="O35" s="60"/>
      <c r="P35" s="60"/>
      <c r="Q35" s="60"/>
      <c r="R35" s="117"/>
      <c r="S35" s="39">
        <f t="shared" si="12"/>
        <v>0</v>
      </c>
      <c r="T35" s="60"/>
      <c r="U35" s="60"/>
      <c r="V35" s="60"/>
      <c r="W35" s="60"/>
      <c r="X35" s="60"/>
      <c r="Y35" s="60"/>
      <c r="Z35" s="60"/>
      <c r="AA35" s="60"/>
      <c r="AB35" s="126"/>
      <c r="AC35" s="105"/>
      <c r="AD35" s="58"/>
      <c r="AE35" s="58"/>
      <c r="AF35" s="59"/>
      <c r="AG35" s="39">
        <f t="shared" si="3"/>
        <v>0</v>
      </c>
      <c r="AH35" s="60"/>
      <c r="AI35" s="60"/>
      <c r="AJ35" s="60"/>
      <c r="AK35" s="60"/>
      <c r="AL35" s="60"/>
      <c r="AM35" s="60"/>
      <c r="AN35" s="60"/>
      <c r="AO35" s="60"/>
      <c r="AP35" s="60"/>
      <c r="AQ35" s="117"/>
      <c r="AR35" s="42">
        <f t="shared" si="5"/>
        <v>560000</v>
      </c>
      <c r="AS35" s="42">
        <f t="shared" si="6"/>
        <v>0</v>
      </c>
      <c r="AT35" s="42">
        <f t="shared" si="15"/>
        <v>0</v>
      </c>
      <c r="AU35" s="43">
        <f t="shared" si="7"/>
        <v>0</v>
      </c>
      <c r="AV35" s="43">
        <f t="shared" si="16"/>
        <v>560000</v>
      </c>
      <c r="AW35" s="43">
        <f t="shared" si="8"/>
        <v>0</v>
      </c>
      <c r="AX35" s="43" t="e">
        <f>#REF!+P35+Q35+R35</f>
        <v>#REF!</v>
      </c>
      <c r="AY35" s="43">
        <f t="shared" si="17"/>
        <v>0</v>
      </c>
      <c r="AZ35" s="43">
        <f t="shared" si="18"/>
        <v>0</v>
      </c>
      <c r="BA35" s="43">
        <f t="shared" si="9"/>
        <v>0</v>
      </c>
      <c r="BB35" s="44" t="e">
        <f t="shared" si="10"/>
        <v>#REF!</v>
      </c>
      <c r="BC35" s="44">
        <f t="shared" si="11"/>
        <v>0</v>
      </c>
    </row>
    <row r="36" spans="1:55" s="17" customFormat="1" ht="31.5" hidden="1" customHeight="1">
      <c r="A36" s="53" t="s">
        <v>42</v>
      </c>
      <c r="B36" s="54">
        <v>224</v>
      </c>
      <c r="C36" s="55"/>
      <c r="D36" s="38">
        <f t="shared" si="0"/>
        <v>0</v>
      </c>
      <c r="E36" s="39">
        <f t="shared" si="19"/>
        <v>0</v>
      </c>
      <c r="F36" s="40">
        <f>F37</f>
        <v>0</v>
      </c>
      <c r="G36" s="40">
        <f>G37</f>
        <v>0</v>
      </c>
      <c r="H36" s="40">
        <f>H37</f>
        <v>0</v>
      </c>
      <c r="I36" s="115">
        <f>I37</f>
        <v>0</v>
      </c>
      <c r="J36" s="39">
        <f t="shared" si="1"/>
        <v>0</v>
      </c>
      <c r="K36" s="40">
        <f>K37</f>
        <v>0</v>
      </c>
      <c r="L36" s="40">
        <f>L37</f>
        <v>0</v>
      </c>
      <c r="M36" s="40">
        <f>M37</f>
        <v>0</v>
      </c>
      <c r="N36" s="40">
        <f>N37</f>
        <v>0</v>
      </c>
      <c r="O36" s="40"/>
      <c r="P36" s="40">
        <f>P37</f>
        <v>0</v>
      </c>
      <c r="Q36" s="40"/>
      <c r="R36" s="115">
        <f>R37</f>
        <v>0</v>
      </c>
      <c r="S36" s="39">
        <f t="shared" si="12"/>
        <v>0</v>
      </c>
      <c r="T36" s="40">
        <f t="shared" ref="T36:AQ36" si="34">T37</f>
        <v>0</v>
      </c>
      <c r="U36" s="40">
        <f t="shared" si="34"/>
        <v>0</v>
      </c>
      <c r="V36" s="40">
        <f t="shared" si="34"/>
        <v>0</v>
      </c>
      <c r="W36" s="40">
        <f t="shared" si="34"/>
        <v>0</v>
      </c>
      <c r="X36" s="40">
        <f t="shared" si="34"/>
        <v>0</v>
      </c>
      <c r="Y36" s="40">
        <f t="shared" si="34"/>
        <v>0</v>
      </c>
      <c r="Z36" s="40">
        <f t="shared" si="34"/>
        <v>0</v>
      </c>
      <c r="AA36" s="40">
        <f t="shared" si="34"/>
        <v>0</v>
      </c>
      <c r="AB36" s="41">
        <f t="shared" si="34"/>
        <v>0</v>
      </c>
      <c r="AC36" s="39">
        <f>AC37</f>
        <v>0</v>
      </c>
      <c r="AD36" s="40">
        <f>AD37</f>
        <v>0</v>
      </c>
      <c r="AE36" s="40">
        <f>AE37</f>
        <v>0</v>
      </c>
      <c r="AF36" s="41">
        <f>AF37</f>
        <v>0</v>
      </c>
      <c r="AG36" s="39">
        <f t="shared" si="3"/>
        <v>0</v>
      </c>
      <c r="AH36" s="40">
        <f t="shared" si="34"/>
        <v>0</v>
      </c>
      <c r="AI36" s="40">
        <f t="shared" si="34"/>
        <v>0</v>
      </c>
      <c r="AJ36" s="40">
        <f t="shared" si="34"/>
        <v>0</v>
      </c>
      <c r="AK36" s="40">
        <f t="shared" si="34"/>
        <v>0</v>
      </c>
      <c r="AL36" s="40">
        <f t="shared" si="34"/>
        <v>0</v>
      </c>
      <c r="AM36" s="40">
        <f t="shared" si="34"/>
        <v>0</v>
      </c>
      <c r="AN36" s="40">
        <f t="shared" si="34"/>
        <v>0</v>
      </c>
      <c r="AO36" s="40">
        <f t="shared" si="34"/>
        <v>0</v>
      </c>
      <c r="AP36" s="40">
        <f t="shared" si="34"/>
        <v>0</v>
      </c>
      <c r="AQ36" s="115">
        <f t="shared" si="34"/>
        <v>0</v>
      </c>
      <c r="AR36" s="42">
        <f t="shared" si="5"/>
        <v>0</v>
      </c>
      <c r="AS36" s="42">
        <f t="shared" si="6"/>
        <v>0</v>
      </c>
      <c r="AT36" s="42">
        <f t="shared" si="15"/>
        <v>0</v>
      </c>
      <c r="AU36" s="43">
        <f t="shared" si="7"/>
        <v>0</v>
      </c>
      <c r="AV36" s="43">
        <f t="shared" si="16"/>
        <v>0</v>
      </c>
      <c r="AW36" s="43">
        <f t="shared" si="8"/>
        <v>0</v>
      </c>
      <c r="AX36" s="43" t="e">
        <f>#REF!+P36+Q36+R36</f>
        <v>#REF!</v>
      </c>
      <c r="AY36" s="43">
        <f t="shared" si="17"/>
        <v>0</v>
      </c>
      <c r="AZ36" s="43">
        <f t="shared" si="18"/>
        <v>0</v>
      </c>
      <c r="BA36" s="43">
        <f t="shared" si="9"/>
        <v>0</v>
      </c>
      <c r="BB36" s="44" t="e">
        <f t="shared" si="10"/>
        <v>#REF!</v>
      </c>
      <c r="BC36" s="44">
        <f t="shared" si="11"/>
        <v>0</v>
      </c>
    </row>
    <row r="37" spans="1:55" s="17" customFormat="1" ht="33.75" hidden="1" customHeight="1">
      <c r="A37" s="66" t="s">
        <v>42</v>
      </c>
      <c r="B37" s="34"/>
      <c r="C37" s="57">
        <v>926</v>
      </c>
      <c r="D37" s="38">
        <f t="shared" si="0"/>
        <v>0</v>
      </c>
      <c r="E37" s="39">
        <f t="shared" si="19"/>
        <v>0</v>
      </c>
      <c r="F37" s="58">
        <v>0</v>
      </c>
      <c r="G37" s="58">
        <v>0</v>
      </c>
      <c r="H37" s="58">
        <v>0</v>
      </c>
      <c r="I37" s="107"/>
      <c r="J37" s="39">
        <f t="shared" si="1"/>
        <v>0</v>
      </c>
      <c r="K37" s="58"/>
      <c r="L37" s="58"/>
      <c r="M37" s="58"/>
      <c r="N37" s="58"/>
      <c r="O37" s="58"/>
      <c r="P37" s="58"/>
      <c r="Q37" s="58"/>
      <c r="R37" s="107"/>
      <c r="S37" s="39">
        <f t="shared" si="12"/>
        <v>0</v>
      </c>
      <c r="T37" s="58"/>
      <c r="U37" s="58"/>
      <c r="V37" s="58"/>
      <c r="W37" s="58"/>
      <c r="X37" s="58"/>
      <c r="Y37" s="58"/>
      <c r="Z37" s="58"/>
      <c r="AA37" s="58"/>
      <c r="AB37" s="59"/>
      <c r="AC37" s="105"/>
      <c r="AD37" s="58"/>
      <c r="AE37" s="58"/>
      <c r="AF37" s="59"/>
      <c r="AG37" s="39">
        <f t="shared" si="3"/>
        <v>0</v>
      </c>
      <c r="AH37" s="58"/>
      <c r="AI37" s="58"/>
      <c r="AJ37" s="58"/>
      <c r="AK37" s="58"/>
      <c r="AL37" s="58"/>
      <c r="AM37" s="58"/>
      <c r="AN37" s="58"/>
      <c r="AO37" s="58"/>
      <c r="AP37" s="58"/>
      <c r="AQ37" s="107"/>
      <c r="AR37" s="42">
        <f t="shared" si="5"/>
        <v>0</v>
      </c>
      <c r="AS37" s="42">
        <f t="shared" si="6"/>
        <v>0</v>
      </c>
      <c r="AT37" s="42">
        <f t="shared" si="15"/>
        <v>0</v>
      </c>
      <c r="AU37" s="43">
        <f t="shared" si="7"/>
        <v>0</v>
      </c>
      <c r="AV37" s="43">
        <f t="shared" si="16"/>
        <v>0</v>
      </c>
      <c r="AW37" s="43">
        <f t="shared" si="8"/>
        <v>0</v>
      </c>
      <c r="AX37" s="43" t="e">
        <f>#REF!+P37+Q37+R37</f>
        <v>#REF!</v>
      </c>
      <c r="AY37" s="43">
        <f t="shared" si="17"/>
        <v>0</v>
      </c>
      <c r="AZ37" s="43">
        <f t="shared" si="18"/>
        <v>0</v>
      </c>
      <c r="BA37" s="43">
        <f t="shared" si="9"/>
        <v>0</v>
      </c>
      <c r="BB37" s="44" t="e">
        <f t="shared" si="10"/>
        <v>#REF!</v>
      </c>
      <c r="BC37" s="44">
        <f t="shared" si="11"/>
        <v>0</v>
      </c>
    </row>
    <row r="38" spans="1:55" s="17" customFormat="1" ht="32.25" customHeight="1">
      <c r="A38" s="53" t="s">
        <v>43</v>
      </c>
      <c r="B38" s="54">
        <v>225</v>
      </c>
      <c r="C38" s="55"/>
      <c r="D38" s="38">
        <f t="shared" si="0"/>
        <v>3129400</v>
      </c>
      <c r="E38" s="39">
        <f t="shared" si="19"/>
        <v>3129400</v>
      </c>
      <c r="F38" s="40">
        <f>SUM(F39:F43)</f>
        <v>3079400</v>
      </c>
      <c r="G38" s="40">
        <f>SUM(G39:G43)</f>
        <v>0</v>
      </c>
      <c r="H38" s="40">
        <f>SUM(H39:H43)</f>
        <v>50000</v>
      </c>
      <c r="I38" s="115">
        <f>SUM(I39:I43)</f>
        <v>0</v>
      </c>
      <c r="J38" s="39">
        <f t="shared" si="1"/>
        <v>0</v>
      </c>
      <c r="K38" s="40">
        <f>SUM(K39:K43)</f>
        <v>0</v>
      </c>
      <c r="L38" s="40">
        <f>SUM(L39:L43)</f>
        <v>0</v>
      </c>
      <c r="M38" s="40">
        <f>SUM(M39:M43)</f>
        <v>0</v>
      </c>
      <c r="N38" s="40">
        <f>SUM(N39:N43)</f>
        <v>0</v>
      </c>
      <c r="O38" s="40"/>
      <c r="P38" s="40">
        <f>SUM(P39:P43)</f>
        <v>0</v>
      </c>
      <c r="Q38" s="40"/>
      <c r="R38" s="115">
        <f>SUM(R39:R43)</f>
        <v>0</v>
      </c>
      <c r="S38" s="39">
        <f t="shared" si="12"/>
        <v>0</v>
      </c>
      <c r="T38" s="40">
        <f>SUM(T39:T43)</f>
        <v>0</v>
      </c>
      <c r="U38" s="40">
        <f t="shared" ref="U38:AB38" si="35">SUM(U39:U43)</f>
        <v>0</v>
      </c>
      <c r="V38" s="40">
        <f t="shared" si="35"/>
        <v>0</v>
      </c>
      <c r="W38" s="40">
        <f t="shared" si="35"/>
        <v>0</v>
      </c>
      <c r="X38" s="40">
        <f>SUM(X39:X43)</f>
        <v>0</v>
      </c>
      <c r="Y38" s="40">
        <f>SUM(Y39:Y43)</f>
        <v>0</v>
      </c>
      <c r="Z38" s="40">
        <f>SUM(Z39:Z43)</f>
        <v>0</v>
      </c>
      <c r="AA38" s="40">
        <f t="shared" si="35"/>
        <v>0</v>
      </c>
      <c r="AB38" s="41">
        <f t="shared" si="35"/>
        <v>0</v>
      </c>
      <c r="AC38" s="39">
        <f>SUM(AC39:AC43)</f>
        <v>0</v>
      </c>
      <c r="AD38" s="40">
        <f>SUM(AD39:AD43)</f>
        <v>0</v>
      </c>
      <c r="AE38" s="40">
        <f>SUM(AE39:AE43)</f>
        <v>0</v>
      </c>
      <c r="AF38" s="41">
        <f>SUM(AF39:AF43)</f>
        <v>0</v>
      </c>
      <c r="AG38" s="39">
        <f t="shared" si="3"/>
        <v>0</v>
      </c>
      <c r="AH38" s="40">
        <f t="shared" ref="AH38:AQ38" si="36">SUM(AH39:AH43)</f>
        <v>0</v>
      </c>
      <c r="AI38" s="40">
        <f t="shared" si="36"/>
        <v>0</v>
      </c>
      <c r="AJ38" s="40">
        <f t="shared" si="36"/>
        <v>0</v>
      </c>
      <c r="AK38" s="40">
        <f t="shared" si="36"/>
        <v>0</v>
      </c>
      <c r="AL38" s="40">
        <f t="shared" si="36"/>
        <v>0</v>
      </c>
      <c r="AM38" s="40">
        <f t="shared" si="36"/>
        <v>0</v>
      </c>
      <c r="AN38" s="40">
        <f>SUM(AN39:AN43)</f>
        <v>0</v>
      </c>
      <c r="AO38" s="40">
        <f t="shared" si="36"/>
        <v>0</v>
      </c>
      <c r="AP38" s="40">
        <f>SUM(AP39:AP43)</f>
        <v>0</v>
      </c>
      <c r="AQ38" s="115">
        <f t="shared" si="36"/>
        <v>0</v>
      </c>
      <c r="AR38" s="42">
        <f t="shared" si="5"/>
        <v>3129400</v>
      </c>
      <c r="AS38" s="42">
        <f t="shared" si="6"/>
        <v>0</v>
      </c>
      <c r="AT38" s="42">
        <f t="shared" si="15"/>
        <v>0</v>
      </c>
      <c r="AU38" s="43">
        <f t="shared" si="7"/>
        <v>3079400</v>
      </c>
      <c r="AV38" s="43">
        <f t="shared" si="16"/>
        <v>50000</v>
      </c>
      <c r="AW38" s="43">
        <f t="shared" si="8"/>
        <v>0</v>
      </c>
      <c r="AX38" s="43" t="e">
        <f>#REF!+P38+Q38+R38</f>
        <v>#REF!</v>
      </c>
      <c r="AY38" s="43">
        <f t="shared" si="17"/>
        <v>0</v>
      </c>
      <c r="AZ38" s="43">
        <f t="shared" si="18"/>
        <v>0</v>
      </c>
      <c r="BA38" s="43">
        <f t="shared" si="9"/>
        <v>3079400</v>
      </c>
      <c r="BB38" s="44" t="e">
        <f t="shared" si="10"/>
        <v>#REF!</v>
      </c>
      <c r="BC38" s="44">
        <f t="shared" si="11"/>
        <v>0</v>
      </c>
    </row>
    <row r="39" spans="1:55" s="17" customFormat="1" ht="32.25" customHeight="1">
      <c r="A39" s="62" t="s">
        <v>44</v>
      </c>
      <c r="B39" s="34"/>
      <c r="C39" s="57">
        <v>941</v>
      </c>
      <c r="D39" s="38">
        <f t="shared" si="0"/>
        <v>2393900</v>
      </c>
      <c r="E39" s="39">
        <f t="shared" si="19"/>
        <v>2393900</v>
      </c>
      <c r="F39" s="58">
        <f>'941'!N83</f>
        <v>2393900</v>
      </c>
      <c r="G39" s="58"/>
      <c r="H39" s="58"/>
      <c r="I39" s="107"/>
      <c r="J39" s="39">
        <f t="shared" si="1"/>
        <v>0</v>
      </c>
      <c r="K39" s="58"/>
      <c r="L39" s="58"/>
      <c r="M39" s="58"/>
      <c r="N39" s="58"/>
      <c r="O39" s="58"/>
      <c r="P39" s="58"/>
      <c r="Q39" s="58"/>
      <c r="R39" s="107"/>
      <c r="S39" s="39">
        <f t="shared" si="12"/>
        <v>0</v>
      </c>
      <c r="T39" s="58"/>
      <c r="U39" s="58"/>
      <c r="V39" s="58"/>
      <c r="W39" s="58"/>
      <c r="X39" s="58"/>
      <c r="Y39" s="58"/>
      <c r="Z39" s="58"/>
      <c r="AA39" s="58"/>
      <c r="AB39" s="59"/>
      <c r="AC39" s="105"/>
      <c r="AD39" s="58"/>
      <c r="AE39" s="58"/>
      <c r="AF39" s="59"/>
      <c r="AG39" s="39">
        <f t="shared" si="3"/>
        <v>0</v>
      </c>
      <c r="AH39" s="58"/>
      <c r="AI39" s="58"/>
      <c r="AJ39" s="58"/>
      <c r="AK39" s="58"/>
      <c r="AL39" s="58"/>
      <c r="AM39" s="58"/>
      <c r="AN39" s="58"/>
      <c r="AO39" s="58"/>
      <c r="AP39" s="58"/>
      <c r="AQ39" s="107"/>
      <c r="AR39" s="42">
        <f t="shared" si="5"/>
        <v>2393900</v>
      </c>
      <c r="AS39" s="42">
        <f t="shared" si="6"/>
        <v>0</v>
      </c>
      <c r="AT39" s="42">
        <f t="shared" si="15"/>
        <v>0</v>
      </c>
      <c r="AU39" s="43">
        <f t="shared" si="7"/>
        <v>2393900</v>
      </c>
      <c r="AV39" s="43">
        <f t="shared" si="16"/>
        <v>0</v>
      </c>
      <c r="AW39" s="43">
        <f t="shared" si="8"/>
        <v>0</v>
      </c>
      <c r="AX39" s="43" t="e">
        <f>#REF!+P39+Q39+R39</f>
        <v>#REF!</v>
      </c>
      <c r="AY39" s="43">
        <f t="shared" si="17"/>
        <v>0</v>
      </c>
      <c r="AZ39" s="43">
        <f t="shared" si="18"/>
        <v>0</v>
      </c>
      <c r="BA39" s="43">
        <f t="shared" si="9"/>
        <v>2393900</v>
      </c>
      <c r="BB39" s="44" t="e">
        <f t="shared" si="10"/>
        <v>#REF!</v>
      </c>
      <c r="BC39" s="44">
        <f t="shared" si="11"/>
        <v>0</v>
      </c>
    </row>
    <row r="40" spans="1:55" s="17" customFormat="1" ht="20.25" customHeight="1">
      <c r="A40" s="62" t="s">
        <v>45</v>
      </c>
      <c r="B40" s="34"/>
      <c r="C40" s="57">
        <v>942</v>
      </c>
      <c r="D40" s="38">
        <f t="shared" si="0"/>
        <v>309400.00000000006</v>
      </c>
      <c r="E40" s="39">
        <f t="shared" si="19"/>
        <v>309400.00000000006</v>
      </c>
      <c r="F40" s="58">
        <f>'942'!AI283</f>
        <v>289400.00000000006</v>
      </c>
      <c r="G40" s="58"/>
      <c r="H40" s="58">
        <f>'942'!AI282</f>
        <v>20000</v>
      </c>
      <c r="I40" s="107"/>
      <c r="J40" s="39">
        <f t="shared" si="1"/>
        <v>0</v>
      </c>
      <c r="K40" s="58"/>
      <c r="L40" s="58"/>
      <c r="M40" s="58"/>
      <c r="N40" s="58"/>
      <c r="O40" s="58"/>
      <c r="P40" s="58"/>
      <c r="Q40" s="58"/>
      <c r="R40" s="107"/>
      <c r="S40" s="39">
        <f t="shared" si="12"/>
        <v>0</v>
      </c>
      <c r="T40" s="58"/>
      <c r="U40" s="58"/>
      <c r="V40" s="58"/>
      <c r="W40" s="58"/>
      <c r="X40" s="58"/>
      <c r="Y40" s="58"/>
      <c r="Z40" s="58"/>
      <c r="AA40" s="58"/>
      <c r="AB40" s="59"/>
      <c r="AC40" s="105"/>
      <c r="AD40" s="58"/>
      <c r="AE40" s="58"/>
      <c r="AF40" s="59"/>
      <c r="AG40" s="39">
        <f t="shared" si="3"/>
        <v>0</v>
      </c>
      <c r="AH40" s="58"/>
      <c r="AI40" s="58"/>
      <c r="AJ40" s="58"/>
      <c r="AK40" s="58"/>
      <c r="AL40" s="58"/>
      <c r="AM40" s="58"/>
      <c r="AN40" s="58"/>
      <c r="AO40" s="58"/>
      <c r="AP40" s="58"/>
      <c r="AQ40" s="107"/>
      <c r="AR40" s="42">
        <f t="shared" si="5"/>
        <v>309400.00000000006</v>
      </c>
      <c r="AS40" s="42">
        <f t="shared" si="6"/>
        <v>0</v>
      </c>
      <c r="AT40" s="42">
        <f t="shared" si="15"/>
        <v>0</v>
      </c>
      <c r="AU40" s="43">
        <f t="shared" si="7"/>
        <v>289400.00000000006</v>
      </c>
      <c r="AV40" s="43">
        <f t="shared" si="16"/>
        <v>20000</v>
      </c>
      <c r="AW40" s="43">
        <f t="shared" si="8"/>
        <v>0</v>
      </c>
      <c r="AX40" s="43" t="e">
        <f>#REF!+P40+Q40+R40</f>
        <v>#REF!</v>
      </c>
      <c r="AY40" s="43">
        <f t="shared" si="17"/>
        <v>0</v>
      </c>
      <c r="AZ40" s="43">
        <f t="shared" si="18"/>
        <v>0</v>
      </c>
      <c r="BA40" s="43">
        <f t="shared" si="9"/>
        <v>289400.00000000006</v>
      </c>
      <c r="BB40" s="44" t="e">
        <f t="shared" si="10"/>
        <v>#REF!</v>
      </c>
      <c r="BC40" s="44">
        <f t="shared" si="11"/>
        <v>0</v>
      </c>
    </row>
    <row r="41" spans="1:55" s="17" customFormat="1" ht="20.25" customHeight="1">
      <c r="A41" s="62" t="s">
        <v>46</v>
      </c>
      <c r="B41" s="34"/>
      <c r="C41" s="57">
        <v>943</v>
      </c>
      <c r="D41" s="38">
        <f t="shared" si="0"/>
        <v>0</v>
      </c>
      <c r="E41" s="39">
        <f t="shared" si="19"/>
        <v>0</v>
      </c>
      <c r="F41" s="58"/>
      <c r="G41" s="58"/>
      <c r="H41" s="58"/>
      <c r="I41" s="107"/>
      <c r="J41" s="39">
        <f t="shared" si="1"/>
        <v>0</v>
      </c>
      <c r="K41" s="58"/>
      <c r="L41" s="58"/>
      <c r="M41" s="58"/>
      <c r="N41" s="58"/>
      <c r="O41" s="58"/>
      <c r="P41" s="58"/>
      <c r="Q41" s="58"/>
      <c r="R41" s="107"/>
      <c r="S41" s="39">
        <f t="shared" si="12"/>
        <v>0</v>
      </c>
      <c r="T41" s="58"/>
      <c r="U41" s="58"/>
      <c r="V41" s="58"/>
      <c r="W41" s="58"/>
      <c r="X41" s="58"/>
      <c r="Y41" s="58"/>
      <c r="Z41" s="58"/>
      <c r="AA41" s="58"/>
      <c r="AB41" s="59"/>
      <c r="AC41" s="105"/>
      <c r="AD41" s="58"/>
      <c r="AE41" s="58"/>
      <c r="AF41" s="59"/>
      <c r="AG41" s="39">
        <f t="shared" si="3"/>
        <v>0</v>
      </c>
      <c r="AH41" s="58"/>
      <c r="AI41" s="58"/>
      <c r="AJ41" s="58"/>
      <c r="AK41" s="58"/>
      <c r="AL41" s="58"/>
      <c r="AM41" s="58"/>
      <c r="AN41" s="58"/>
      <c r="AO41" s="58"/>
      <c r="AP41" s="58"/>
      <c r="AQ41" s="107"/>
      <c r="AR41" s="42">
        <f t="shared" si="5"/>
        <v>0</v>
      </c>
      <c r="AS41" s="42">
        <f t="shared" si="6"/>
        <v>0</v>
      </c>
      <c r="AT41" s="42">
        <f t="shared" si="15"/>
        <v>0</v>
      </c>
      <c r="AU41" s="43">
        <f t="shared" si="7"/>
        <v>0</v>
      </c>
      <c r="AV41" s="43">
        <f t="shared" si="16"/>
        <v>0</v>
      </c>
      <c r="AW41" s="43">
        <f t="shared" si="8"/>
        <v>0</v>
      </c>
      <c r="AX41" s="43" t="e">
        <f>#REF!+P41+Q41+R41</f>
        <v>#REF!</v>
      </c>
      <c r="AY41" s="43">
        <f t="shared" si="17"/>
        <v>0</v>
      </c>
      <c r="AZ41" s="43">
        <f t="shared" si="18"/>
        <v>0</v>
      </c>
      <c r="BA41" s="43">
        <f t="shared" si="9"/>
        <v>0</v>
      </c>
      <c r="BB41" s="44" t="e">
        <f t="shared" si="10"/>
        <v>#REF!</v>
      </c>
      <c r="BC41" s="44">
        <f t="shared" si="11"/>
        <v>0</v>
      </c>
    </row>
    <row r="42" spans="1:55" s="17" customFormat="1" ht="19.5" hidden="1" customHeight="1">
      <c r="A42" s="62" t="s">
        <v>47</v>
      </c>
      <c r="B42" s="34"/>
      <c r="C42" s="57">
        <v>944</v>
      </c>
      <c r="D42" s="38">
        <f t="shared" ref="D42:D72" si="37">SUM(E42,J42,S42,AC42,AD42,AE42,AF42)</f>
        <v>0</v>
      </c>
      <c r="E42" s="39">
        <f t="shared" si="19"/>
        <v>0</v>
      </c>
      <c r="F42" s="58"/>
      <c r="G42" s="58"/>
      <c r="H42" s="58"/>
      <c r="I42" s="107"/>
      <c r="J42" s="39">
        <f t="shared" ref="J42:J72" si="38">SUM(K42:R42)</f>
        <v>0</v>
      </c>
      <c r="K42" s="58"/>
      <c r="L42" s="58"/>
      <c r="M42" s="58"/>
      <c r="N42" s="58"/>
      <c r="O42" s="58"/>
      <c r="P42" s="58"/>
      <c r="Q42" s="58"/>
      <c r="R42" s="107"/>
      <c r="S42" s="39">
        <f t="shared" si="12"/>
        <v>0</v>
      </c>
      <c r="T42" s="58"/>
      <c r="U42" s="58"/>
      <c r="V42" s="58"/>
      <c r="W42" s="58"/>
      <c r="X42" s="58"/>
      <c r="Y42" s="58"/>
      <c r="Z42" s="58"/>
      <c r="AA42" s="58"/>
      <c r="AB42" s="59"/>
      <c r="AC42" s="105"/>
      <c r="AD42" s="58"/>
      <c r="AE42" s="58"/>
      <c r="AF42" s="59"/>
      <c r="AG42" s="39">
        <f t="shared" ref="AG42:AG72" si="39">SUM(AH42:AQ42)</f>
        <v>0</v>
      </c>
      <c r="AH42" s="58"/>
      <c r="AI42" s="58"/>
      <c r="AJ42" s="58"/>
      <c r="AK42" s="58"/>
      <c r="AL42" s="58"/>
      <c r="AM42" s="58"/>
      <c r="AN42" s="58"/>
      <c r="AO42" s="58"/>
      <c r="AP42" s="58"/>
      <c r="AQ42" s="107"/>
      <c r="AR42" s="42">
        <f t="shared" ref="AR42:AR72" si="40">SUM(E42,AJ42,AK42,AL42,AM42)</f>
        <v>0</v>
      </c>
      <c r="AS42" s="42">
        <f t="shared" ref="AS42:AS72" si="41">SUM(J42,S42,AN42,AO42,AP42,AQ42)</f>
        <v>0</v>
      </c>
      <c r="AT42" s="42">
        <f t="shared" si="15"/>
        <v>0</v>
      </c>
      <c r="AU42" s="43">
        <f t="shared" ref="AU42:AU72" si="42">F42</f>
        <v>0</v>
      </c>
      <c r="AV42" s="43">
        <f t="shared" ref="AV42:AV72" si="43">G42+H42</f>
        <v>0</v>
      </c>
      <c r="AW42" s="43">
        <f t="shared" ref="AW42:AW72" si="44">K42+N42+O42</f>
        <v>0</v>
      </c>
      <c r="AX42" s="43" t="e">
        <f>#REF!+P42+Q42+R42</f>
        <v>#REF!</v>
      </c>
      <c r="AY42" s="43">
        <f t="shared" si="17"/>
        <v>0</v>
      </c>
      <c r="AZ42" s="43">
        <f t="shared" si="18"/>
        <v>0</v>
      </c>
      <c r="BA42" s="43">
        <f t="shared" ref="BA42:BA72" si="45">AU42+AW42+AJ42+AK42+AL42+AM42</f>
        <v>0</v>
      </c>
      <c r="BB42" s="44" t="e">
        <f t="shared" ref="BB42:BB72" si="46">AV42+AX42+AQ42</f>
        <v>#REF!</v>
      </c>
      <c r="BC42" s="44">
        <f t="shared" ref="BC42:BC72" si="47">AY42+AZ42+AH42+AI42</f>
        <v>0</v>
      </c>
    </row>
    <row r="43" spans="1:55" s="17" customFormat="1" ht="32.25" customHeight="1">
      <c r="A43" s="62" t="s">
        <v>48</v>
      </c>
      <c r="B43" s="34"/>
      <c r="C43" s="57">
        <v>947</v>
      </c>
      <c r="D43" s="38">
        <f t="shared" si="37"/>
        <v>426100</v>
      </c>
      <c r="E43" s="39">
        <f t="shared" si="19"/>
        <v>426100</v>
      </c>
      <c r="F43" s="58">
        <f>'947'!V104</f>
        <v>396100</v>
      </c>
      <c r="G43" s="58"/>
      <c r="H43" s="58">
        <f>'947'!V105</f>
        <v>30000</v>
      </c>
      <c r="I43" s="107"/>
      <c r="J43" s="39">
        <f t="shared" si="38"/>
        <v>0</v>
      </c>
      <c r="K43" s="58"/>
      <c r="L43" s="58"/>
      <c r="M43" s="58"/>
      <c r="N43" s="58"/>
      <c r="O43" s="58"/>
      <c r="P43" s="58"/>
      <c r="Q43" s="58"/>
      <c r="R43" s="107"/>
      <c r="S43" s="39">
        <f t="shared" si="12"/>
        <v>0</v>
      </c>
      <c r="T43" s="58"/>
      <c r="U43" s="58"/>
      <c r="V43" s="58"/>
      <c r="W43" s="58"/>
      <c r="X43" s="58"/>
      <c r="Y43" s="58"/>
      <c r="Z43" s="58"/>
      <c r="AA43" s="58"/>
      <c r="AB43" s="59"/>
      <c r="AC43" s="105"/>
      <c r="AD43" s="58"/>
      <c r="AE43" s="58"/>
      <c r="AF43" s="59"/>
      <c r="AG43" s="39">
        <f t="shared" si="39"/>
        <v>0</v>
      </c>
      <c r="AH43" s="58"/>
      <c r="AI43" s="58"/>
      <c r="AJ43" s="58"/>
      <c r="AK43" s="58"/>
      <c r="AL43" s="58"/>
      <c r="AM43" s="58"/>
      <c r="AN43" s="58"/>
      <c r="AO43" s="58"/>
      <c r="AP43" s="58"/>
      <c r="AQ43" s="107"/>
      <c r="AR43" s="42">
        <f t="shared" si="40"/>
        <v>426100</v>
      </c>
      <c r="AS43" s="42">
        <f t="shared" si="41"/>
        <v>0</v>
      </c>
      <c r="AT43" s="42">
        <f t="shared" si="15"/>
        <v>0</v>
      </c>
      <c r="AU43" s="43">
        <f t="shared" si="42"/>
        <v>396100</v>
      </c>
      <c r="AV43" s="43">
        <f t="shared" si="43"/>
        <v>30000</v>
      </c>
      <c r="AW43" s="43">
        <f t="shared" si="44"/>
        <v>0</v>
      </c>
      <c r="AX43" s="43" t="e">
        <f>#REF!+P43+Q43+R43</f>
        <v>#REF!</v>
      </c>
      <c r="AY43" s="43">
        <f t="shared" si="17"/>
        <v>0</v>
      </c>
      <c r="AZ43" s="43">
        <f t="shared" si="18"/>
        <v>0</v>
      </c>
      <c r="BA43" s="43">
        <f t="shared" si="45"/>
        <v>396100</v>
      </c>
      <c r="BB43" s="44" t="e">
        <f t="shared" si="46"/>
        <v>#REF!</v>
      </c>
      <c r="BC43" s="44">
        <f t="shared" si="47"/>
        <v>0</v>
      </c>
    </row>
    <row r="44" spans="1:55" s="17" customFormat="1" ht="23.25" customHeight="1">
      <c r="A44" s="53" t="s">
        <v>49</v>
      </c>
      <c r="B44" s="54">
        <v>226</v>
      </c>
      <c r="C44" s="55"/>
      <c r="D44" s="38">
        <f t="shared" si="37"/>
        <v>2332964</v>
      </c>
      <c r="E44" s="39">
        <f t="shared" si="19"/>
        <v>1825000</v>
      </c>
      <c r="F44" s="40">
        <f>SUM(F45:F54)</f>
        <v>1529500</v>
      </c>
      <c r="G44" s="40">
        <f t="shared" ref="G44:W44" si="48">SUM(G45:G54)</f>
        <v>0</v>
      </c>
      <c r="H44" s="40">
        <f t="shared" si="48"/>
        <v>135900</v>
      </c>
      <c r="I44" s="115">
        <f t="shared" si="48"/>
        <v>159600</v>
      </c>
      <c r="J44" s="39">
        <f t="shared" si="38"/>
        <v>0</v>
      </c>
      <c r="K44" s="40">
        <f t="shared" si="48"/>
        <v>0</v>
      </c>
      <c r="L44" s="40">
        <f t="shared" si="48"/>
        <v>0</v>
      </c>
      <c r="M44" s="40">
        <f t="shared" si="48"/>
        <v>0</v>
      </c>
      <c r="N44" s="40">
        <f>SUM(N45:N54)</f>
        <v>0</v>
      </c>
      <c r="O44" s="40"/>
      <c r="P44" s="40">
        <f>SUM(P45:P54)</f>
        <v>0</v>
      </c>
      <c r="Q44" s="40"/>
      <c r="R44" s="115">
        <f t="shared" si="48"/>
        <v>0</v>
      </c>
      <c r="S44" s="39">
        <f t="shared" si="12"/>
        <v>0</v>
      </c>
      <c r="T44" s="40">
        <f>SUM(T45:T54)</f>
        <v>0</v>
      </c>
      <c r="U44" s="40">
        <f t="shared" si="48"/>
        <v>0</v>
      </c>
      <c r="V44" s="40">
        <f>SUM(V45:V54)</f>
        <v>0</v>
      </c>
      <c r="W44" s="40">
        <f t="shared" si="48"/>
        <v>0</v>
      </c>
      <c r="X44" s="40">
        <f>SUM(X45:X54)</f>
        <v>0</v>
      </c>
      <c r="Y44" s="40">
        <f>SUM(Y45:Y54)</f>
        <v>0</v>
      </c>
      <c r="Z44" s="40">
        <f>SUM(Z45:Z54)</f>
        <v>0</v>
      </c>
      <c r="AA44" s="40">
        <f>SUM(AA45:AA52)</f>
        <v>0</v>
      </c>
      <c r="AB44" s="41">
        <f>SUM(AB45:AB52)</f>
        <v>0</v>
      </c>
      <c r="AC44" s="39">
        <f>SUM(AC45:AC54)</f>
        <v>0</v>
      </c>
      <c r="AD44" s="40">
        <f>SUM(AD45:AD54)</f>
        <v>0</v>
      </c>
      <c r="AE44" s="40">
        <f>SUM(AE45:AE54)</f>
        <v>507964</v>
      </c>
      <c r="AF44" s="41">
        <f>SUM(AF45:AF54)</f>
        <v>0</v>
      </c>
      <c r="AG44" s="39">
        <f t="shared" si="39"/>
        <v>0</v>
      </c>
      <c r="AH44" s="40">
        <f>SUM(AH45:AH53)</f>
        <v>0</v>
      </c>
      <c r="AI44" s="40">
        <f>SUM(AI45:AI53)</f>
        <v>0</v>
      </c>
      <c r="AJ44" s="40">
        <f t="shared" ref="AJ44:AO44" si="49">SUM(AJ45:AJ53)</f>
        <v>0</v>
      </c>
      <c r="AK44" s="40">
        <f t="shared" si="49"/>
        <v>0</v>
      </c>
      <c r="AL44" s="40">
        <f t="shared" si="49"/>
        <v>0</v>
      </c>
      <c r="AM44" s="40">
        <f t="shared" si="49"/>
        <v>0</v>
      </c>
      <c r="AN44" s="40">
        <f t="shared" si="49"/>
        <v>0</v>
      </c>
      <c r="AO44" s="40">
        <f t="shared" si="49"/>
        <v>0</v>
      </c>
      <c r="AP44" s="40">
        <f>SUM(AP45:AP53)</f>
        <v>0</v>
      </c>
      <c r="AQ44" s="115">
        <f>SUM(AQ45:AQ53)</f>
        <v>0</v>
      </c>
      <c r="AR44" s="42">
        <f t="shared" si="40"/>
        <v>1825000</v>
      </c>
      <c r="AS44" s="42">
        <f t="shared" si="41"/>
        <v>0</v>
      </c>
      <c r="AT44" s="42">
        <f t="shared" si="15"/>
        <v>507964</v>
      </c>
      <c r="AU44" s="43">
        <f t="shared" si="42"/>
        <v>1529500</v>
      </c>
      <c r="AV44" s="43">
        <f t="shared" si="43"/>
        <v>135900</v>
      </c>
      <c r="AW44" s="43">
        <f t="shared" si="44"/>
        <v>0</v>
      </c>
      <c r="AX44" s="43" t="e">
        <f>#REF!+P44+Q44+R44</f>
        <v>#REF!</v>
      </c>
      <c r="AY44" s="43">
        <f t="shared" si="17"/>
        <v>507964</v>
      </c>
      <c r="AZ44" s="43">
        <f t="shared" si="18"/>
        <v>0</v>
      </c>
      <c r="BA44" s="43">
        <f t="shared" si="45"/>
        <v>1529500</v>
      </c>
      <c r="BB44" s="44" t="e">
        <f t="shared" si="46"/>
        <v>#REF!</v>
      </c>
      <c r="BC44" s="44">
        <f t="shared" si="47"/>
        <v>507964</v>
      </c>
    </row>
    <row r="45" spans="1:55" s="17" customFormat="1" ht="30" hidden="1" customHeight="1">
      <c r="A45" s="62" t="s">
        <v>50</v>
      </c>
      <c r="B45" s="34"/>
      <c r="C45" s="57">
        <v>951</v>
      </c>
      <c r="D45" s="38">
        <f t="shared" si="37"/>
        <v>0</v>
      </c>
      <c r="E45" s="39">
        <f t="shared" si="19"/>
        <v>0</v>
      </c>
      <c r="F45" s="58"/>
      <c r="G45" s="58"/>
      <c r="H45" s="58"/>
      <c r="I45" s="107"/>
      <c r="J45" s="39">
        <f t="shared" si="38"/>
        <v>0</v>
      </c>
      <c r="K45" s="58"/>
      <c r="L45" s="58"/>
      <c r="M45" s="58"/>
      <c r="N45" s="58"/>
      <c r="O45" s="58"/>
      <c r="P45" s="58"/>
      <c r="Q45" s="58"/>
      <c r="R45" s="107"/>
      <c r="S45" s="39">
        <f t="shared" si="12"/>
        <v>0</v>
      </c>
      <c r="T45" s="58"/>
      <c r="U45" s="58"/>
      <c r="V45" s="58"/>
      <c r="W45" s="58"/>
      <c r="X45" s="58"/>
      <c r="Y45" s="58"/>
      <c r="Z45" s="58"/>
      <c r="AA45" s="58"/>
      <c r="AB45" s="59"/>
      <c r="AC45" s="105"/>
      <c r="AD45" s="58"/>
      <c r="AE45" s="58"/>
      <c r="AF45" s="59"/>
      <c r="AG45" s="39">
        <f t="shared" si="39"/>
        <v>0</v>
      </c>
      <c r="AH45" s="58"/>
      <c r="AI45" s="58"/>
      <c r="AJ45" s="58"/>
      <c r="AK45" s="58"/>
      <c r="AL45" s="58"/>
      <c r="AM45" s="58"/>
      <c r="AN45" s="58"/>
      <c r="AO45" s="58"/>
      <c r="AP45" s="58"/>
      <c r="AQ45" s="107"/>
      <c r="AR45" s="42">
        <f t="shared" si="40"/>
        <v>0</v>
      </c>
      <c r="AS45" s="42">
        <f t="shared" si="41"/>
        <v>0</v>
      </c>
      <c r="AT45" s="42">
        <f t="shared" si="15"/>
        <v>0</v>
      </c>
      <c r="AU45" s="43">
        <f t="shared" si="42"/>
        <v>0</v>
      </c>
      <c r="AV45" s="43">
        <f t="shared" si="43"/>
        <v>0</v>
      </c>
      <c r="AW45" s="43">
        <f t="shared" si="44"/>
        <v>0</v>
      </c>
      <c r="AX45" s="43" t="e">
        <f>#REF!+P45+Q45+R45</f>
        <v>#REF!</v>
      </c>
      <c r="AY45" s="43">
        <f t="shared" si="17"/>
        <v>0</v>
      </c>
      <c r="AZ45" s="43">
        <f t="shared" si="18"/>
        <v>0</v>
      </c>
      <c r="BA45" s="43">
        <f t="shared" si="45"/>
        <v>0</v>
      </c>
      <c r="BB45" s="44" t="e">
        <f t="shared" si="46"/>
        <v>#REF!</v>
      </c>
      <c r="BC45" s="44">
        <f t="shared" si="47"/>
        <v>0</v>
      </c>
    </row>
    <row r="46" spans="1:55" s="17" customFormat="1" ht="21.75" customHeight="1">
      <c r="A46" s="62" t="s">
        <v>51</v>
      </c>
      <c r="B46" s="34"/>
      <c r="C46" s="57">
        <v>952</v>
      </c>
      <c r="D46" s="38">
        <f t="shared" si="37"/>
        <v>0</v>
      </c>
      <c r="E46" s="39">
        <f t="shared" si="19"/>
        <v>0</v>
      </c>
      <c r="F46" s="58"/>
      <c r="G46" s="58"/>
      <c r="H46" s="58"/>
      <c r="I46" s="107"/>
      <c r="J46" s="39">
        <f t="shared" si="38"/>
        <v>0</v>
      </c>
      <c r="K46" s="58"/>
      <c r="L46" s="58"/>
      <c r="M46" s="58"/>
      <c r="N46" s="58"/>
      <c r="O46" s="58"/>
      <c r="P46" s="58"/>
      <c r="Q46" s="58"/>
      <c r="R46" s="107"/>
      <c r="S46" s="39">
        <f t="shared" si="12"/>
        <v>0</v>
      </c>
      <c r="T46" s="58"/>
      <c r="U46" s="58"/>
      <c r="V46" s="58"/>
      <c r="W46" s="58"/>
      <c r="X46" s="58"/>
      <c r="Y46" s="58"/>
      <c r="Z46" s="58"/>
      <c r="AA46" s="58"/>
      <c r="AB46" s="59"/>
      <c r="AC46" s="105"/>
      <c r="AD46" s="58"/>
      <c r="AE46" s="58"/>
      <c r="AF46" s="59"/>
      <c r="AG46" s="39">
        <f t="shared" si="39"/>
        <v>0</v>
      </c>
      <c r="AH46" s="58"/>
      <c r="AI46" s="58"/>
      <c r="AJ46" s="58"/>
      <c r="AK46" s="58"/>
      <c r="AL46" s="58"/>
      <c r="AM46" s="58"/>
      <c r="AN46" s="58"/>
      <c r="AO46" s="58"/>
      <c r="AP46" s="58"/>
      <c r="AQ46" s="107"/>
      <c r="AR46" s="42">
        <f t="shared" si="40"/>
        <v>0</v>
      </c>
      <c r="AS46" s="42">
        <f t="shared" si="41"/>
        <v>0</v>
      </c>
      <c r="AT46" s="42">
        <f t="shared" si="15"/>
        <v>0</v>
      </c>
      <c r="AU46" s="43">
        <f t="shared" si="42"/>
        <v>0</v>
      </c>
      <c r="AV46" s="43">
        <f t="shared" si="43"/>
        <v>0</v>
      </c>
      <c r="AW46" s="43">
        <f t="shared" si="44"/>
        <v>0</v>
      </c>
      <c r="AX46" s="43" t="e">
        <f>#REF!+P46+Q46+R46</f>
        <v>#REF!</v>
      </c>
      <c r="AY46" s="43">
        <f t="shared" si="17"/>
        <v>0</v>
      </c>
      <c r="AZ46" s="43">
        <f t="shared" si="18"/>
        <v>0</v>
      </c>
      <c r="BA46" s="43">
        <f t="shared" si="45"/>
        <v>0</v>
      </c>
      <c r="BB46" s="44" t="e">
        <f t="shared" si="46"/>
        <v>#REF!</v>
      </c>
      <c r="BC46" s="44">
        <f t="shared" si="47"/>
        <v>0</v>
      </c>
    </row>
    <row r="47" spans="1:55" s="17" customFormat="1" ht="64.5" customHeight="1">
      <c r="A47" s="62" t="s">
        <v>52</v>
      </c>
      <c r="B47" s="34"/>
      <c r="C47" s="57">
        <v>953</v>
      </c>
      <c r="D47" s="38">
        <f t="shared" si="37"/>
        <v>755400</v>
      </c>
      <c r="E47" s="39">
        <f t="shared" si="19"/>
        <v>755400</v>
      </c>
      <c r="F47" s="58">
        <f>'953'!J13</f>
        <v>755400</v>
      </c>
      <c r="G47" s="58"/>
      <c r="H47" s="58"/>
      <c r="I47" s="107"/>
      <c r="J47" s="39">
        <f t="shared" si="38"/>
        <v>0</v>
      </c>
      <c r="K47" s="58"/>
      <c r="L47" s="58"/>
      <c r="M47" s="58"/>
      <c r="N47" s="58"/>
      <c r="O47" s="58"/>
      <c r="P47" s="58"/>
      <c r="Q47" s="58"/>
      <c r="R47" s="107"/>
      <c r="S47" s="39">
        <f t="shared" si="12"/>
        <v>0</v>
      </c>
      <c r="T47" s="58"/>
      <c r="U47" s="58"/>
      <c r="V47" s="58"/>
      <c r="W47" s="58"/>
      <c r="X47" s="58"/>
      <c r="Y47" s="58"/>
      <c r="Z47" s="58"/>
      <c r="AA47" s="58"/>
      <c r="AB47" s="59"/>
      <c r="AC47" s="105"/>
      <c r="AD47" s="58"/>
      <c r="AE47" s="58"/>
      <c r="AF47" s="59"/>
      <c r="AG47" s="39">
        <f t="shared" si="39"/>
        <v>0</v>
      </c>
      <c r="AH47" s="58"/>
      <c r="AI47" s="58"/>
      <c r="AJ47" s="58"/>
      <c r="AK47" s="58"/>
      <c r="AL47" s="58"/>
      <c r="AM47" s="58"/>
      <c r="AN47" s="58"/>
      <c r="AO47" s="58"/>
      <c r="AP47" s="58"/>
      <c r="AQ47" s="107"/>
      <c r="AR47" s="42">
        <f t="shared" si="40"/>
        <v>755400</v>
      </c>
      <c r="AS47" s="42">
        <f t="shared" si="41"/>
        <v>0</v>
      </c>
      <c r="AT47" s="42">
        <f t="shared" si="15"/>
        <v>0</v>
      </c>
      <c r="AU47" s="43">
        <f t="shared" si="42"/>
        <v>755400</v>
      </c>
      <c r="AV47" s="43">
        <f t="shared" si="43"/>
        <v>0</v>
      </c>
      <c r="AW47" s="43">
        <f t="shared" si="44"/>
        <v>0</v>
      </c>
      <c r="AX47" s="43" t="e">
        <f>#REF!+P47+Q47+R47</f>
        <v>#REF!</v>
      </c>
      <c r="AY47" s="43">
        <f t="shared" si="17"/>
        <v>0</v>
      </c>
      <c r="AZ47" s="43">
        <f t="shared" si="18"/>
        <v>0</v>
      </c>
      <c r="BA47" s="43">
        <f t="shared" si="45"/>
        <v>755400</v>
      </c>
      <c r="BB47" s="44" t="e">
        <f t="shared" si="46"/>
        <v>#REF!</v>
      </c>
      <c r="BC47" s="44">
        <f t="shared" si="47"/>
        <v>0</v>
      </c>
    </row>
    <row r="48" spans="1:55" s="17" customFormat="1" ht="21" customHeight="1">
      <c r="A48" s="62" t="s">
        <v>53</v>
      </c>
      <c r="B48" s="34"/>
      <c r="C48" s="57">
        <v>954</v>
      </c>
      <c r="D48" s="38">
        <f t="shared" si="37"/>
        <v>615000</v>
      </c>
      <c r="E48" s="39">
        <f t="shared" si="19"/>
        <v>615000</v>
      </c>
      <c r="F48" s="58">
        <f>'954'!J93</f>
        <v>615000</v>
      </c>
      <c r="G48" s="58"/>
      <c r="H48" s="58"/>
      <c r="I48" s="107"/>
      <c r="J48" s="39">
        <f t="shared" si="38"/>
        <v>0</v>
      </c>
      <c r="K48" s="58"/>
      <c r="L48" s="58"/>
      <c r="M48" s="58"/>
      <c r="N48" s="58"/>
      <c r="O48" s="58"/>
      <c r="P48" s="58"/>
      <c r="Q48" s="58"/>
      <c r="R48" s="117"/>
      <c r="S48" s="39">
        <f t="shared" si="12"/>
        <v>0</v>
      </c>
      <c r="T48" s="58"/>
      <c r="U48" s="58"/>
      <c r="V48" s="58"/>
      <c r="W48" s="58"/>
      <c r="X48" s="58"/>
      <c r="Y48" s="58"/>
      <c r="Z48" s="58"/>
      <c r="AA48" s="58"/>
      <c r="AB48" s="59"/>
      <c r="AC48" s="105"/>
      <c r="AD48" s="58"/>
      <c r="AE48" s="58"/>
      <c r="AF48" s="59"/>
      <c r="AG48" s="39">
        <f t="shared" si="39"/>
        <v>0</v>
      </c>
      <c r="AH48" s="58"/>
      <c r="AI48" s="58"/>
      <c r="AJ48" s="58"/>
      <c r="AK48" s="58"/>
      <c r="AL48" s="58"/>
      <c r="AM48" s="58"/>
      <c r="AN48" s="58"/>
      <c r="AO48" s="58"/>
      <c r="AP48" s="58"/>
      <c r="AQ48" s="107"/>
      <c r="AR48" s="42">
        <f t="shared" si="40"/>
        <v>615000</v>
      </c>
      <c r="AS48" s="42">
        <f t="shared" si="41"/>
        <v>0</v>
      </c>
      <c r="AT48" s="42">
        <f t="shared" si="15"/>
        <v>0</v>
      </c>
      <c r="AU48" s="43">
        <f t="shared" si="42"/>
        <v>615000</v>
      </c>
      <c r="AV48" s="43">
        <f t="shared" si="43"/>
        <v>0</v>
      </c>
      <c r="AW48" s="43">
        <f t="shared" si="44"/>
        <v>0</v>
      </c>
      <c r="AX48" s="43" t="e">
        <f>#REF!+P48+Q48+R48</f>
        <v>#REF!</v>
      </c>
      <c r="AY48" s="43">
        <f t="shared" si="17"/>
        <v>0</v>
      </c>
      <c r="AZ48" s="43">
        <f t="shared" si="18"/>
        <v>0</v>
      </c>
      <c r="BA48" s="43">
        <f t="shared" si="45"/>
        <v>615000</v>
      </c>
      <c r="BB48" s="44" t="e">
        <f t="shared" si="46"/>
        <v>#REF!</v>
      </c>
      <c r="BC48" s="44">
        <f t="shared" si="47"/>
        <v>0</v>
      </c>
    </row>
    <row r="49" spans="1:55" s="17" customFormat="1" ht="32.25" customHeight="1">
      <c r="A49" s="62" t="s">
        <v>54</v>
      </c>
      <c r="B49" s="34"/>
      <c r="C49" s="57">
        <v>955</v>
      </c>
      <c r="D49" s="38">
        <f t="shared" si="37"/>
        <v>507964</v>
      </c>
      <c r="E49" s="39">
        <f t="shared" si="19"/>
        <v>0</v>
      </c>
      <c r="F49" s="58"/>
      <c r="G49" s="58"/>
      <c r="H49" s="58"/>
      <c r="I49" s="107"/>
      <c r="J49" s="39">
        <f t="shared" si="38"/>
        <v>0</v>
      </c>
      <c r="K49" s="58"/>
      <c r="L49" s="58"/>
      <c r="M49" s="58"/>
      <c r="N49" s="58"/>
      <c r="O49" s="58"/>
      <c r="P49" s="58"/>
      <c r="Q49" s="58"/>
      <c r="R49" s="107"/>
      <c r="S49" s="39">
        <f t="shared" si="12"/>
        <v>0</v>
      </c>
      <c r="T49" s="58"/>
      <c r="U49" s="58"/>
      <c r="V49" s="58"/>
      <c r="W49" s="58"/>
      <c r="X49" s="58"/>
      <c r="Y49" s="58"/>
      <c r="Z49" s="58"/>
      <c r="AA49" s="58"/>
      <c r="AB49" s="59"/>
      <c r="AC49" s="105"/>
      <c r="AD49" s="58"/>
      <c r="AE49" s="58">
        <v>507964</v>
      </c>
      <c r="AF49" s="59"/>
      <c r="AG49" s="39">
        <f t="shared" si="39"/>
        <v>0</v>
      </c>
      <c r="AH49" s="58"/>
      <c r="AI49" s="58"/>
      <c r="AJ49" s="58"/>
      <c r="AK49" s="58"/>
      <c r="AL49" s="58"/>
      <c r="AM49" s="58"/>
      <c r="AN49" s="58"/>
      <c r="AO49" s="58"/>
      <c r="AP49" s="58"/>
      <c r="AQ49" s="107"/>
      <c r="AR49" s="42">
        <f t="shared" si="40"/>
        <v>0</v>
      </c>
      <c r="AS49" s="42">
        <f t="shared" si="41"/>
        <v>0</v>
      </c>
      <c r="AT49" s="42">
        <f t="shared" si="15"/>
        <v>507964</v>
      </c>
      <c r="AU49" s="43">
        <f t="shared" si="42"/>
        <v>0</v>
      </c>
      <c r="AV49" s="43">
        <f t="shared" si="43"/>
        <v>0</v>
      </c>
      <c r="AW49" s="43">
        <f t="shared" si="44"/>
        <v>0</v>
      </c>
      <c r="AX49" s="43" t="e">
        <f>#REF!+P49+Q49+R49</f>
        <v>#REF!</v>
      </c>
      <c r="AY49" s="43">
        <f t="shared" si="17"/>
        <v>507964</v>
      </c>
      <c r="AZ49" s="43">
        <f t="shared" si="18"/>
        <v>0</v>
      </c>
      <c r="BA49" s="43">
        <f t="shared" si="45"/>
        <v>0</v>
      </c>
      <c r="BB49" s="44" t="e">
        <f t="shared" si="46"/>
        <v>#REF!</v>
      </c>
      <c r="BC49" s="44">
        <f t="shared" si="47"/>
        <v>507964</v>
      </c>
    </row>
    <row r="50" spans="1:55" s="17" customFormat="1" ht="33" customHeight="1">
      <c r="A50" s="62" t="s">
        <v>55</v>
      </c>
      <c r="B50" s="34"/>
      <c r="C50" s="57">
        <v>956</v>
      </c>
      <c r="D50" s="38">
        <f t="shared" si="37"/>
        <v>28000</v>
      </c>
      <c r="E50" s="39">
        <f t="shared" si="19"/>
        <v>28000</v>
      </c>
      <c r="F50" s="58"/>
      <c r="G50" s="58"/>
      <c r="H50" s="58">
        <f>'956'!D7</f>
        <v>28000</v>
      </c>
      <c r="I50" s="107"/>
      <c r="J50" s="39">
        <f t="shared" si="38"/>
        <v>0</v>
      </c>
      <c r="K50" s="58"/>
      <c r="L50" s="58"/>
      <c r="M50" s="58"/>
      <c r="N50" s="58"/>
      <c r="O50" s="58"/>
      <c r="P50" s="58"/>
      <c r="Q50" s="58"/>
      <c r="R50" s="107"/>
      <c r="S50" s="39">
        <f t="shared" si="12"/>
        <v>0</v>
      </c>
      <c r="T50" s="58"/>
      <c r="U50" s="58"/>
      <c r="V50" s="58"/>
      <c r="W50" s="58"/>
      <c r="X50" s="58"/>
      <c r="Y50" s="58"/>
      <c r="Z50" s="58"/>
      <c r="AA50" s="58"/>
      <c r="AB50" s="59"/>
      <c r="AC50" s="105"/>
      <c r="AD50" s="58"/>
      <c r="AE50" s="58"/>
      <c r="AF50" s="59"/>
      <c r="AG50" s="39">
        <f t="shared" si="39"/>
        <v>0</v>
      </c>
      <c r="AH50" s="58"/>
      <c r="AI50" s="58"/>
      <c r="AJ50" s="58"/>
      <c r="AK50" s="58"/>
      <c r="AL50" s="58"/>
      <c r="AM50" s="58"/>
      <c r="AN50" s="58"/>
      <c r="AO50" s="58"/>
      <c r="AP50" s="58"/>
      <c r="AQ50" s="107"/>
      <c r="AR50" s="42">
        <f t="shared" si="40"/>
        <v>28000</v>
      </c>
      <c r="AS50" s="42">
        <f t="shared" si="41"/>
        <v>0</v>
      </c>
      <c r="AT50" s="42">
        <f t="shared" si="15"/>
        <v>0</v>
      </c>
      <c r="AU50" s="43">
        <f t="shared" si="42"/>
        <v>0</v>
      </c>
      <c r="AV50" s="43">
        <f t="shared" si="43"/>
        <v>28000</v>
      </c>
      <c r="AW50" s="43">
        <f t="shared" si="44"/>
        <v>0</v>
      </c>
      <c r="AX50" s="43" t="e">
        <f>#REF!+P50+Q50+R50</f>
        <v>#REF!</v>
      </c>
      <c r="AY50" s="43">
        <f t="shared" si="17"/>
        <v>0</v>
      </c>
      <c r="AZ50" s="43">
        <f t="shared" si="18"/>
        <v>0</v>
      </c>
      <c r="BA50" s="43">
        <f t="shared" si="45"/>
        <v>0</v>
      </c>
      <c r="BB50" s="44" t="e">
        <f t="shared" si="46"/>
        <v>#REF!</v>
      </c>
      <c r="BC50" s="44">
        <f t="shared" si="47"/>
        <v>0</v>
      </c>
    </row>
    <row r="51" spans="1:55" s="17" customFormat="1" ht="82.5" hidden="1" customHeight="1">
      <c r="A51" s="62" t="s">
        <v>56</v>
      </c>
      <c r="B51" s="34"/>
      <c r="C51" s="57">
        <v>957</v>
      </c>
      <c r="D51" s="38">
        <f t="shared" si="37"/>
        <v>0</v>
      </c>
      <c r="E51" s="39">
        <f t="shared" si="19"/>
        <v>0</v>
      </c>
      <c r="F51" s="58"/>
      <c r="G51" s="58"/>
      <c r="H51" s="58"/>
      <c r="I51" s="107"/>
      <c r="J51" s="39">
        <f t="shared" si="38"/>
        <v>0</v>
      </c>
      <c r="K51" s="58"/>
      <c r="L51" s="58"/>
      <c r="M51" s="58"/>
      <c r="N51" s="58"/>
      <c r="O51" s="58"/>
      <c r="P51" s="58"/>
      <c r="Q51" s="58"/>
      <c r="R51" s="107"/>
      <c r="S51" s="39">
        <f t="shared" si="12"/>
        <v>0</v>
      </c>
      <c r="T51" s="58"/>
      <c r="U51" s="58"/>
      <c r="V51" s="58"/>
      <c r="W51" s="58"/>
      <c r="X51" s="58"/>
      <c r="Y51" s="58"/>
      <c r="Z51" s="58"/>
      <c r="AA51" s="58"/>
      <c r="AB51" s="59"/>
      <c r="AC51" s="105"/>
      <c r="AD51" s="58"/>
      <c r="AE51" s="58"/>
      <c r="AF51" s="59"/>
      <c r="AG51" s="39">
        <f t="shared" si="39"/>
        <v>0</v>
      </c>
      <c r="AH51" s="58"/>
      <c r="AI51" s="58"/>
      <c r="AJ51" s="58"/>
      <c r="AK51" s="58"/>
      <c r="AL51" s="58"/>
      <c r="AM51" s="58"/>
      <c r="AN51" s="58"/>
      <c r="AO51" s="58"/>
      <c r="AP51" s="58"/>
      <c r="AQ51" s="107"/>
      <c r="AR51" s="42">
        <f t="shared" si="40"/>
        <v>0</v>
      </c>
      <c r="AS51" s="42">
        <f t="shared" si="41"/>
        <v>0</v>
      </c>
      <c r="AT51" s="42">
        <f t="shared" si="15"/>
        <v>0</v>
      </c>
      <c r="AU51" s="43">
        <f t="shared" si="42"/>
        <v>0</v>
      </c>
      <c r="AV51" s="43">
        <f t="shared" si="43"/>
        <v>0</v>
      </c>
      <c r="AW51" s="43">
        <f t="shared" si="44"/>
        <v>0</v>
      </c>
      <c r="AX51" s="43" t="e">
        <f>#REF!+P51+Q51+R51</f>
        <v>#REF!</v>
      </c>
      <c r="AY51" s="43">
        <f t="shared" si="17"/>
        <v>0</v>
      </c>
      <c r="AZ51" s="43">
        <f t="shared" si="18"/>
        <v>0</v>
      </c>
      <c r="BA51" s="43">
        <f t="shared" si="45"/>
        <v>0</v>
      </c>
      <c r="BB51" s="44" t="e">
        <f t="shared" si="46"/>
        <v>#REF!</v>
      </c>
      <c r="BC51" s="44">
        <f t="shared" si="47"/>
        <v>0</v>
      </c>
    </row>
    <row r="52" spans="1:55" s="17" customFormat="1" ht="45.75" hidden="1" customHeight="1">
      <c r="A52" s="62" t="s">
        <v>57</v>
      </c>
      <c r="B52" s="34"/>
      <c r="C52" s="57">
        <v>958</v>
      </c>
      <c r="D52" s="38">
        <f t="shared" si="37"/>
        <v>0</v>
      </c>
      <c r="E52" s="39">
        <f t="shared" si="19"/>
        <v>0</v>
      </c>
      <c r="F52" s="58"/>
      <c r="G52" s="58"/>
      <c r="H52" s="58"/>
      <c r="I52" s="107"/>
      <c r="J52" s="39">
        <f t="shared" si="38"/>
        <v>0</v>
      </c>
      <c r="K52" s="58"/>
      <c r="L52" s="58"/>
      <c r="M52" s="58"/>
      <c r="N52" s="58"/>
      <c r="O52" s="58"/>
      <c r="P52" s="58"/>
      <c r="Q52" s="58"/>
      <c r="R52" s="107"/>
      <c r="S52" s="39">
        <f t="shared" si="12"/>
        <v>0</v>
      </c>
      <c r="T52" s="58"/>
      <c r="U52" s="58"/>
      <c r="V52" s="58"/>
      <c r="W52" s="58"/>
      <c r="X52" s="58"/>
      <c r="Y52" s="58"/>
      <c r="Z52" s="58"/>
      <c r="AA52" s="58"/>
      <c r="AB52" s="59"/>
      <c r="AC52" s="105"/>
      <c r="AD52" s="58"/>
      <c r="AE52" s="58"/>
      <c r="AF52" s="59"/>
      <c r="AG52" s="39">
        <f t="shared" si="39"/>
        <v>0</v>
      </c>
      <c r="AH52" s="58"/>
      <c r="AI52" s="58"/>
      <c r="AJ52" s="58"/>
      <c r="AK52" s="58"/>
      <c r="AL52" s="58"/>
      <c r="AM52" s="58"/>
      <c r="AN52" s="58"/>
      <c r="AO52" s="58"/>
      <c r="AP52" s="58"/>
      <c r="AQ52" s="107"/>
      <c r="AR52" s="42">
        <f t="shared" si="40"/>
        <v>0</v>
      </c>
      <c r="AS52" s="42">
        <f t="shared" si="41"/>
        <v>0</v>
      </c>
      <c r="AT52" s="42">
        <f t="shared" si="15"/>
        <v>0</v>
      </c>
      <c r="AU52" s="43">
        <f t="shared" si="42"/>
        <v>0</v>
      </c>
      <c r="AV52" s="43">
        <f t="shared" si="43"/>
        <v>0</v>
      </c>
      <c r="AW52" s="43">
        <f t="shared" si="44"/>
        <v>0</v>
      </c>
      <c r="AX52" s="43" t="e">
        <f>#REF!+P52+Q52+R52</f>
        <v>#REF!</v>
      </c>
      <c r="AY52" s="43">
        <f t="shared" si="17"/>
        <v>0</v>
      </c>
      <c r="AZ52" s="43">
        <f t="shared" si="18"/>
        <v>0</v>
      </c>
      <c r="BA52" s="43">
        <f t="shared" si="45"/>
        <v>0</v>
      </c>
      <c r="BB52" s="44" t="e">
        <f t="shared" si="46"/>
        <v>#REF!</v>
      </c>
      <c r="BC52" s="44">
        <f t="shared" si="47"/>
        <v>0</v>
      </c>
    </row>
    <row r="53" spans="1:55" s="17" customFormat="1" ht="112.5" customHeight="1">
      <c r="A53" s="62" t="s">
        <v>58</v>
      </c>
      <c r="B53" s="34"/>
      <c r="C53" s="57">
        <v>995</v>
      </c>
      <c r="D53" s="38">
        <f t="shared" si="37"/>
        <v>426600</v>
      </c>
      <c r="E53" s="39">
        <f t="shared" si="19"/>
        <v>426600</v>
      </c>
      <c r="F53" s="58">
        <f>'995'!BY7</f>
        <v>159100</v>
      </c>
      <c r="G53" s="58"/>
      <c r="H53" s="58">
        <f>'995'!BW7</f>
        <v>107900</v>
      </c>
      <c r="I53" s="107">
        <f>'995'!BX7</f>
        <v>159600</v>
      </c>
      <c r="J53" s="39">
        <f t="shared" si="38"/>
        <v>0</v>
      </c>
      <c r="K53" s="58"/>
      <c r="L53" s="58"/>
      <c r="M53" s="58"/>
      <c r="N53" s="58"/>
      <c r="O53" s="58"/>
      <c r="P53" s="58"/>
      <c r="Q53" s="58"/>
      <c r="R53" s="107"/>
      <c r="S53" s="39">
        <f t="shared" si="12"/>
        <v>0</v>
      </c>
      <c r="T53" s="58"/>
      <c r="U53" s="58"/>
      <c r="V53" s="58"/>
      <c r="W53" s="58"/>
      <c r="X53" s="58"/>
      <c r="Y53" s="58"/>
      <c r="Z53" s="58"/>
      <c r="AA53" s="58"/>
      <c r="AB53" s="59"/>
      <c r="AC53" s="105"/>
      <c r="AD53" s="58"/>
      <c r="AE53" s="58"/>
      <c r="AF53" s="59"/>
      <c r="AG53" s="39">
        <f t="shared" si="39"/>
        <v>0</v>
      </c>
      <c r="AH53" s="58"/>
      <c r="AI53" s="58"/>
      <c r="AJ53" s="58"/>
      <c r="AK53" s="58"/>
      <c r="AL53" s="58"/>
      <c r="AM53" s="58"/>
      <c r="AN53" s="58"/>
      <c r="AO53" s="58"/>
      <c r="AP53" s="58"/>
      <c r="AQ53" s="107"/>
      <c r="AR53" s="42">
        <f t="shared" si="40"/>
        <v>426600</v>
      </c>
      <c r="AS53" s="42">
        <f t="shared" si="41"/>
        <v>0</v>
      </c>
      <c r="AT53" s="42">
        <f t="shared" si="15"/>
        <v>0</v>
      </c>
      <c r="AU53" s="43">
        <f t="shared" si="42"/>
        <v>159100</v>
      </c>
      <c r="AV53" s="43">
        <f t="shared" si="43"/>
        <v>107900</v>
      </c>
      <c r="AW53" s="43">
        <f t="shared" si="44"/>
        <v>0</v>
      </c>
      <c r="AX53" s="43" t="e">
        <f>#REF!+P53+Q53+R53</f>
        <v>#REF!</v>
      </c>
      <c r="AY53" s="43">
        <f t="shared" si="17"/>
        <v>0</v>
      </c>
      <c r="AZ53" s="43">
        <f t="shared" si="18"/>
        <v>0</v>
      </c>
      <c r="BA53" s="43">
        <f t="shared" si="45"/>
        <v>159100</v>
      </c>
      <c r="BB53" s="44" t="e">
        <f t="shared" si="46"/>
        <v>#REF!</v>
      </c>
      <c r="BC53" s="44">
        <f t="shared" si="47"/>
        <v>0</v>
      </c>
    </row>
    <row r="54" spans="1:55" s="17" customFormat="1" ht="32.25" hidden="1" customHeight="1">
      <c r="A54" s="62" t="s">
        <v>59</v>
      </c>
      <c r="B54" s="34"/>
      <c r="C54" s="57">
        <v>996</v>
      </c>
      <c r="D54" s="38">
        <f t="shared" si="37"/>
        <v>0</v>
      </c>
      <c r="E54" s="39">
        <f t="shared" si="19"/>
        <v>0</v>
      </c>
      <c r="F54" s="58"/>
      <c r="G54" s="58"/>
      <c r="H54" s="58"/>
      <c r="I54" s="107"/>
      <c r="J54" s="39">
        <f t="shared" si="38"/>
        <v>0</v>
      </c>
      <c r="K54" s="58"/>
      <c r="L54" s="58"/>
      <c r="M54" s="58"/>
      <c r="N54" s="58"/>
      <c r="O54" s="58"/>
      <c r="P54" s="58"/>
      <c r="Q54" s="58"/>
      <c r="R54" s="107"/>
      <c r="S54" s="39">
        <f t="shared" si="12"/>
        <v>0</v>
      </c>
      <c r="T54" s="58"/>
      <c r="U54" s="58"/>
      <c r="V54" s="58"/>
      <c r="W54" s="58"/>
      <c r="X54" s="58"/>
      <c r="Y54" s="58"/>
      <c r="Z54" s="58"/>
      <c r="AA54" s="58"/>
      <c r="AB54" s="59"/>
      <c r="AC54" s="105"/>
      <c r="AD54" s="58"/>
      <c r="AE54" s="58"/>
      <c r="AF54" s="59"/>
      <c r="AG54" s="39">
        <f t="shared" si="39"/>
        <v>0</v>
      </c>
      <c r="AH54" s="58"/>
      <c r="AI54" s="58"/>
      <c r="AJ54" s="58"/>
      <c r="AK54" s="58"/>
      <c r="AL54" s="58"/>
      <c r="AM54" s="58"/>
      <c r="AN54" s="58"/>
      <c r="AO54" s="58"/>
      <c r="AP54" s="58"/>
      <c r="AQ54" s="107"/>
      <c r="AR54" s="42">
        <f t="shared" si="40"/>
        <v>0</v>
      </c>
      <c r="AS54" s="42">
        <f t="shared" si="41"/>
        <v>0</v>
      </c>
      <c r="AT54" s="42">
        <f t="shared" si="15"/>
        <v>0</v>
      </c>
      <c r="AU54" s="43">
        <f t="shared" si="42"/>
        <v>0</v>
      </c>
      <c r="AV54" s="43">
        <f t="shared" si="43"/>
        <v>0</v>
      </c>
      <c r="AW54" s="43">
        <f t="shared" si="44"/>
        <v>0</v>
      </c>
      <c r="AX54" s="43" t="e">
        <f>#REF!+P54+Q54+R54</f>
        <v>#REF!</v>
      </c>
      <c r="AY54" s="43">
        <f t="shared" si="17"/>
        <v>0</v>
      </c>
      <c r="AZ54" s="43">
        <f t="shared" si="18"/>
        <v>0</v>
      </c>
      <c r="BA54" s="43">
        <f t="shared" si="45"/>
        <v>0</v>
      </c>
      <c r="BB54" s="44" t="e">
        <f t="shared" si="46"/>
        <v>#REF!</v>
      </c>
      <c r="BC54" s="44">
        <f t="shared" si="47"/>
        <v>0</v>
      </c>
    </row>
    <row r="55" spans="1:55" s="17" customFormat="1" ht="21.75" customHeight="1">
      <c r="A55" s="35" t="s">
        <v>60</v>
      </c>
      <c r="B55" s="54">
        <v>260</v>
      </c>
      <c r="C55" s="55"/>
      <c r="D55" s="38">
        <f t="shared" si="37"/>
        <v>0</v>
      </c>
      <c r="E55" s="39">
        <f t="shared" si="19"/>
        <v>0</v>
      </c>
      <c r="F55" s="40">
        <f t="shared" ref="F55:R56" si="50">F56</f>
        <v>0</v>
      </c>
      <c r="G55" s="40">
        <f t="shared" si="50"/>
        <v>0</v>
      </c>
      <c r="H55" s="40">
        <f t="shared" si="50"/>
        <v>0</v>
      </c>
      <c r="I55" s="115">
        <f t="shared" si="50"/>
        <v>0</v>
      </c>
      <c r="J55" s="39">
        <f t="shared" si="38"/>
        <v>0</v>
      </c>
      <c r="K55" s="40">
        <f t="shared" si="50"/>
        <v>0</v>
      </c>
      <c r="L55" s="40">
        <f t="shared" si="50"/>
        <v>0</v>
      </c>
      <c r="M55" s="40">
        <f t="shared" si="50"/>
        <v>0</v>
      </c>
      <c r="N55" s="40">
        <f t="shared" si="50"/>
        <v>0</v>
      </c>
      <c r="O55" s="40"/>
      <c r="P55" s="40">
        <f t="shared" si="50"/>
        <v>0</v>
      </c>
      <c r="Q55" s="40"/>
      <c r="R55" s="115">
        <f t="shared" si="50"/>
        <v>0</v>
      </c>
      <c r="S55" s="39">
        <f t="shared" si="12"/>
        <v>0</v>
      </c>
      <c r="T55" s="40">
        <f t="shared" ref="T55:AI56" si="51">T56</f>
        <v>0</v>
      </c>
      <c r="U55" s="40">
        <f t="shared" si="51"/>
        <v>0</v>
      </c>
      <c r="V55" s="40">
        <f t="shared" si="51"/>
        <v>0</v>
      </c>
      <c r="W55" s="40">
        <f t="shared" si="51"/>
        <v>0</v>
      </c>
      <c r="X55" s="40">
        <f t="shared" si="51"/>
        <v>0</v>
      </c>
      <c r="Y55" s="40">
        <f t="shared" si="51"/>
        <v>0</v>
      </c>
      <c r="Z55" s="40">
        <f t="shared" si="51"/>
        <v>0</v>
      </c>
      <c r="AA55" s="40">
        <f t="shared" si="51"/>
        <v>0</v>
      </c>
      <c r="AB55" s="41">
        <f t="shared" si="51"/>
        <v>0</v>
      </c>
      <c r="AC55" s="39">
        <f t="shared" si="51"/>
        <v>0</v>
      </c>
      <c r="AD55" s="40">
        <f t="shared" si="51"/>
        <v>0</v>
      </c>
      <c r="AE55" s="40">
        <f t="shared" si="51"/>
        <v>0</v>
      </c>
      <c r="AF55" s="41">
        <f t="shared" si="51"/>
        <v>0</v>
      </c>
      <c r="AG55" s="39">
        <f t="shared" si="39"/>
        <v>0</v>
      </c>
      <c r="AH55" s="40">
        <f t="shared" si="51"/>
        <v>0</v>
      </c>
      <c r="AI55" s="40">
        <f t="shared" si="51"/>
        <v>0</v>
      </c>
      <c r="AJ55" s="40">
        <f t="shared" ref="AH55:AQ56" si="52">AJ56</f>
        <v>0</v>
      </c>
      <c r="AK55" s="40">
        <f t="shared" si="52"/>
        <v>0</v>
      </c>
      <c r="AL55" s="40">
        <f t="shared" si="52"/>
        <v>0</v>
      </c>
      <c r="AM55" s="40">
        <f t="shared" si="52"/>
        <v>0</v>
      </c>
      <c r="AN55" s="40">
        <f t="shared" si="52"/>
        <v>0</v>
      </c>
      <c r="AO55" s="40">
        <f t="shared" si="52"/>
        <v>0</v>
      </c>
      <c r="AP55" s="40">
        <f t="shared" si="52"/>
        <v>0</v>
      </c>
      <c r="AQ55" s="115">
        <f t="shared" si="52"/>
        <v>0</v>
      </c>
      <c r="AR55" s="42">
        <f t="shared" si="40"/>
        <v>0</v>
      </c>
      <c r="AS55" s="42">
        <f t="shared" si="41"/>
        <v>0</v>
      </c>
      <c r="AT55" s="42">
        <f t="shared" si="15"/>
        <v>0</v>
      </c>
      <c r="AU55" s="43">
        <f t="shared" si="42"/>
        <v>0</v>
      </c>
      <c r="AV55" s="43">
        <f t="shared" si="43"/>
        <v>0</v>
      </c>
      <c r="AW55" s="43">
        <f t="shared" si="44"/>
        <v>0</v>
      </c>
      <c r="AX55" s="43" t="e">
        <f>#REF!+P55+Q55+R55</f>
        <v>#REF!</v>
      </c>
      <c r="AY55" s="43">
        <f t="shared" si="17"/>
        <v>0</v>
      </c>
      <c r="AZ55" s="43">
        <f t="shared" si="18"/>
        <v>0</v>
      </c>
      <c r="BA55" s="43">
        <f t="shared" si="45"/>
        <v>0</v>
      </c>
      <c r="BB55" s="44" t="e">
        <f t="shared" si="46"/>
        <v>#REF!</v>
      </c>
      <c r="BC55" s="44">
        <f t="shared" si="47"/>
        <v>0</v>
      </c>
    </row>
    <row r="56" spans="1:55" s="17" customFormat="1" ht="32.25" customHeight="1">
      <c r="A56" s="53" t="s">
        <v>61</v>
      </c>
      <c r="B56" s="54">
        <v>262</v>
      </c>
      <c r="C56" s="55"/>
      <c r="D56" s="38">
        <f t="shared" si="37"/>
        <v>0</v>
      </c>
      <c r="E56" s="39">
        <f t="shared" si="19"/>
        <v>0</v>
      </c>
      <c r="F56" s="40">
        <f t="shared" si="50"/>
        <v>0</v>
      </c>
      <c r="G56" s="40">
        <f t="shared" si="50"/>
        <v>0</v>
      </c>
      <c r="H56" s="40">
        <f t="shared" si="50"/>
        <v>0</v>
      </c>
      <c r="I56" s="115">
        <f t="shared" si="50"/>
        <v>0</v>
      </c>
      <c r="J56" s="39">
        <f t="shared" si="38"/>
        <v>0</v>
      </c>
      <c r="K56" s="40">
        <f t="shared" si="50"/>
        <v>0</v>
      </c>
      <c r="L56" s="40">
        <f t="shared" si="50"/>
        <v>0</v>
      </c>
      <c r="M56" s="40">
        <f t="shared" si="50"/>
        <v>0</v>
      </c>
      <c r="N56" s="40">
        <f t="shared" si="50"/>
        <v>0</v>
      </c>
      <c r="O56" s="40"/>
      <c r="P56" s="40">
        <f t="shared" si="50"/>
        <v>0</v>
      </c>
      <c r="Q56" s="40"/>
      <c r="R56" s="115">
        <f t="shared" si="50"/>
        <v>0</v>
      </c>
      <c r="S56" s="39">
        <f t="shared" si="12"/>
        <v>0</v>
      </c>
      <c r="T56" s="40">
        <f t="shared" si="51"/>
        <v>0</v>
      </c>
      <c r="U56" s="40">
        <f t="shared" si="51"/>
        <v>0</v>
      </c>
      <c r="V56" s="40">
        <f t="shared" si="51"/>
        <v>0</v>
      </c>
      <c r="W56" s="40">
        <f t="shared" si="51"/>
        <v>0</v>
      </c>
      <c r="X56" s="40">
        <f t="shared" si="51"/>
        <v>0</v>
      </c>
      <c r="Y56" s="40">
        <f t="shared" si="51"/>
        <v>0</v>
      </c>
      <c r="Z56" s="40">
        <f t="shared" si="51"/>
        <v>0</v>
      </c>
      <c r="AA56" s="40">
        <f t="shared" si="51"/>
        <v>0</v>
      </c>
      <c r="AB56" s="41">
        <f t="shared" si="51"/>
        <v>0</v>
      </c>
      <c r="AC56" s="39">
        <f t="shared" si="51"/>
        <v>0</v>
      </c>
      <c r="AD56" s="40">
        <f t="shared" si="51"/>
        <v>0</v>
      </c>
      <c r="AE56" s="40">
        <f t="shared" si="51"/>
        <v>0</v>
      </c>
      <c r="AF56" s="41">
        <f t="shared" si="51"/>
        <v>0</v>
      </c>
      <c r="AG56" s="39">
        <f t="shared" si="39"/>
        <v>0</v>
      </c>
      <c r="AH56" s="40">
        <f t="shared" si="52"/>
        <v>0</v>
      </c>
      <c r="AI56" s="40">
        <f>AI57</f>
        <v>0</v>
      </c>
      <c r="AJ56" s="40">
        <f t="shared" si="52"/>
        <v>0</v>
      </c>
      <c r="AK56" s="40">
        <f t="shared" si="52"/>
        <v>0</v>
      </c>
      <c r="AL56" s="40">
        <f t="shared" si="52"/>
        <v>0</v>
      </c>
      <c r="AM56" s="40">
        <f t="shared" si="52"/>
        <v>0</v>
      </c>
      <c r="AN56" s="40">
        <f t="shared" si="52"/>
        <v>0</v>
      </c>
      <c r="AO56" s="40">
        <f t="shared" si="52"/>
        <v>0</v>
      </c>
      <c r="AP56" s="40">
        <f t="shared" si="52"/>
        <v>0</v>
      </c>
      <c r="AQ56" s="115">
        <f t="shared" si="52"/>
        <v>0</v>
      </c>
      <c r="AR56" s="42">
        <f t="shared" si="40"/>
        <v>0</v>
      </c>
      <c r="AS56" s="42">
        <f t="shared" si="41"/>
        <v>0</v>
      </c>
      <c r="AT56" s="42">
        <f t="shared" si="15"/>
        <v>0</v>
      </c>
      <c r="AU56" s="43">
        <f t="shared" si="42"/>
        <v>0</v>
      </c>
      <c r="AV56" s="43">
        <f t="shared" si="43"/>
        <v>0</v>
      </c>
      <c r="AW56" s="43">
        <f t="shared" si="44"/>
        <v>0</v>
      </c>
      <c r="AX56" s="43" t="e">
        <f>#REF!+P56+Q56+R56</f>
        <v>#REF!</v>
      </c>
      <c r="AY56" s="43">
        <f t="shared" si="17"/>
        <v>0</v>
      </c>
      <c r="AZ56" s="43">
        <f t="shared" si="18"/>
        <v>0</v>
      </c>
      <c r="BA56" s="43">
        <f t="shared" si="45"/>
        <v>0</v>
      </c>
      <c r="BB56" s="44" t="e">
        <f t="shared" si="46"/>
        <v>#REF!</v>
      </c>
      <c r="BC56" s="44">
        <f t="shared" si="47"/>
        <v>0</v>
      </c>
    </row>
    <row r="57" spans="1:55" s="17" customFormat="1" ht="32.25" customHeight="1">
      <c r="A57" s="66" t="s">
        <v>61</v>
      </c>
      <c r="B57" s="34"/>
      <c r="C57" s="70">
        <v>993</v>
      </c>
      <c r="D57" s="38">
        <f t="shared" si="37"/>
        <v>0</v>
      </c>
      <c r="E57" s="39">
        <f t="shared" si="19"/>
        <v>0</v>
      </c>
      <c r="F57" s="58"/>
      <c r="G57" s="58"/>
      <c r="H57" s="58"/>
      <c r="I57" s="107"/>
      <c r="J57" s="39">
        <f t="shared" si="38"/>
        <v>0</v>
      </c>
      <c r="K57" s="58"/>
      <c r="L57" s="58"/>
      <c r="M57" s="58"/>
      <c r="N57" s="58"/>
      <c r="O57" s="58"/>
      <c r="P57" s="58"/>
      <c r="Q57" s="58"/>
      <c r="R57" s="107"/>
      <c r="S57" s="39">
        <f t="shared" si="12"/>
        <v>0</v>
      </c>
      <c r="T57" s="58"/>
      <c r="U57" s="58"/>
      <c r="V57" s="58"/>
      <c r="W57" s="58"/>
      <c r="X57" s="58"/>
      <c r="Y57" s="58"/>
      <c r="Z57" s="58"/>
      <c r="AA57" s="58"/>
      <c r="AB57" s="59"/>
      <c r="AC57" s="105"/>
      <c r="AD57" s="58"/>
      <c r="AE57" s="58"/>
      <c r="AF57" s="59"/>
      <c r="AG57" s="39">
        <f t="shared" si="39"/>
        <v>0</v>
      </c>
      <c r="AH57" s="58"/>
      <c r="AI57" s="58"/>
      <c r="AJ57" s="58"/>
      <c r="AK57" s="58"/>
      <c r="AL57" s="58"/>
      <c r="AM57" s="58"/>
      <c r="AN57" s="58"/>
      <c r="AO57" s="58"/>
      <c r="AP57" s="58"/>
      <c r="AQ57" s="107"/>
      <c r="AR57" s="42">
        <f t="shared" si="40"/>
        <v>0</v>
      </c>
      <c r="AS57" s="42">
        <f t="shared" si="41"/>
        <v>0</v>
      </c>
      <c r="AT57" s="42">
        <f t="shared" si="15"/>
        <v>0</v>
      </c>
      <c r="AU57" s="43">
        <f t="shared" si="42"/>
        <v>0</v>
      </c>
      <c r="AV57" s="43">
        <f t="shared" si="43"/>
        <v>0</v>
      </c>
      <c r="AW57" s="43">
        <f t="shared" si="44"/>
        <v>0</v>
      </c>
      <c r="AX57" s="43" t="e">
        <f>#REF!+P57+Q57+R57</f>
        <v>#REF!</v>
      </c>
      <c r="AY57" s="43">
        <f t="shared" si="17"/>
        <v>0</v>
      </c>
      <c r="AZ57" s="43">
        <f t="shared" si="18"/>
        <v>0</v>
      </c>
      <c r="BA57" s="43">
        <f t="shared" si="45"/>
        <v>0</v>
      </c>
      <c r="BB57" s="44" t="e">
        <f t="shared" si="46"/>
        <v>#REF!</v>
      </c>
      <c r="BC57" s="44">
        <f t="shared" si="47"/>
        <v>0</v>
      </c>
    </row>
    <row r="58" spans="1:55" s="17" customFormat="1" ht="22.5" customHeight="1">
      <c r="A58" s="53" t="s">
        <v>62</v>
      </c>
      <c r="B58" s="54">
        <v>290</v>
      </c>
      <c r="C58" s="55"/>
      <c r="D58" s="38">
        <f t="shared" si="37"/>
        <v>40000</v>
      </c>
      <c r="E58" s="39">
        <f t="shared" si="19"/>
        <v>40000</v>
      </c>
      <c r="F58" s="40">
        <f>SUM(F60:F61)</f>
        <v>0</v>
      </c>
      <c r="G58" s="40">
        <f t="shared" ref="G58:AB58" si="53">SUM(G60:G61)</f>
        <v>0</v>
      </c>
      <c r="H58" s="40">
        <f t="shared" si="53"/>
        <v>0</v>
      </c>
      <c r="I58" s="115">
        <f t="shared" si="53"/>
        <v>40000</v>
      </c>
      <c r="J58" s="39">
        <f t="shared" si="38"/>
        <v>0</v>
      </c>
      <c r="K58" s="40">
        <f t="shared" si="53"/>
        <v>0</v>
      </c>
      <c r="L58" s="40">
        <f t="shared" si="53"/>
        <v>0</v>
      </c>
      <c r="M58" s="40">
        <f t="shared" si="53"/>
        <v>0</v>
      </c>
      <c r="N58" s="40">
        <f>SUM(N60:N61)</f>
        <v>0</v>
      </c>
      <c r="O58" s="40"/>
      <c r="P58" s="40">
        <f>SUM(P60:P61)</f>
        <v>0</v>
      </c>
      <c r="Q58" s="40"/>
      <c r="R58" s="115">
        <f t="shared" si="53"/>
        <v>0</v>
      </c>
      <c r="S58" s="39">
        <f t="shared" si="12"/>
        <v>0</v>
      </c>
      <c r="T58" s="40">
        <f>SUM(T60:T61)</f>
        <v>0</v>
      </c>
      <c r="U58" s="40">
        <f t="shared" si="53"/>
        <v>0</v>
      </c>
      <c r="V58" s="40">
        <f t="shared" si="53"/>
        <v>0</v>
      </c>
      <c r="W58" s="40">
        <f t="shared" si="53"/>
        <v>0</v>
      </c>
      <c r="X58" s="40">
        <f>SUM(X60:X61)</f>
        <v>0</v>
      </c>
      <c r="Y58" s="40">
        <f>SUM(Y60:Y61)</f>
        <v>0</v>
      </c>
      <c r="Z58" s="40">
        <f>SUM(Z60:Z61)</f>
        <v>0</v>
      </c>
      <c r="AA58" s="40">
        <f t="shared" si="53"/>
        <v>0</v>
      </c>
      <c r="AB58" s="41">
        <f t="shared" si="53"/>
        <v>0</v>
      </c>
      <c r="AC58" s="39">
        <f>SUM(AC60:AC61)</f>
        <v>0</v>
      </c>
      <c r="AD58" s="40">
        <f>SUM(AD60:AD61)</f>
        <v>0</v>
      </c>
      <c r="AE58" s="40">
        <f>SUM(AE60:AE61)</f>
        <v>0</v>
      </c>
      <c r="AF58" s="41">
        <f>SUM(AF60:AF61)</f>
        <v>0</v>
      </c>
      <c r="AG58" s="39">
        <f t="shared" si="39"/>
        <v>0</v>
      </c>
      <c r="AH58" s="40">
        <f t="shared" ref="AH58:AQ58" si="54">SUM(AH60:AH61)</f>
        <v>0</v>
      </c>
      <c r="AI58" s="40">
        <f t="shared" si="54"/>
        <v>0</v>
      </c>
      <c r="AJ58" s="40">
        <f t="shared" si="54"/>
        <v>0</v>
      </c>
      <c r="AK58" s="40">
        <f>SUM(AK60:AK61)</f>
        <v>0</v>
      </c>
      <c r="AL58" s="40">
        <f t="shared" si="54"/>
        <v>0</v>
      </c>
      <c r="AM58" s="40">
        <f t="shared" si="54"/>
        <v>0</v>
      </c>
      <c r="AN58" s="40">
        <f t="shared" si="54"/>
        <v>0</v>
      </c>
      <c r="AO58" s="40">
        <f t="shared" si="54"/>
        <v>0</v>
      </c>
      <c r="AP58" s="40">
        <f>SUM(AP60:AP61)</f>
        <v>0</v>
      </c>
      <c r="AQ58" s="115">
        <f t="shared" si="54"/>
        <v>0</v>
      </c>
      <c r="AR58" s="42">
        <f t="shared" si="40"/>
        <v>40000</v>
      </c>
      <c r="AS58" s="42">
        <f t="shared" si="41"/>
        <v>0</v>
      </c>
      <c r="AT58" s="42">
        <f t="shared" si="15"/>
        <v>0</v>
      </c>
      <c r="AU58" s="43">
        <f t="shared" si="42"/>
        <v>0</v>
      </c>
      <c r="AV58" s="43">
        <f t="shared" si="43"/>
        <v>0</v>
      </c>
      <c r="AW58" s="43">
        <f t="shared" si="44"/>
        <v>0</v>
      </c>
      <c r="AX58" s="43" t="e">
        <f>#REF!+P58+Q58+R58</f>
        <v>#REF!</v>
      </c>
      <c r="AY58" s="43">
        <f t="shared" si="17"/>
        <v>0</v>
      </c>
      <c r="AZ58" s="43">
        <f t="shared" si="18"/>
        <v>0</v>
      </c>
      <c r="BA58" s="43">
        <f t="shared" si="45"/>
        <v>0</v>
      </c>
      <c r="BB58" s="44" t="e">
        <f t="shared" si="46"/>
        <v>#REF!</v>
      </c>
      <c r="BC58" s="44">
        <f t="shared" si="47"/>
        <v>0</v>
      </c>
    </row>
    <row r="59" spans="1:55" s="17" customFormat="1" ht="18.75" hidden="1" customHeight="1">
      <c r="A59" s="66" t="s">
        <v>63</v>
      </c>
      <c r="B59" s="34"/>
      <c r="C59" s="57">
        <v>961</v>
      </c>
      <c r="D59" s="38">
        <f t="shared" si="37"/>
        <v>0</v>
      </c>
      <c r="E59" s="39">
        <f t="shared" si="19"/>
        <v>0</v>
      </c>
      <c r="F59" s="58"/>
      <c r="G59" s="58"/>
      <c r="H59" s="58"/>
      <c r="I59" s="107"/>
      <c r="J59" s="39">
        <f t="shared" si="38"/>
        <v>0</v>
      </c>
      <c r="K59" s="58"/>
      <c r="L59" s="58"/>
      <c r="M59" s="58"/>
      <c r="N59" s="58"/>
      <c r="O59" s="58"/>
      <c r="P59" s="58"/>
      <c r="Q59" s="58"/>
      <c r="R59" s="107"/>
      <c r="S59" s="39">
        <f t="shared" si="12"/>
        <v>0</v>
      </c>
      <c r="T59" s="58"/>
      <c r="U59" s="58"/>
      <c r="V59" s="58"/>
      <c r="W59" s="58"/>
      <c r="X59" s="58"/>
      <c r="Y59" s="58"/>
      <c r="Z59" s="58"/>
      <c r="AA59" s="58"/>
      <c r="AB59" s="59"/>
      <c r="AC59" s="105"/>
      <c r="AD59" s="58"/>
      <c r="AE59" s="58"/>
      <c r="AF59" s="59"/>
      <c r="AG59" s="39">
        <f t="shared" si="39"/>
        <v>0</v>
      </c>
      <c r="AH59" s="58"/>
      <c r="AI59" s="58"/>
      <c r="AJ59" s="58"/>
      <c r="AK59" s="58"/>
      <c r="AL59" s="58"/>
      <c r="AM59" s="58"/>
      <c r="AN59" s="58"/>
      <c r="AO59" s="58"/>
      <c r="AP59" s="58"/>
      <c r="AQ59" s="107"/>
      <c r="AR59" s="42">
        <f t="shared" si="40"/>
        <v>0</v>
      </c>
      <c r="AS59" s="42">
        <f t="shared" si="41"/>
        <v>0</v>
      </c>
      <c r="AT59" s="42">
        <f t="shared" si="15"/>
        <v>0</v>
      </c>
      <c r="AU59" s="43">
        <f t="shared" si="42"/>
        <v>0</v>
      </c>
      <c r="AV59" s="43">
        <f t="shared" si="43"/>
        <v>0</v>
      </c>
      <c r="AW59" s="43">
        <f t="shared" si="44"/>
        <v>0</v>
      </c>
      <c r="AX59" s="43" t="e">
        <f>#REF!+P59+Q59+R59</f>
        <v>#REF!</v>
      </c>
      <c r="AY59" s="43">
        <f t="shared" si="17"/>
        <v>0</v>
      </c>
      <c r="AZ59" s="43">
        <f t="shared" si="18"/>
        <v>0</v>
      </c>
      <c r="BA59" s="43">
        <f t="shared" si="45"/>
        <v>0</v>
      </c>
      <c r="BB59" s="44" t="e">
        <f t="shared" si="46"/>
        <v>#REF!</v>
      </c>
      <c r="BC59" s="44">
        <f t="shared" si="47"/>
        <v>0</v>
      </c>
    </row>
    <row r="60" spans="1:55" s="17" customFormat="1" ht="24" customHeight="1">
      <c r="A60" s="62" t="s">
        <v>62</v>
      </c>
      <c r="B60" s="34"/>
      <c r="C60" s="57">
        <v>962</v>
      </c>
      <c r="D60" s="38">
        <f t="shared" si="37"/>
        <v>0</v>
      </c>
      <c r="E60" s="39">
        <f t="shared" si="19"/>
        <v>0</v>
      </c>
      <c r="F60" s="60"/>
      <c r="G60" s="58"/>
      <c r="H60" s="58"/>
      <c r="I60" s="107"/>
      <c r="J60" s="39">
        <f t="shared" si="38"/>
        <v>0</v>
      </c>
      <c r="K60" s="58"/>
      <c r="L60" s="58"/>
      <c r="M60" s="58"/>
      <c r="N60" s="58"/>
      <c r="O60" s="58"/>
      <c r="P60" s="58"/>
      <c r="Q60" s="58"/>
      <c r="R60" s="107"/>
      <c r="S60" s="39">
        <f t="shared" si="12"/>
        <v>0</v>
      </c>
      <c r="T60" s="58"/>
      <c r="U60" s="58"/>
      <c r="V60" s="58"/>
      <c r="W60" s="58"/>
      <c r="X60" s="58"/>
      <c r="Y60" s="58"/>
      <c r="Z60" s="58"/>
      <c r="AA60" s="58"/>
      <c r="AB60" s="59"/>
      <c r="AC60" s="105"/>
      <c r="AD60" s="58"/>
      <c r="AE60" s="58"/>
      <c r="AF60" s="59"/>
      <c r="AG60" s="39">
        <f t="shared" si="39"/>
        <v>0</v>
      </c>
      <c r="AH60" s="58"/>
      <c r="AI60" s="58"/>
      <c r="AJ60" s="58"/>
      <c r="AK60" s="58"/>
      <c r="AL60" s="58"/>
      <c r="AM60" s="58"/>
      <c r="AN60" s="58"/>
      <c r="AO60" s="58"/>
      <c r="AP60" s="58"/>
      <c r="AQ60" s="107"/>
      <c r="AR60" s="42">
        <f t="shared" si="40"/>
        <v>0</v>
      </c>
      <c r="AS60" s="42">
        <f t="shared" si="41"/>
        <v>0</v>
      </c>
      <c r="AT60" s="42">
        <f t="shared" si="15"/>
        <v>0</v>
      </c>
      <c r="AU60" s="43">
        <f t="shared" si="42"/>
        <v>0</v>
      </c>
      <c r="AV60" s="43">
        <f t="shared" si="43"/>
        <v>0</v>
      </c>
      <c r="AW60" s="43">
        <f t="shared" si="44"/>
        <v>0</v>
      </c>
      <c r="AX60" s="43" t="e">
        <f>#REF!+P60+Q60+R60</f>
        <v>#REF!</v>
      </c>
      <c r="AY60" s="43">
        <f t="shared" si="17"/>
        <v>0</v>
      </c>
      <c r="AZ60" s="43">
        <f t="shared" si="18"/>
        <v>0</v>
      </c>
      <c r="BA60" s="43">
        <f t="shared" si="45"/>
        <v>0</v>
      </c>
      <c r="BB60" s="44" t="e">
        <f t="shared" si="46"/>
        <v>#REF!</v>
      </c>
      <c r="BC60" s="44">
        <f t="shared" si="47"/>
        <v>0</v>
      </c>
    </row>
    <row r="61" spans="1:55" s="17" customFormat="1" ht="33" customHeight="1">
      <c r="A61" s="62" t="s">
        <v>64</v>
      </c>
      <c r="B61" s="34"/>
      <c r="C61" s="57">
        <v>963</v>
      </c>
      <c r="D61" s="38">
        <f t="shared" si="37"/>
        <v>40000</v>
      </c>
      <c r="E61" s="39">
        <f t="shared" si="19"/>
        <v>40000</v>
      </c>
      <c r="F61" s="58"/>
      <c r="G61" s="58"/>
      <c r="H61" s="50"/>
      <c r="I61" s="50">
        <f>SUM(I62:I63)</f>
        <v>40000</v>
      </c>
      <c r="J61" s="39">
        <f t="shared" si="38"/>
        <v>0</v>
      </c>
      <c r="K61" s="58"/>
      <c r="L61" s="58"/>
      <c r="M61" s="58"/>
      <c r="N61" s="58"/>
      <c r="O61" s="58"/>
      <c r="P61" s="58"/>
      <c r="Q61" s="58"/>
      <c r="R61" s="107"/>
      <c r="S61" s="39">
        <f t="shared" si="12"/>
        <v>0</v>
      </c>
      <c r="T61" s="58"/>
      <c r="U61" s="58"/>
      <c r="V61" s="58"/>
      <c r="W61" s="58"/>
      <c r="X61" s="58"/>
      <c r="Y61" s="58"/>
      <c r="Z61" s="58"/>
      <c r="AA61" s="58"/>
      <c r="AB61" s="59"/>
      <c r="AC61" s="105"/>
      <c r="AD61" s="58"/>
      <c r="AE61" s="58"/>
      <c r="AF61" s="59"/>
      <c r="AG61" s="39">
        <f t="shared" si="39"/>
        <v>0</v>
      </c>
      <c r="AH61" s="58"/>
      <c r="AI61" s="58"/>
      <c r="AJ61" s="58"/>
      <c r="AK61" s="58"/>
      <c r="AL61" s="58"/>
      <c r="AM61" s="58"/>
      <c r="AN61" s="58"/>
      <c r="AO61" s="58"/>
      <c r="AP61" s="58"/>
      <c r="AQ61" s="107"/>
      <c r="AR61" s="42">
        <f t="shared" si="40"/>
        <v>40000</v>
      </c>
      <c r="AS61" s="42">
        <f t="shared" si="41"/>
        <v>0</v>
      </c>
      <c r="AT61" s="42">
        <f t="shared" si="15"/>
        <v>0</v>
      </c>
      <c r="AU61" s="43">
        <f t="shared" si="42"/>
        <v>0</v>
      </c>
      <c r="AV61" s="43">
        <f t="shared" si="43"/>
        <v>0</v>
      </c>
      <c r="AW61" s="43">
        <f t="shared" si="44"/>
        <v>0</v>
      </c>
      <c r="AX61" s="43" t="e">
        <f>#REF!+P61+Q61+R61</f>
        <v>#REF!</v>
      </c>
      <c r="AY61" s="43">
        <f t="shared" si="17"/>
        <v>0</v>
      </c>
      <c r="AZ61" s="43">
        <f t="shared" si="18"/>
        <v>0</v>
      </c>
      <c r="BA61" s="43">
        <f t="shared" si="45"/>
        <v>0</v>
      </c>
      <c r="BB61" s="44" t="e">
        <f t="shared" si="46"/>
        <v>#REF!</v>
      </c>
      <c r="BC61" s="44">
        <f t="shared" si="47"/>
        <v>0</v>
      </c>
    </row>
    <row r="62" spans="1:55" s="17" customFormat="1" ht="21" customHeight="1">
      <c r="A62" s="62" t="s">
        <v>65</v>
      </c>
      <c r="B62" s="34"/>
      <c r="C62" s="57"/>
      <c r="D62" s="38">
        <f t="shared" si="37"/>
        <v>0</v>
      </c>
      <c r="E62" s="39">
        <f t="shared" si="19"/>
        <v>0</v>
      </c>
      <c r="F62" s="58"/>
      <c r="G62" s="58"/>
      <c r="H62" s="58"/>
      <c r="I62" s="107"/>
      <c r="J62" s="39">
        <f t="shared" si="38"/>
        <v>0</v>
      </c>
      <c r="K62" s="58"/>
      <c r="L62" s="58"/>
      <c r="M62" s="58"/>
      <c r="N62" s="58"/>
      <c r="O62" s="58"/>
      <c r="P62" s="58"/>
      <c r="Q62" s="58"/>
      <c r="R62" s="107"/>
      <c r="S62" s="39">
        <f t="shared" si="12"/>
        <v>0</v>
      </c>
      <c r="T62" s="58"/>
      <c r="U62" s="58"/>
      <c r="V62" s="58"/>
      <c r="W62" s="58"/>
      <c r="X62" s="58"/>
      <c r="Y62" s="58"/>
      <c r="Z62" s="58"/>
      <c r="AA62" s="58"/>
      <c r="AB62" s="59"/>
      <c r="AC62" s="105"/>
      <c r="AD62" s="58"/>
      <c r="AE62" s="58"/>
      <c r="AF62" s="59"/>
      <c r="AG62" s="39">
        <f t="shared" si="39"/>
        <v>0</v>
      </c>
      <c r="AH62" s="58"/>
      <c r="AI62" s="58"/>
      <c r="AJ62" s="58"/>
      <c r="AK62" s="58"/>
      <c r="AL62" s="58"/>
      <c r="AM62" s="58"/>
      <c r="AN62" s="58"/>
      <c r="AO62" s="58"/>
      <c r="AP62" s="58"/>
      <c r="AQ62" s="107"/>
      <c r="AR62" s="42">
        <f t="shared" si="40"/>
        <v>0</v>
      </c>
      <c r="AS62" s="42">
        <f t="shared" si="41"/>
        <v>0</v>
      </c>
      <c r="AT62" s="42">
        <f t="shared" si="15"/>
        <v>0</v>
      </c>
      <c r="AU62" s="43">
        <f t="shared" si="42"/>
        <v>0</v>
      </c>
      <c r="AV62" s="43">
        <f t="shared" si="43"/>
        <v>0</v>
      </c>
      <c r="AW62" s="43">
        <f t="shared" si="44"/>
        <v>0</v>
      </c>
      <c r="AX62" s="43" t="e">
        <f>#REF!+P62+Q62+R62</f>
        <v>#REF!</v>
      </c>
      <c r="AY62" s="43">
        <f t="shared" si="17"/>
        <v>0</v>
      </c>
      <c r="AZ62" s="43">
        <f t="shared" si="18"/>
        <v>0</v>
      </c>
      <c r="BA62" s="43">
        <f t="shared" si="45"/>
        <v>0</v>
      </c>
      <c r="BB62" s="44" t="e">
        <f t="shared" si="46"/>
        <v>#REF!</v>
      </c>
      <c r="BC62" s="44">
        <f t="shared" si="47"/>
        <v>0</v>
      </c>
    </row>
    <row r="63" spans="1:55" s="17" customFormat="1" ht="21" customHeight="1">
      <c r="A63" s="62" t="s">
        <v>120</v>
      </c>
      <c r="B63" s="34"/>
      <c r="C63" s="57"/>
      <c r="D63" s="38">
        <f t="shared" si="37"/>
        <v>40000</v>
      </c>
      <c r="E63" s="39">
        <f t="shared" si="19"/>
        <v>40000</v>
      </c>
      <c r="F63" s="58"/>
      <c r="G63" s="58"/>
      <c r="H63" s="58"/>
      <c r="I63" s="107">
        <f>'963 КММ'!J12</f>
        <v>40000</v>
      </c>
      <c r="J63" s="39">
        <f t="shared" si="38"/>
        <v>0</v>
      </c>
      <c r="K63" s="58"/>
      <c r="L63" s="58"/>
      <c r="M63" s="58"/>
      <c r="N63" s="58"/>
      <c r="O63" s="58"/>
      <c r="P63" s="58"/>
      <c r="Q63" s="58"/>
      <c r="R63" s="107"/>
      <c r="S63" s="39">
        <f t="shared" si="12"/>
        <v>0</v>
      </c>
      <c r="T63" s="58"/>
      <c r="U63" s="58"/>
      <c r="V63" s="58"/>
      <c r="W63" s="58"/>
      <c r="X63" s="58"/>
      <c r="Y63" s="58"/>
      <c r="Z63" s="58"/>
      <c r="AA63" s="58"/>
      <c r="AB63" s="59"/>
      <c r="AC63" s="105"/>
      <c r="AD63" s="58"/>
      <c r="AE63" s="58"/>
      <c r="AF63" s="59"/>
      <c r="AG63" s="39">
        <f t="shared" si="39"/>
        <v>0</v>
      </c>
      <c r="AH63" s="58"/>
      <c r="AI63" s="58"/>
      <c r="AJ63" s="58"/>
      <c r="AK63" s="58"/>
      <c r="AL63" s="58"/>
      <c r="AM63" s="58"/>
      <c r="AN63" s="58"/>
      <c r="AO63" s="58"/>
      <c r="AP63" s="58"/>
      <c r="AQ63" s="107"/>
      <c r="AR63" s="42">
        <f t="shared" si="40"/>
        <v>40000</v>
      </c>
      <c r="AS63" s="42">
        <f t="shared" si="41"/>
        <v>0</v>
      </c>
      <c r="AT63" s="42">
        <f t="shared" si="15"/>
        <v>0</v>
      </c>
      <c r="AU63" s="43">
        <f t="shared" si="42"/>
        <v>0</v>
      </c>
      <c r="AV63" s="43">
        <f t="shared" si="43"/>
        <v>0</v>
      </c>
      <c r="AW63" s="43">
        <f t="shared" si="44"/>
        <v>0</v>
      </c>
      <c r="AX63" s="43" t="e">
        <f>#REF!+P63+Q63+R63</f>
        <v>#REF!</v>
      </c>
      <c r="AY63" s="43">
        <f t="shared" si="17"/>
        <v>0</v>
      </c>
      <c r="AZ63" s="43">
        <f t="shared" si="18"/>
        <v>0</v>
      </c>
      <c r="BA63" s="43">
        <f t="shared" si="45"/>
        <v>0</v>
      </c>
      <c r="BB63" s="44" t="e">
        <f t="shared" si="46"/>
        <v>#REF!</v>
      </c>
      <c r="BC63" s="44">
        <f t="shared" si="47"/>
        <v>0</v>
      </c>
    </row>
    <row r="64" spans="1:55" s="17" customFormat="1" ht="32.25" customHeight="1">
      <c r="A64" s="53" t="s">
        <v>66</v>
      </c>
      <c r="B64" s="54">
        <v>300</v>
      </c>
      <c r="C64" s="55"/>
      <c r="D64" s="38">
        <f t="shared" si="37"/>
        <v>10374392</v>
      </c>
      <c r="E64" s="39">
        <f t="shared" si="19"/>
        <v>1761000</v>
      </c>
      <c r="F64" s="40">
        <f>F65+F67</f>
        <v>1389400</v>
      </c>
      <c r="G64" s="40">
        <f>G65+G67</f>
        <v>0</v>
      </c>
      <c r="H64" s="40">
        <f>H65+H67</f>
        <v>202300</v>
      </c>
      <c r="I64" s="115">
        <f>I65+I67</f>
        <v>169300</v>
      </c>
      <c r="J64" s="39">
        <f t="shared" si="38"/>
        <v>1152700</v>
      </c>
      <c r="K64" s="40">
        <f>K65+K67</f>
        <v>336000</v>
      </c>
      <c r="L64" s="40">
        <f>L65+L67</f>
        <v>240000</v>
      </c>
      <c r="M64" s="40">
        <f>M65+M67</f>
        <v>247500</v>
      </c>
      <c r="N64" s="40">
        <f>N65+N67</f>
        <v>0</v>
      </c>
      <c r="O64" s="40"/>
      <c r="P64" s="40">
        <f>P65+P67</f>
        <v>0</v>
      </c>
      <c r="Q64" s="40"/>
      <c r="R64" s="115">
        <f>R65+R67</f>
        <v>329200</v>
      </c>
      <c r="S64" s="39">
        <f t="shared" si="12"/>
        <v>0</v>
      </c>
      <c r="T64" s="40">
        <f>T65+T67</f>
        <v>0</v>
      </c>
      <c r="U64" s="40">
        <f t="shared" ref="U64:AB64" si="55">U65+U67</f>
        <v>0</v>
      </c>
      <c r="V64" s="40">
        <f t="shared" si="55"/>
        <v>0</v>
      </c>
      <c r="W64" s="40">
        <f t="shared" si="55"/>
        <v>0</v>
      </c>
      <c r="X64" s="40">
        <f>X65+X67</f>
        <v>0</v>
      </c>
      <c r="Y64" s="40">
        <f>Y65+Y67</f>
        <v>0</v>
      </c>
      <c r="Z64" s="40">
        <f>Z65+Z67</f>
        <v>0</v>
      </c>
      <c r="AA64" s="40">
        <f t="shared" si="55"/>
        <v>0</v>
      </c>
      <c r="AB64" s="41">
        <f t="shared" si="55"/>
        <v>0</v>
      </c>
      <c r="AC64" s="39">
        <f>AC65+AC67</f>
        <v>6687300</v>
      </c>
      <c r="AD64" s="40">
        <f>AD65+AD67</f>
        <v>684230</v>
      </c>
      <c r="AE64" s="40">
        <f>AE65+AE67</f>
        <v>89162</v>
      </c>
      <c r="AF64" s="41">
        <f>AF65+AF67</f>
        <v>0</v>
      </c>
      <c r="AG64" s="39">
        <f t="shared" si="39"/>
        <v>0</v>
      </c>
      <c r="AH64" s="40">
        <f t="shared" ref="AH64:AQ64" si="56">AH65+AH67</f>
        <v>0</v>
      </c>
      <c r="AI64" s="40">
        <f t="shared" si="56"/>
        <v>0</v>
      </c>
      <c r="AJ64" s="40">
        <f t="shared" si="56"/>
        <v>0</v>
      </c>
      <c r="AK64" s="40">
        <f t="shared" si="56"/>
        <v>0</v>
      </c>
      <c r="AL64" s="40">
        <f t="shared" si="56"/>
        <v>0</v>
      </c>
      <c r="AM64" s="40">
        <f t="shared" si="56"/>
        <v>0</v>
      </c>
      <c r="AN64" s="40">
        <f t="shared" si="56"/>
        <v>0</v>
      </c>
      <c r="AO64" s="40">
        <f t="shared" si="56"/>
        <v>0</v>
      </c>
      <c r="AP64" s="40">
        <f>AP65+AP67</f>
        <v>0</v>
      </c>
      <c r="AQ64" s="115">
        <f t="shared" si="56"/>
        <v>0</v>
      </c>
      <c r="AR64" s="42">
        <f t="shared" si="40"/>
        <v>1761000</v>
      </c>
      <c r="AS64" s="42">
        <f t="shared" si="41"/>
        <v>1152700</v>
      </c>
      <c r="AT64" s="42">
        <f t="shared" si="15"/>
        <v>7460692</v>
      </c>
      <c r="AU64" s="43">
        <f t="shared" si="42"/>
        <v>1389400</v>
      </c>
      <c r="AV64" s="43">
        <f t="shared" si="43"/>
        <v>202300</v>
      </c>
      <c r="AW64" s="43">
        <f t="shared" si="44"/>
        <v>336000</v>
      </c>
      <c r="AX64" s="43" t="e">
        <f>#REF!+P64+Q64+R64</f>
        <v>#REF!</v>
      </c>
      <c r="AY64" s="43">
        <f t="shared" si="17"/>
        <v>7460692</v>
      </c>
      <c r="AZ64" s="43">
        <f t="shared" si="18"/>
        <v>0</v>
      </c>
      <c r="BA64" s="43">
        <f t="shared" si="45"/>
        <v>1725400</v>
      </c>
      <c r="BB64" s="44" t="e">
        <f t="shared" si="46"/>
        <v>#REF!</v>
      </c>
      <c r="BC64" s="44">
        <f t="shared" si="47"/>
        <v>7460692</v>
      </c>
    </row>
    <row r="65" spans="1:55" s="17" customFormat="1" ht="32.25" customHeight="1">
      <c r="A65" s="53" t="s">
        <v>67</v>
      </c>
      <c r="B65" s="54">
        <v>310</v>
      </c>
      <c r="C65" s="55"/>
      <c r="D65" s="38">
        <f t="shared" si="37"/>
        <v>823500</v>
      </c>
      <c r="E65" s="39">
        <f t="shared" si="19"/>
        <v>0</v>
      </c>
      <c r="F65" s="40">
        <f>F66</f>
        <v>0</v>
      </c>
      <c r="G65" s="40">
        <f>G66</f>
        <v>0</v>
      </c>
      <c r="H65" s="40">
        <f>H66</f>
        <v>0</v>
      </c>
      <c r="I65" s="115">
        <f>I66</f>
        <v>0</v>
      </c>
      <c r="J65" s="39">
        <f t="shared" si="38"/>
        <v>823500</v>
      </c>
      <c r="K65" s="40">
        <f>K66</f>
        <v>336000</v>
      </c>
      <c r="L65" s="40">
        <f>L66</f>
        <v>240000</v>
      </c>
      <c r="M65" s="40">
        <f>M66</f>
        <v>247500</v>
      </c>
      <c r="N65" s="40">
        <f>N66</f>
        <v>0</v>
      </c>
      <c r="O65" s="40"/>
      <c r="P65" s="40">
        <f>P66</f>
        <v>0</v>
      </c>
      <c r="Q65" s="40"/>
      <c r="R65" s="115">
        <f>R66</f>
        <v>0</v>
      </c>
      <c r="S65" s="39">
        <f t="shared" si="12"/>
        <v>0</v>
      </c>
      <c r="T65" s="40">
        <f t="shared" ref="T65:AQ65" si="57">T66</f>
        <v>0</v>
      </c>
      <c r="U65" s="40">
        <f t="shared" si="57"/>
        <v>0</v>
      </c>
      <c r="V65" s="40">
        <f t="shared" si="57"/>
        <v>0</v>
      </c>
      <c r="W65" s="40">
        <f t="shared" si="57"/>
        <v>0</v>
      </c>
      <c r="X65" s="40">
        <f t="shared" si="57"/>
        <v>0</v>
      </c>
      <c r="Y65" s="40">
        <f t="shared" si="57"/>
        <v>0</v>
      </c>
      <c r="Z65" s="40">
        <f t="shared" si="57"/>
        <v>0</v>
      </c>
      <c r="AA65" s="40">
        <f t="shared" si="57"/>
        <v>0</v>
      </c>
      <c r="AB65" s="41">
        <f t="shared" si="57"/>
        <v>0</v>
      </c>
      <c r="AC65" s="39">
        <f>AC66</f>
        <v>0</v>
      </c>
      <c r="AD65" s="40">
        <f>AD66</f>
        <v>0</v>
      </c>
      <c r="AE65" s="40">
        <f>AE66</f>
        <v>0</v>
      </c>
      <c r="AF65" s="41">
        <f>AF66</f>
        <v>0</v>
      </c>
      <c r="AG65" s="39">
        <f t="shared" si="39"/>
        <v>0</v>
      </c>
      <c r="AH65" s="40">
        <f t="shared" si="57"/>
        <v>0</v>
      </c>
      <c r="AI65" s="40">
        <f t="shared" si="57"/>
        <v>0</v>
      </c>
      <c r="AJ65" s="40">
        <f t="shared" si="57"/>
        <v>0</v>
      </c>
      <c r="AK65" s="40">
        <f>AK66</f>
        <v>0</v>
      </c>
      <c r="AL65" s="40">
        <f t="shared" si="57"/>
        <v>0</v>
      </c>
      <c r="AM65" s="40">
        <f t="shared" si="57"/>
        <v>0</v>
      </c>
      <c r="AN65" s="40">
        <f t="shared" si="57"/>
        <v>0</v>
      </c>
      <c r="AO65" s="40">
        <f t="shared" si="57"/>
        <v>0</v>
      </c>
      <c r="AP65" s="40">
        <f t="shared" si="57"/>
        <v>0</v>
      </c>
      <c r="AQ65" s="115">
        <f t="shared" si="57"/>
        <v>0</v>
      </c>
      <c r="AR65" s="42">
        <f t="shared" si="40"/>
        <v>0</v>
      </c>
      <c r="AS65" s="42">
        <f t="shared" si="41"/>
        <v>823500</v>
      </c>
      <c r="AT65" s="42">
        <f t="shared" si="15"/>
        <v>0</v>
      </c>
      <c r="AU65" s="43">
        <f t="shared" si="42"/>
        <v>0</v>
      </c>
      <c r="AV65" s="43">
        <f t="shared" si="43"/>
        <v>0</v>
      </c>
      <c r="AW65" s="43">
        <f t="shared" si="44"/>
        <v>336000</v>
      </c>
      <c r="AX65" s="43" t="e">
        <f>#REF!+P65+Q65+R65</f>
        <v>#REF!</v>
      </c>
      <c r="AY65" s="43">
        <f t="shared" si="17"/>
        <v>0</v>
      </c>
      <c r="AZ65" s="43">
        <f t="shared" si="18"/>
        <v>0</v>
      </c>
      <c r="BA65" s="43">
        <f t="shared" si="45"/>
        <v>336000</v>
      </c>
      <c r="BB65" s="44" t="e">
        <f t="shared" si="46"/>
        <v>#REF!</v>
      </c>
      <c r="BC65" s="44">
        <f t="shared" si="47"/>
        <v>0</v>
      </c>
    </row>
    <row r="66" spans="1:55" s="17" customFormat="1" ht="24" customHeight="1">
      <c r="A66" s="62" t="s">
        <v>68</v>
      </c>
      <c r="B66" s="34"/>
      <c r="C66" s="57">
        <v>971</v>
      </c>
      <c r="D66" s="38">
        <f t="shared" si="37"/>
        <v>823500</v>
      </c>
      <c r="E66" s="39">
        <f t="shared" si="19"/>
        <v>0</v>
      </c>
      <c r="F66" s="50"/>
      <c r="G66" s="50"/>
      <c r="H66" s="50"/>
      <c r="I66" s="107"/>
      <c r="J66" s="39">
        <f t="shared" si="38"/>
        <v>823500</v>
      </c>
      <c r="K66" s="58">
        <v>336000</v>
      </c>
      <c r="L66" s="58">
        <v>240000</v>
      </c>
      <c r="M66" s="58">
        <v>247500</v>
      </c>
      <c r="N66" s="58"/>
      <c r="O66" s="58"/>
      <c r="P66" s="58"/>
      <c r="Q66" s="58"/>
      <c r="R66" s="107"/>
      <c r="S66" s="39">
        <f t="shared" si="12"/>
        <v>0</v>
      </c>
      <c r="T66" s="58"/>
      <c r="U66" s="58"/>
      <c r="V66" s="58"/>
      <c r="W66" s="58"/>
      <c r="X66" s="58"/>
      <c r="Y66" s="58"/>
      <c r="Z66" s="58"/>
      <c r="AA66" s="58"/>
      <c r="AB66" s="59"/>
      <c r="AC66" s="104"/>
      <c r="AD66" s="50"/>
      <c r="AE66" s="50"/>
      <c r="AF66" s="51"/>
      <c r="AG66" s="39">
        <f t="shared" si="39"/>
        <v>0</v>
      </c>
      <c r="AH66" s="58"/>
      <c r="AI66" s="58"/>
      <c r="AJ66" s="58"/>
      <c r="AK66" s="58"/>
      <c r="AL66" s="58"/>
      <c r="AM66" s="58"/>
      <c r="AN66" s="58"/>
      <c r="AO66" s="58"/>
      <c r="AP66" s="58"/>
      <c r="AQ66" s="107"/>
      <c r="AR66" s="42">
        <f t="shared" si="40"/>
        <v>0</v>
      </c>
      <c r="AS66" s="42">
        <f t="shared" si="41"/>
        <v>823500</v>
      </c>
      <c r="AT66" s="42">
        <f t="shared" si="15"/>
        <v>0</v>
      </c>
      <c r="AU66" s="43">
        <f t="shared" si="42"/>
        <v>0</v>
      </c>
      <c r="AV66" s="43">
        <f t="shared" si="43"/>
        <v>0</v>
      </c>
      <c r="AW66" s="43">
        <f t="shared" si="44"/>
        <v>336000</v>
      </c>
      <c r="AX66" s="43" t="e">
        <f>#REF!+P66+Q66+R66</f>
        <v>#REF!</v>
      </c>
      <c r="AY66" s="43">
        <f t="shared" si="17"/>
        <v>0</v>
      </c>
      <c r="AZ66" s="43">
        <f t="shared" si="18"/>
        <v>0</v>
      </c>
      <c r="BA66" s="43">
        <f t="shared" si="45"/>
        <v>336000</v>
      </c>
      <c r="BB66" s="44" t="e">
        <f t="shared" si="46"/>
        <v>#REF!</v>
      </c>
      <c r="BC66" s="44">
        <f t="shared" si="47"/>
        <v>0</v>
      </c>
    </row>
    <row r="67" spans="1:55" s="17" customFormat="1" ht="33" customHeight="1">
      <c r="A67" s="53" t="s">
        <v>69</v>
      </c>
      <c r="B67" s="54">
        <v>340</v>
      </c>
      <c r="C67" s="55"/>
      <c r="D67" s="38">
        <f t="shared" si="37"/>
        <v>9550892</v>
      </c>
      <c r="E67" s="39">
        <f t="shared" si="19"/>
        <v>1761000</v>
      </c>
      <c r="F67" s="40">
        <f>SUM(F68:F72)</f>
        <v>1389400</v>
      </c>
      <c r="G67" s="40">
        <f>SUM(G68:G72)</f>
        <v>0</v>
      </c>
      <c r="H67" s="40">
        <f>SUM(H68:H72)</f>
        <v>202300</v>
      </c>
      <c r="I67" s="115">
        <f>SUM(I68:I72)</f>
        <v>169300</v>
      </c>
      <c r="J67" s="39">
        <f t="shared" si="38"/>
        <v>329200</v>
      </c>
      <c r="K67" s="40">
        <f>SUM(K68:K72)</f>
        <v>0</v>
      </c>
      <c r="L67" s="40">
        <f>SUM(L68:L72)</f>
        <v>0</v>
      </c>
      <c r="M67" s="40">
        <f>SUM(M68:M72)</f>
        <v>0</v>
      </c>
      <c r="N67" s="40">
        <f>SUM(N68:N72)</f>
        <v>0</v>
      </c>
      <c r="O67" s="40"/>
      <c r="P67" s="40">
        <f>SUM(P68:P72)</f>
        <v>0</v>
      </c>
      <c r="Q67" s="40">
        <f t="shared" ref="Q67:R67" si="58">SUM(Q68:Q72)</f>
        <v>0</v>
      </c>
      <c r="R67" s="40">
        <f t="shared" si="58"/>
        <v>329200</v>
      </c>
      <c r="S67" s="39">
        <f t="shared" si="12"/>
        <v>0</v>
      </c>
      <c r="T67" s="40">
        <f>SUM(T68:T72)</f>
        <v>0</v>
      </c>
      <c r="U67" s="40">
        <f t="shared" ref="U67:AB67" si="59">SUM(U68:U72)</f>
        <v>0</v>
      </c>
      <c r="V67" s="40">
        <f t="shared" si="59"/>
        <v>0</v>
      </c>
      <c r="W67" s="40">
        <f t="shared" si="59"/>
        <v>0</v>
      </c>
      <c r="X67" s="40">
        <f>SUM(X68:X72)</f>
        <v>0</v>
      </c>
      <c r="Y67" s="40">
        <f>SUM(Y68:Y72)</f>
        <v>0</v>
      </c>
      <c r="Z67" s="40">
        <f>SUM(Z68:Z72)</f>
        <v>0</v>
      </c>
      <c r="AA67" s="40">
        <f t="shared" si="59"/>
        <v>0</v>
      </c>
      <c r="AB67" s="41">
        <f t="shared" si="59"/>
        <v>0</v>
      </c>
      <c r="AC67" s="39">
        <f>SUM(AC68:AC72)</f>
        <v>6687300</v>
      </c>
      <c r="AD67" s="40">
        <f>SUM(AD68:AD72)</f>
        <v>684230</v>
      </c>
      <c r="AE67" s="40">
        <f>SUM(AE68:AE72)</f>
        <v>89162</v>
      </c>
      <c r="AF67" s="41">
        <f>SUM(AF68:AF72)</f>
        <v>0</v>
      </c>
      <c r="AG67" s="39">
        <f t="shared" si="39"/>
        <v>0</v>
      </c>
      <c r="AH67" s="40">
        <f t="shared" ref="AH67:AQ67" si="60">SUM(AH68:AH72)</f>
        <v>0</v>
      </c>
      <c r="AI67" s="40">
        <f t="shared" si="60"/>
        <v>0</v>
      </c>
      <c r="AJ67" s="40">
        <f t="shared" si="60"/>
        <v>0</v>
      </c>
      <c r="AK67" s="40">
        <f t="shared" si="60"/>
        <v>0</v>
      </c>
      <c r="AL67" s="40">
        <f t="shared" si="60"/>
        <v>0</v>
      </c>
      <c r="AM67" s="40">
        <f t="shared" si="60"/>
        <v>0</v>
      </c>
      <c r="AN67" s="40">
        <f>SUM(AN68:AN72)</f>
        <v>0</v>
      </c>
      <c r="AO67" s="40">
        <f t="shared" si="60"/>
        <v>0</v>
      </c>
      <c r="AP67" s="40">
        <f>SUM(AP68:AP72)</f>
        <v>0</v>
      </c>
      <c r="AQ67" s="115">
        <f t="shared" si="60"/>
        <v>0</v>
      </c>
      <c r="AR67" s="42">
        <f t="shared" si="40"/>
        <v>1761000</v>
      </c>
      <c r="AS67" s="42">
        <f t="shared" si="41"/>
        <v>329200</v>
      </c>
      <c r="AT67" s="42">
        <f t="shared" si="15"/>
        <v>7460692</v>
      </c>
      <c r="AU67" s="43">
        <f t="shared" si="42"/>
        <v>1389400</v>
      </c>
      <c r="AV67" s="43">
        <f t="shared" si="43"/>
        <v>202300</v>
      </c>
      <c r="AW67" s="43">
        <f t="shared" si="44"/>
        <v>0</v>
      </c>
      <c r="AX67" s="43" t="e">
        <f>#REF!+P67+Q67+R67</f>
        <v>#REF!</v>
      </c>
      <c r="AY67" s="43">
        <f t="shared" si="17"/>
        <v>7460692</v>
      </c>
      <c r="AZ67" s="43">
        <f t="shared" si="18"/>
        <v>0</v>
      </c>
      <c r="BA67" s="43">
        <f t="shared" si="45"/>
        <v>1389400</v>
      </c>
      <c r="BB67" s="44" t="e">
        <f t="shared" si="46"/>
        <v>#REF!</v>
      </c>
      <c r="BC67" s="44">
        <f t="shared" si="47"/>
        <v>7460692</v>
      </c>
    </row>
    <row r="68" spans="1:55" s="17" customFormat="1" ht="22.5" customHeight="1">
      <c r="A68" s="62" t="s">
        <v>70</v>
      </c>
      <c r="B68" s="34"/>
      <c r="C68" s="57">
        <v>981</v>
      </c>
      <c r="D68" s="38">
        <f t="shared" si="37"/>
        <v>917162</v>
      </c>
      <c r="E68" s="39">
        <f t="shared" si="19"/>
        <v>828000</v>
      </c>
      <c r="F68" s="58">
        <v>456400</v>
      </c>
      <c r="G68" s="58"/>
      <c r="H68" s="58">
        <v>202300</v>
      </c>
      <c r="I68" s="107">
        <v>169300</v>
      </c>
      <c r="J68" s="39">
        <f t="shared" si="38"/>
        <v>0</v>
      </c>
      <c r="K68" s="58"/>
      <c r="L68" s="58"/>
      <c r="M68" s="58"/>
      <c r="N68" s="58"/>
      <c r="O68" s="58"/>
      <c r="P68" s="58"/>
      <c r="Q68" s="58"/>
      <c r="R68" s="107"/>
      <c r="S68" s="39">
        <f t="shared" si="12"/>
        <v>0</v>
      </c>
      <c r="T68" s="58"/>
      <c r="U68" s="58"/>
      <c r="V68" s="58"/>
      <c r="W68" s="58"/>
      <c r="X68" s="58"/>
      <c r="Y68" s="58"/>
      <c r="Z68" s="58"/>
      <c r="AA68" s="58"/>
      <c r="AB68" s="59"/>
      <c r="AC68" s="105"/>
      <c r="AD68" s="58"/>
      <c r="AE68" s="58">
        <f>9942+79219+1</f>
        <v>89162</v>
      </c>
      <c r="AF68" s="59"/>
      <c r="AG68" s="39">
        <f t="shared" si="39"/>
        <v>0</v>
      </c>
      <c r="AH68" s="58"/>
      <c r="AI68" s="58"/>
      <c r="AJ68" s="58"/>
      <c r="AK68" s="58"/>
      <c r="AL68" s="58"/>
      <c r="AM68" s="58"/>
      <c r="AN68" s="58"/>
      <c r="AO68" s="58"/>
      <c r="AP68" s="58"/>
      <c r="AQ68" s="107"/>
      <c r="AR68" s="42">
        <f t="shared" si="40"/>
        <v>828000</v>
      </c>
      <c r="AS68" s="42">
        <f t="shared" si="41"/>
        <v>0</v>
      </c>
      <c r="AT68" s="42">
        <f t="shared" si="15"/>
        <v>89162</v>
      </c>
      <c r="AU68" s="43">
        <f t="shared" si="42"/>
        <v>456400</v>
      </c>
      <c r="AV68" s="43">
        <f t="shared" si="43"/>
        <v>202300</v>
      </c>
      <c r="AW68" s="43">
        <f t="shared" si="44"/>
        <v>0</v>
      </c>
      <c r="AX68" s="43" t="e">
        <f>#REF!+P68+Q68+R68</f>
        <v>#REF!</v>
      </c>
      <c r="AY68" s="43">
        <f t="shared" si="17"/>
        <v>89162</v>
      </c>
      <c r="AZ68" s="43">
        <f t="shared" si="18"/>
        <v>0</v>
      </c>
      <c r="BA68" s="43">
        <f t="shared" si="45"/>
        <v>456400</v>
      </c>
      <c r="BB68" s="44" t="e">
        <f t="shared" si="46"/>
        <v>#REF!</v>
      </c>
      <c r="BC68" s="44">
        <f t="shared" si="47"/>
        <v>89162</v>
      </c>
    </row>
    <row r="69" spans="1:55" s="17" customFormat="1" ht="33.75" customHeight="1">
      <c r="A69" s="62" t="s">
        <v>71</v>
      </c>
      <c r="B69" s="34"/>
      <c r="C69" s="57">
        <v>982</v>
      </c>
      <c r="D69" s="38">
        <f t="shared" si="37"/>
        <v>0</v>
      </c>
      <c r="E69" s="39">
        <f t="shared" si="19"/>
        <v>0</v>
      </c>
      <c r="F69" s="58"/>
      <c r="G69" s="58"/>
      <c r="H69" s="58"/>
      <c r="I69" s="107"/>
      <c r="J69" s="39">
        <f t="shared" si="38"/>
        <v>0</v>
      </c>
      <c r="K69" s="58"/>
      <c r="L69" s="58"/>
      <c r="M69" s="58"/>
      <c r="N69" s="58"/>
      <c r="O69" s="58"/>
      <c r="P69" s="58"/>
      <c r="Q69" s="58"/>
      <c r="R69" s="107"/>
      <c r="S69" s="39">
        <f t="shared" si="12"/>
        <v>0</v>
      </c>
      <c r="T69" s="58"/>
      <c r="U69" s="58"/>
      <c r="V69" s="58"/>
      <c r="W69" s="58"/>
      <c r="X69" s="58"/>
      <c r="Y69" s="58"/>
      <c r="Z69" s="58"/>
      <c r="AA69" s="58"/>
      <c r="AB69" s="59"/>
      <c r="AC69" s="105"/>
      <c r="AD69" s="58"/>
      <c r="AE69" s="58"/>
      <c r="AF69" s="59"/>
      <c r="AG69" s="39">
        <f t="shared" si="39"/>
        <v>0</v>
      </c>
      <c r="AH69" s="58"/>
      <c r="AI69" s="58"/>
      <c r="AJ69" s="58"/>
      <c r="AK69" s="58"/>
      <c r="AL69" s="58"/>
      <c r="AM69" s="58"/>
      <c r="AN69" s="58"/>
      <c r="AO69" s="58"/>
      <c r="AP69" s="99"/>
      <c r="AQ69" s="107"/>
      <c r="AR69" s="42">
        <f t="shared" si="40"/>
        <v>0</v>
      </c>
      <c r="AS69" s="42">
        <f t="shared" si="41"/>
        <v>0</v>
      </c>
      <c r="AT69" s="42">
        <f t="shared" si="15"/>
        <v>0</v>
      </c>
      <c r="AU69" s="43">
        <f t="shared" si="42"/>
        <v>0</v>
      </c>
      <c r="AV69" s="43">
        <f t="shared" si="43"/>
        <v>0</v>
      </c>
      <c r="AW69" s="43">
        <f t="shared" si="44"/>
        <v>0</v>
      </c>
      <c r="AX69" s="43" t="e">
        <f>#REF!+P69+Q69+R69</f>
        <v>#REF!</v>
      </c>
      <c r="AY69" s="43">
        <f t="shared" si="17"/>
        <v>0</v>
      </c>
      <c r="AZ69" s="43">
        <f t="shared" si="18"/>
        <v>0</v>
      </c>
      <c r="BA69" s="43">
        <f t="shared" si="45"/>
        <v>0</v>
      </c>
      <c r="BB69" s="44" t="e">
        <f t="shared" si="46"/>
        <v>#REF!</v>
      </c>
      <c r="BC69" s="44">
        <f t="shared" si="47"/>
        <v>0</v>
      </c>
    </row>
    <row r="70" spans="1:55" s="17" customFormat="1" ht="64.5" customHeight="1">
      <c r="A70" s="62" t="s">
        <v>72</v>
      </c>
      <c r="B70" s="34"/>
      <c r="C70" s="71">
        <v>983</v>
      </c>
      <c r="D70" s="38">
        <f t="shared" si="37"/>
        <v>8541730</v>
      </c>
      <c r="E70" s="39">
        <f t="shared" si="19"/>
        <v>841000</v>
      </c>
      <c r="F70" s="58">
        <v>841000</v>
      </c>
      <c r="G70" s="58"/>
      <c r="H70" s="58"/>
      <c r="I70" s="107"/>
      <c r="J70" s="39">
        <f t="shared" si="38"/>
        <v>329200</v>
      </c>
      <c r="K70" s="58"/>
      <c r="L70" s="58"/>
      <c r="M70" s="58"/>
      <c r="N70" s="58"/>
      <c r="O70" s="58"/>
      <c r="P70" s="58"/>
      <c r="Q70" s="58"/>
      <c r="R70" s="107">
        <v>329200</v>
      </c>
      <c r="S70" s="39">
        <f t="shared" si="12"/>
        <v>0</v>
      </c>
      <c r="T70" s="58"/>
      <c r="U70" s="58"/>
      <c r="V70" s="58"/>
      <c r="W70" s="58"/>
      <c r="X70" s="58"/>
      <c r="Y70" s="58"/>
      <c r="Z70" s="58"/>
      <c r="AA70" s="58"/>
      <c r="AB70" s="59"/>
      <c r="AC70" s="105">
        <v>6687300</v>
      </c>
      <c r="AD70" s="58">
        <v>684230</v>
      </c>
      <c r="AE70" s="58"/>
      <c r="AF70" s="59"/>
      <c r="AG70" s="102">
        <f t="shared" si="39"/>
        <v>0</v>
      </c>
      <c r="AH70" s="61"/>
      <c r="AI70" s="61"/>
      <c r="AJ70" s="61"/>
      <c r="AK70" s="58"/>
      <c r="AL70" s="58"/>
      <c r="AM70" s="101"/>
      <c r="AN70" s="61"/>
      <c r="AO70" s="58"/>
      <c r="AP70" s="58"/>
      <c r="AQ70" s="107"/>
      <c r="AR70" s="42">
        <f t="shared" si="40"/>
        <v>841000</v>
      </c>
      <c r="AS70" s="42">
        <f t="shared" si="41"/>
        <v>329200</v>
      </c>
      <c r="AT70" s="42">
        <f t="shared" si="15"/>
        <v>7371530</v>
      </c>
      <c r="AU70" s="43">
        <f t="shared" si="42"/>
        <v>841000</v>
      </c>
      <c r="AV70" s="43">
        <f t="shared" si="43"/>
        <v>0</v>
      </c>
      <c r="AW70" s="43">
        <f t="shared" si="44"/>
        <v>0</v>
      </c>
      <c r="AX70" s="43" t="e">
        <f>#REF!+P70+Q70+R70</f>
        <v>#REF!</v>
      </c>
      <c r="AY70" s="43">
        <f t="shared" si="17"/>
        <v>7371530</v>
      </c>
      <c r="AZ70" s="43">
        <f t="shared" si="18"/>
        <v>0</v>
      </c>
      <c r="BA70" s="43">
        <f t="shared" si="45"/>
        <v>841000</v>
      </c>
      <c r="BB70" s="44" t="e">
        <f t="shared" si="46"/>
        <v>#REF!</v>
      </c>
      <c r="BC70" s="44">
        <f t="shared" si="47"/>
        <v>7371530</v>
      </c>
    </row>
    <row r="71" spans="1:55" s="17" customFormat="1" ht="31.5" hidden="1" customHeight="1">
      <c r="A71" s="62" t="s">
        <v>73</v>
      </c>
      <c r="B71" s="34"/>
      <c r="C71" s="71">
        <v>984</v>
      </c>
      <c r="D71" s="38">
        <f t="shared" si="37"/>
        <v>0</v>
      </c>
      <c r="E71" s="39">
        <f t="shared" si="19"/>
        <v>0</v>
      </c>
      <c r="F71" s="58"/>
      <c r="G71" s="58"/>
      <c r="H71" s="58"/>
      <c r="I71" s="107"/>
      <c r="J71" s="39">
        <f t="shared" si="38"/>
        <v>0</v>
      </c>
      <c r="K71" s="58"/>
      <c r="L71" s="58"/>
      <c r="M71" s="58"/>
      <c r="N71" s="58"/>
      <c r="O71" s="58"/>
      <c r="P71" s="58"/>
      <c r="Q71" s="58"/>
      <c r="R71" s="107"/>
      <c r="S71" s="39">
        <f t="shared" si="12"/>
        <v>0</v>
      </c>
      <c r="T71" s="58"/>
      <c r="U71" s="58"/>
      <c r="V71" s="58"/>
      <c r="W71" s="58"/>
      <c r="X71" s="58"/>
      <c r="Y71" s="58"/>
      <c r="Z71" s="58"/>
      <c r="AA71" s="58"/>
      <c r="AB71" s="59"/>
      <c r="AC71" s="105"/>
      <c r="AD71" s="58"/>
      <c r="AE71" s="58"/>
      <c r="AF71" s="59"/>
      <c r="AG71" s="39">
        <f t="shared" si="39"/>
        <v>0</v>
      </c>
      <c r="AH71" s="105"/>
      <c r="AI71" s="105"/>
      <c r="AJ71" s="105"/>
      <c r="AK71" s="105"/>
      <c r="AL71" s="105"/>
      <c r="AM71" s="105"/>
      <c r="AN71" s="105"/>
      <c r="AO71" s="105"/>
      <c r="AP71" s="105"/>
      <c r="AQ71" s="107"/>
      <c r="AR71" s="42">
        <f t="shared" si="40"/>
        <v>0</v>
      </c>
      <c r="AS71" s="42">
        <f t="shared" si="41"/>
        <v>0</v>
      </c>
      <c r="AT71" s="42">
        <f t="shared" si="15"/>
        <v>0</v>
      </c>
      <c r="AU71" s="43">
        <f t="shared" si="42"/>
        <v>0</v>
      </c>
      <c r="AV71" s="43">
        <f t="shared" si="43"/>
        <v>0</v>
      </c>
      <c r="AW71" s="43">
        <f t="shared" si="44"/>
        <v>0</v>
      </c>
      <c r="AX71" s="43" t="e">
        <f>#REF!+P71+Q71+R71</f>
        <v>#REF!</v>
      </c>
      <c r="AY71" s="43">
        <f t="shared" si="17"/>
        <v>0</v>
      </c>
      <c r="AZ71" s="43">
        <f t="shared" si="18"/>
        <v>0</v>
      </c>
      <c r="BA71" s="43">
        <f t="shared" si="45"/>
        <v>0</v>
      </c>
      <c r="BB71" s="44" t="e">
        <f t="shared" si="46"/>
        <v>#REF!</v>
      </c>
      <c r="BC71" s="44">
        <f t="shared" si="47"/>
        <v>0</v>
      </c>
    </row>
    <row r="72" spans="1:55" s="17" customFormat="1" ht="21" customHeight="1" thickBot="1">
      <c r="A72" s="72" t="s">
        <v>74</v>
      </c>
      <c r="B72" s="73"/>
      <c r="C72" s="74">
        <v>985</v>
      </c>
      <c r="D72" s="38">
        <f t="shared" si="37"/>
        <v>92000</v>
      </c>
      <c r="E72" s="75">
        <f t="shared" si="19"/>
        <v>92000</v>
      </c>
      <c r="F72" s="76">
        <v>92000</v>
      </c>
      <c r="G72" s="76"/>
      <c r="H72" s="76"/>
      <c r="I72" s="108"/>
      <c r="J72" s="75">
        <f t="shared" si="38"/>
        <v>0</v>
      </c>
      <c r="K72" s="76"/>
      <c r="L72" s="76"/>
      <c r="M72" s="76"/>
      <c r="N72" s="76"/>
      <c r="O72" s="76"/>
      <c r="P72" s="76"/>
      <c r="Q72" s="76"/>
      <c r="R72" s="108"/>
      <c r="S72" s="75">
        <f t="shared" si="12"/>
        <v>0</v>
      </c>
      <c r="T72" s="76"/>
      <c r="U72" s="76"/>
      <c r="V72" s="76"/>
      <c r="W72" s="76"/>
      <c r="X72" s="76"/>
      <c r="Y72" s="76"/>
      <c r="Z72" s="76"/>
      <c r="AA72" s="76"/>
      <c r="AB72" s="77"/>
      <c r="AC72" s="106"/>
      <c r="AD72" s="76"/>
      <c r="AE72" s="76"/>
      <c r="AF72" s="77"/>
      <c r="AG72" s="75">
        <f t="shared" si="39"/>
        <v>0</v>
      </c>
      <c r="AH72" s="78"/>
      <c r="AI72" s="78"/>
      <c r="AJ72" s="78"/>
      <c r="AK72" s="78"/>
      <c r="AL72" s="78"/>
      <c r="AM72" s="76"/>
      <c r="AN72" s="100"/>
      <c r="AO72" s="100"/>
      <c r="AP72" s="100"/>
      <c r="AQ72" s="108"/>
      <c r="AR72" s="42">
        <f t="shared" si="40"/>
        <v>92000</v>
      </c>
      <c r="AS72" s="42">
        <f t="shared" si="41"/>
        <v>0</v>
      </c>
      <c r="AT72" s="42">
        <f t="shared" si="15"/>
        <v>0</v>
      </c>
      <c r="AU72" s="43">
        <f t="shared" si="42"/>
        <v>92000</v>
      </c>
      <c r="AV72" s="43">
        <f t="shared" si="43"/>
        <v>0</v>
      </c>
      <c r="AW72" s="43">
        <f t="shared" si="44"/>
        <v>0</v>
      </c>
      <c r="AX72" s="43" t="e">
        <f>#REF!+P72+Q72+R72</f>
        <v>#REF!</v>
      </c>
      <c r="AY72" s="43">
        <f t="shared" si="17"/>
        <v>0</v>
      </c>
      <c r="AZ72" s="43">
        <f t="shared" si="18"/>
        <v>0</v>
      </c>
      <c r="BA72" s="43">
        <f t="shared" si="45"/>
        <v>92000</v>
      </c>
      <c r="BB72" s="44" t="e">
        <f t="shared" si="46"/>
        <v>#REF!</v>
      </c>
      <c r="BC72" s="44">
        <f t="shared" si="47"/>
        <v>0</v>
      </c>
    </row>
    <row r="73" spans="1:55" s="8" customFormat="1" ht="90" customHeight="1">
      <c r="A73" s="993" t="s">
        <v>122</v>
      </c>
      <c r="B73" s="993"/>
      <c r="C73" s="122"/>
      <c r="D73" s="120"/>
      <c r="E73" s="120"/>
      <c r="F73" s="739"/>
      <c r="G73" s="79"/>
      <c r="H73" s="119"/>
      <c r="I73" s="109"/>
      <c r="J73" s="81"/>
      <c r="K73" s="81"/>
      <c r="L73" s="81"/>
      <c r="M73" s="81"/>
      <c r="N73" s="81"/>
      <c r="O73" s="81"/>
      <c r="P73" s="82"/>
      <c r="Q73" s="82"/>
      <c r="S73" s="12"/>
      <c r="V73" s="12"/>
      <c r="W73" s="12"/>
      <c r="X73" s="12"/>
      <c r="Y73" s="12"/>
      <c r="Z73" s="12"/>
      <c r="AA73" s="12"/>
      <c r="AB73" s="12"/>
      <c r="AC73" s="80"/>
      <c r="AD73" s="80"/>
      <c r="AE73" s="80"/>
      <c r="AF73" s="80"/>
      <c r="AG73" s="80"/>
    </row>
    <row r="74" spans="1:55" s="8" customFormat="1" ht="68.25" customHeight="1">
      <c r="A74" s="83" t="s">
        <v>75</v>
      </c>
      <c r="B74" s="83"/>
      <c r="C74" s="83"/>
      <c r="D74" s="909" t="s">
        <v>76</v>
      </c>
      <c r="E74" s="909"/>
      <c r="F74" s="909"/>
      <c r="G74" s="84"/>
      <c r="H74" s="85"/>
      <c r="I74" s="85" t="s">
        <v>77</v>
      </c>
      <c r="J74" s="12"/>
      <c r="K74" s="81"/>
      <c r="L74" s="81"/>
      <c r="M74" s="81"/>
      <c r="N74" s="81"/>
      <c r="O74" s="81"/>
      <c r="P74" s="82"/>
      <c r="Q74" s="82"/>
      <c r="S74" s="12"/>
      <c r="V74" s="12"/>
      <c r="W74" s="12"/>
      <c r="X74" s="12"/>
      <c r="Y74" s="12"/>
      <c r="Z74" s="12"/>
      <c r="AA74" s="12"/>
      <c r="AB74" s="12"/>
      <c r="AC74" s="84"/>
      <c r="AD74" s="84"/>
      <c r="AE74" s="84"/>
      <c r="AF74" s="84"/>
      <c r="AG74" s="84"/>
    </row>
    <row r="75" spans="1:55" s="8" customFormat="1" ht="66.75" customHeight="1">
      <c r="A75" s="83" t="s">
        <v>78</v>
      </c>
      <c r="B75" s="83"/>
      <c r="C75" s="83"/>
      <c r="D75" s="86"/>
      <c r="E75" s="86"/>
      <c r="F75" s="121"/>
      <c r="G75" s="84"/>
      <c r="H75" s="85"/>
      <c r="I75" s="85" t="s">
        <v>79</v>
      </c>
      <c r="J75" s="12"/>
      <c r="K75" s="81"/>
      <c r="L75" s="81"/>
      <c r="M75" s="81"/>
      <c r="N75" s="81"/>
      <c r="O75" s="81"/>
      <c r="P75" s="82"/>
      <c r="Q75" s="82"/>
      <c r="S75" s="12"/>
      <c r="V75" s="12"/>
      <c r="W75" s="12"/>
      <c r="X75" s="12"/>
      <c r="Y75" s="12"/>
      <c r="Z75" s="12"/>
      <c r="AA75" s="12"/>
      <c r="AB75" s="12"/>
      <c r="AC75" s="84"/>
      <c r="AD75" s="84"/>
      <c r="AE75" s="84"/>
      <c r="AF75" s="84"/>
      <c r="AG75" s="84"/>
    </row>
    <row r="76" spans="1:55" ht="15" customHeight="1">
      <c r="B76" s="3"/>
      <c r="D76" s="87"/>
      <c r="E76" s="87"/>
      <c r="F76" s="87"/>
      <c r="G76" s="87"/>
      <c r="H76" s="87"/>
      <c r="I76" s="89"/>
      <c r="K76" s="88"/>
      <c r="L76" s="88"/>
      <c r="M76" s="88"/>
      <c r="N76" s="88"/>
      <c r="O76" s="88"/>
      <c r="P76" s="89"/>
      <c r="Q76" s="89"/>
    </row>
    <row r="77" spans="1:55" ht="21" customHeight="1">
      <c r="B77" s="3"/>
      <c r="D77" s="87"/>
      <c r="E77" s="87"/>
      <c r="F77" s="87"/>
      <c r="G77" s="87"/>
      <c r="H77" s="87"/>
      <c r="I77" s="89"/>
      <c r="K77" s="88"/>
      <c r="L77" s="88"/>
      <c r="M77" s="88"/>
      <c r="N77" s="88"/>
      <c r="O77" s="88"/>
      <c r="P77" s="89"/>
      <c r="Q77" s="89"/>
    </row>
    <row r="78" spans="1:55" s="94" customFormat="1" ht="51.75" customHeight="1">
      <c r="A78" s="110" t="s">
        <v>80</v>
      </c>
      <c r="B78" s="90"/>
      <c r="C78" s="90"/>
      <c r="D78" s="90"/>
      <c r="E78" s="90"/>
      <c r="F78" s="90"/>
      <c r="G78" s="90"/>
      <c r="H78" s="90"/>
      <c r="I78" s="93"/>
      <c r="J78" s="91"/>
      <c r="K78" s="92"/>
      <c r="L78" s="92"/>
      <c r="M78" s="92"/>
      <c r="N78" s="92"/>
      <c r="O78" s="92"/>
      <c r="P78" s="93"/>
      <c r="Q78" s="93"/>
      <c r="S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55" ht="15.75">
      <c r="A79" s="94"/>
      <c r="B79" s="3"/>
      <c r="D79" s="3"/>
      <c r="E79" s="3"/>
      <c r="I79" s="89"/>
      <c r="K79" s="88"/>
      <c r="L79" s="88"/>
      <c r="M79" s="88"/>
      <c r="N79" s="88"/>
      <c r="O79" s="88"/>
      <c r="P79" s="89"/>
      <c r="Q79" s="89"/>
    </row>
    <row r="80" spans="1:55" ht="12.75" customHeight="1">
      <c r="I80" s="89"/>
      <c r="K80" s="88"/>
      <c r="L80" s="88"/>
      <c r="M80" s="88"/>
      <c r="N80" s="88"/>
      <c r="O80" s="88"/>
      <c r="P80" s="89"/>
      <c r="Q80" s="89"/>
    </row>
    <row r="81" spans="9:28" ht="12.75" customHeight="1">
      <c r="I81" s="89"/>
      <c r="K81" s="88"/>
      <c r="L81" s="88"/>
      <c r="M81" s="88"/>
      <c r="N81" s="88"/>
      <c r="O81" s="88"/>
      <c r="P81" s="89"/>
      <c r="Q81" s="89"/>
    </row>
    <row r="82" spans="9:28" ht="38.25" customHeight="1">
      <c r="I82" s="95"/>
      <c r="J82" s="89"/>
      <c r="K82" s="88"/>
      <c r="L82" s="88"/>
      <c r="M82" s="88"/>
      <c r="N82" s="88"/>
      <c r="O82" s="88"/>
      <c r="P82" s="95"/>
      <c r="Q82" s="95"/>
      <c r="R82" s="88"/>
      <c r="S82" s="89"/>
      <c r="T82" s="88"/>
      <c r="U82" s="88"/>
      <c r="V82" s="89"/>
      <c r="W82" s="89"/>
      <c r="X82" s="89"/>
      <c r="Y82" s="89"/>
      <c r="Z82" s="89"/>
      <c r="AA82" s="89"/>
      <c r="AB82" s="89"/>
    </row>
    <row r="83" spans="9:28" ht="38.25" customHeight="1">
      <c r="I83" s="95"/>
      <c r="J83" s="89"/>
      <c r="K83" s="88"/>
      <c r="L83" s="88"/>
      <c r="M83" s="88"/>
      <c r="N83" s="88"/>
      <c r="O83" s="88"/>
      <c r="P83" s="95"/>
      <c r="Q83" s="95"/>
      <c r="R83" s="88"/>
      <c r="S83" s="89"/>
      <c r="T83" s="88"/>
      <c r="U83" s="88"/>
      <c r="V83" s="89"/>
      <c r="W83" s="89"/>
      <c r="X83" s="89"/>
      <c r="Y83" s="89"/>
      <c r="Z83" s="89"/>
      <c r="AA83" s="89"/>
      <c r="AB83" s="89"/>
    </row>
    <row r="84" spans="9:28" ht="12.75" customHeight="1">
      <c r="I84" s="96"/>
      <c r="J84" s="89"/>
      <c r="K84" s="88"/>
      <c r="L84" s="88"/>
      <c r="M84" s="88"/>
      <c r="N84" s="88"/>
      <c r="O84" s="88"/>
      <c r="P84" s="96"/>
      <c r="Q84" s="96"/>
      <c r="R84" s="88"/>
      <c r="S84" s="89"/>
      <c r="T84" s="88"/>
      <c r="U84" s="88"/>
      <c r="V84" s="89"/>
      <c r="W84" s="89"/>
      <c r="X84" s="89"/>
      <c r="Y84" s="89"/>
      <c r="Z84" s="89"/>
      <c r="AA84" s="89"/>
      <c r="AB84" s="89"/>
    </row>
    <row r="85" spans="9:28" ht="12.75" customHeight="1">
      <c r="I85" s="89"/>
      <c r="J85" s="89"/>
      <c r="K85" s="88"/>
      <c r="L85" s="88"/>
      <c r="M85" s="88"/>
      <c r="N85" s="88"/>
      <c r="O85" s="88"/>
      <c r="P85" s="89"/>
      <c r="Q85" s="89"/>
      <c r="R85" s="88"/>
      <c r="S85" s="89"/>
      <c r="T85" s="88"/>
      <c r="U85" s="88"/>
      <c r="V85" s="89"/>
      <c r="W85" s="89"/>
      <c r="X85" s="89"/>
      <c r="Y85" s="89"/>
      <c r="Z85" s="89"/>
      <c r="AA85" s="89"/>
      <c r="AB85" s="89"/>
    </row>
  </sheetData>
  <mergeCells count="51">
    <mergeCell ref="A73:B73"/>
    <mergeCell ref="N6:O6"/>
    <mergeCell ref="O7:O8"/>
    <mergeCell ref="Q7:Q8"/>
    <mergeCell ref="G7:G8"/>
    <mergeCell ref="G6:I6"/>
    <mergeCell ref="AU6:AV7"/>
    <mergeCell ref="AR6:AT7"/>
    <mergeCell ref="AA6:AA8"/>
    <mergeCell ref="K7:M7"/>
    <mergeCell ref="T6:T8"/>
    <mergeCell ref="S6:S8"/>
    <mergeCell ref="AG6:AG8"/>
    <mergeCell ref="AC5:AC8"/>
    <mergeCell ref="V6:V8"/>
    <mergeCell ref="S5:AB5"/>
    <mergeCell ref="J5:R5"/>
    <mergeCell ref="BA5:BC5"/>
    <mergeCell ref="E6:E8"/>
    <mergeCell ref="J6:J8"/>
    <mergeCell ref="R7:R8"/>
    <mergeCell ref="BA6:BC6"/>
    <mergeCell ref="U6:U8"/>
    <mergeCell ref="AE5:AE8"/>
    <mergeCell ref="AD5:AD8"/>
    <mergeCell ref="AW6:AX7"/>
    <mergeCell ref="AY6:AY8"/>
    <mergeCell ref="AU5:AZ5"/>
    <mergeCell ref="AH6:AH8"/>
    <mergeCell ref="AI6:AI8"/>
    <mergeCell ref="AZ6:AZ8"/>
    <mergeCell ref="AB6:AB8"/>
    <mergeCell ref="P7:P8"/>
    <mergeCell ref="A3:D3"/>
    <mergeCell ref="A5:A8"/>
    <mergeCell ref="B5:B8"/>
    <mergeCell ref="C5:C8"/>
    <mergeCell ref="D5:D8"/>
    <mergeCell ref="E5:I5"/>
    <mergeCell ref="P6:R6"/>
    <mergeCell ref="AG5:AQ5"/>
    <mergeCell ref="W6:Z7"/>
    <mergeCell ref="AJ6:AM7"/>
    <mergeCell ref="N7:N8"/>
    <mergeCell ref="AF5:AF8"/>
    <mergeCell ref="D74:F74"/>
    <mergeCell ref="H7:H8"/>
    <mergeCell ref="I7:I8"/>
    <mergeCell ref="F7:F8"/>
    <mergeCell ref="AN6:AQ7"/>
    <mergeCell ref="L6:M6"/>
  </mergeCells>
  <pageMargins left="0.27559055118110237" right="0.23622047244094491" top="0.11811023622047245" bottom="0" header="0" footer="0"/>
  <pageSetup paperSize="9" scale="35" fitToWidth="2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3"/>
  <sheetViews>
    <sheetView workbookViewId="0">
      <selection activeCell="B35" sqref="B35"/>
    </sheetView>
  </sheetViews>
  <sheetFormatPr defaultRowHeight="15"/>
  <cols>
    <col min="1" max="1" width="7.7109375" style="155" customWidth="1"/>
    <col min="2" max="2" width="56.42578125" style="155" customWidth="1"/>
    <col min="3" max="3" width="8.28515625" style="128" customWidth="1"/>
    <col min="4" max="4" width="11.42578125" style="129" customWidth="1"/>
    <col min="5" max="5" width="17.28515625" style="130" customWidth="1"/>
    <col min="6" max="6" width="17.42578125" style="130" customWidth="1"/>
    <col min="7" max="10" width="17.7109375" style="130" customWidth="1"/>
    <col min="11" max="12" width="17.7109375" customWidth="1"/>
  </cols>
  <sheetData>
    <row r="1" spans="1:10">
      <c r="A1" s="127" t="s">
        <v>123</v>
      </c>
      <c r="B1" s="127"/>
    </row>
    <row r="2" spans="1:10" s="91" customFormat="1" ht="42" customHeight="1">
      <c r="A2" s="1007" t="s">
        <v>124</v>
      </c>
      <c r="B2" s="1007"/>
      <c r="C2" s="1007"/>
      <c r="D2" s="1007"/>
      <c r="E2" s="1007"/>
      <c r="F2" s="1007"/>
      <c r="G2" s="1007"/>
      <c r="H2" s="1007"/>
      <c r="I2" s="1007"/>
      <c r="J2" s="1007"/>
    </row>
    <row r="3" spans="1:10" s="91" customFormat="1" ht="15.75">
      <c r="A3" s="1006" t="s">
        <v>125</v>
      </c>
      <c r="B3" s="1006"/>
      <c r="C3" s="1006"/>
      <c r="D3" s="1006"/>
      <c r="E3" s="1006"/>
      <c r="F3" s="1006"/>
      <c r="G3" s="1006"/>
      <c r="H3" s="1006"/>
      <c r="I3" s="1006"/>
      <c r="J3" s="1006"/>
    </row>
    <row r="5" spans="1:10" ht="12.75" customHeight="1">
      <c r="A5" s="131"/>
      <c r="B5" s="131"/>
      <c r="C5" s="132"/>
      <c r="D5" s="133"/>
      <c r="E5" s="133"/>
      <c r="F5" s="133"/>
      <c r="G5" s="132"/>
      <c r="H5" s="134" t="s">
        <v>126</v>
      </c>
      <c r="J5"/>
    </row>
    <row r="6" spans="1:10" ht="29.25" customHeight="1">
      <c r="A6" s="1207" t="s">
        <v>127</v>
      </c>
      <c r="B6" s="1208" t="s">
        <v>128</v>
      </c>
      <c r="C6" s="1209" t="s">
        <v>129</v>
      </c>
      <c r="D6" s="1210" t="s">
        <v>130</v>
      </c>
      <c r="E6" s="1211" t="s">
        <v>131</v>
      </c>
      <c r="F6" s="1211" t="s">
        <v>132</v>
      </c>
      <c r="G6" s="1213" t="s">
        <v>133</v>
      </c>
      <c r="H6" s="136">
        <v>1</v>
      </c>
      <c r="J6"/>
    </row>
    <row r="7" spans="1:10" ht="47.25" customHeight="1">
      <c r="A7" s="1207"/>
      <c r="B7" s="1208"/>
      <c r="C7" s="1209"/>
      <c r="D7" s="1210"/>
      <c r="E7" s="1212"/>
      <c r="F7" s="1212"/>
      <c r="G7" s="1214"/>
      <c r="H7" s="137" t="s">
        <v>134</v>
      </c>
      <c r="I7" s="137" t="s">
        <v>135</v>
      </c>
      <c r="J7" s="138" t="s">
        <v>136</v>
      </c>
    </row>
    <row r="8" spans="1:10" s="141" customFormat="1" ht="15" customHeight="1">
      <c r="A8" s="139">
        <v>1</v>
      </c>
      <c r="B8" s="140">
        <v>2</v>
      </c>
      <c r="C8" s="139">
        <v>3</v>
      </c>
      <c r="D8" s="140">
        <v>4</v>
      </c>
      <c r="E8" s="139">
        <v>5</v>
      </c>
      <c r="F8" s="140">
        <v>6</v>
      </c>
      <c r="G8" s="139">
        <v>7</v>
      </c>
      <c r="H8" s="140">
        <v>8</v>
      </c>
      <c r="I8" s="139">
        <v>9</v>
      </c>
      <c r="J8" s="140">
        <v>10</v>
      </c>
    </row>
    <row r="9" spans="1:10" s="141" customFormat="1" ht="28.5">
      <c r="A9" s="142">
        <v>1</v>
      </c>
      <c r="B9" s="143" t="s">
        <v>137</v>
      </c>
      <c r="C9" s="144" t="s">
        <v>138</v>
      </c>
      <c r="D9" s="145">
        <f>(249*12)*F9</f>
        <v>2988</v>
      </c>
      <c r="E9" s="146" t="s">
        <v>139</v>
      </c>
      <c r="F9" s="145">
        <v>1</v>
      </c>
      <c r="G9" s="147">
        <v>202.31</v>
      </c>
      <c r="H9" s="147">
        <f>D9*G9</f>
        <v>604502.28</v>
      </c>
      <c r="I9" s="147">
        <f>H9*1.18</f>
        <v>713312.69039999996</v>
      </c>
      <c r="J9" s="148">
        <f>I9</f>
        <v>713312.69039999996</v>
      </c>
    </row>
    <row r="10" spans="1:10" s="141" customFormat="1" ht="28.5">
      <c r="A10" s="142">
        <v>2</v>
      </c>
      <c r="B10" s="143" t="s">
        <v>140</v>
      </c>
      <c r="C10" s="149" t="s">
        <v>141</v>
      </c>
      <c r="D10" s="145">
        <f>12*F10</f>
        <v>12</v>
      </c>
      <c r="E10" s="146" t="s">
        <v>142</v>
      </c>
      <c r="F10" s="145">
        <v>1</v>
      </c>
      <c r="G10" s="147">
        <v>1500</v>
      </c>
      <c r="H10" s="147">
        <f t="shared" ref="H10:H12" si="0">D10*G10</f>
        <v>18000</v>
      </c>
      <c r="I10" s="147"/>
      <c r="J10" s="147">
        <f>H10</f>
        <v>18000</v>
      </c>
    </row>
    <row r="11" spans="1:10" s="141" customFormat="1" ht="42.75">
      <c r="A11" s="142">
        <v>3</v>
      </c>
      <c r="B11" s="143" t="s">
        <v>143</v>
      </c>
      <c r="C11" s="149" t="s">
        <v>141</v>
      </c>
      <c r="D11" s="145">
        <f t="shared" ref="D11" si="1">12*F11</f>
        <v>12</v>
      </c>
      <c r="E11" s="146" t="s">
        <v>142</v>
      </c>
      <c r="F11" s="145">
        <v>1</v>
      </c>
      <c r="G11" s="147">
        <v>2000</v>
      </c>
      <c r="H11" s="147">
        <f t="shared" si="0"/>
        <v>24000</v>
      </c>
      <c r="I11" s="147"/>
      <c r="J11" s="147">
        <f>H11</f>
        <v>24000</v>
      </c>
    </row>
    <row r="12" spans="1:10" s="141" customFormat="1" ht="28.5">
      <c r="A12" s="150">
        <v>4</v>
      </c>
      <c r="B12" s="143" t="s">
        <v>144</v>
      </c>
      <c r="C12" s="144" t="s">
        <v>138</v>
      </c>
      <c r="D12" s="145"/>
      <c r="E12" s="151"/>
      <c r="F12" s="152">
        <v>1</v>
      </c>
      <c r="G12" s="153">
        <v>22.16</v>
      </c>
      <c r="H12" s="147">
        <f t="shared" si="0"/>
        <v>0</v>
      </c>
      <c r="I12" s="147">
        <f t="shared" ref="I12" si="2">H12*1.18</f>
        <v>0</v>
      </c>
      <c r="J12" s="147">
        <f>I12</f>
        <v>0</v>
      </c>
    </row>
    <row r="13" spans="1:10" ht="23.25" customHeight="1">
      <c r="A13" s="1206" t="s">
        <v>145</v>
      </c>
      <c r="B13" s="1206"/>
      <c r="C13" s="1206"/>
      <c r="D13" s="1206"/>
      <c r="E13" s="1206"/>
      <c r="F13" s="1206"/>
      <c r="G13" s="1206"/>
      <c r="H13" s="154">
        <f>SUM('[1]г-4(2к):инт2(2к)'!H13)</f>
        <v>0</v>
      </c>
      <c r="I13" s="154">
        <f>SUM('[1]г-4(2к):инт2(2к)'!I13)</f>
        <v>0</v>
      </c>
      <c r="J13" s="154">
        <f>CEILING(J12+J11+J10+J9,100)</f>
        <v>755400</v>
      </c>
    </row>
  </sheetData>
  <mergeCells count="10">
    <mergeCell ref="A13:G13"/>
    <mergeCell ref="A2:J2"/>
    <mergeCell ref="A3:J3"/>
    <mergeCell ref="A6:A7"/>
    <mergeCell ref="B6:B7"/>
    <mergeCell ref="C6:C7"/>
    <mergeCell ref="D6:D7"/>
    <mergeCell ref="E6:E7"/>
    <mergeCell ref="F6:F7"/>
    <mergeCell ref="G6:G7"/>
  </mergeCells>
  <pageMargins left="0.19685039370078741" right="0.19685039370078741" top="0.35433070866141736" bottom="0.35433070866141736" header="0.31496062992125984" footer="0.31496062992125984"/>
  <pageSetup paperSize="9" scale="41" orientation="portrait" verticalDpi="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93"/>
  <sheetViews>
    <sheetView topLeftCell="A82" workbookViewId="0">
      <selection activeCell="B7" sqref="B7"/>
    </sheetView>
  </sheetViews>
  <sheetFormatPr defaultRowHeight="15"/>
  <cols>
    <col min="1" max="1" width="7.7109375" style="155" customWidth="1"/>
    <col min="2" max="2" width="56.42578125" style="155" customWidth="1"/>
    <col min="3" max="3" width="8.28515625" style="128" customWidth="1"/>
    <col min="4" max="4" width="11.42578125" style="129" customWidth="1"/>
    <col min="5" max="5" width="17.28515625" style="130" customWidth="1"/>
    <col min="6" max="6" width="17.42578125" style="130" customWidth="1"/>
    <col min="7" max="7" width="17.7109375" style="130" customWidth="1"/>
    <col min="8" max="9" width="17.7109375" style="130" hidden="1" customWidth="1"/>
    <col min="10" max="10" width="17.7109375" style="130" customWidth="1"/>
    <col min="11" max="12" width="17.7109375" hidden="1" customWidth="1"/>
  </cols>
  <sheetData>
    <row r="1" spans="1:12">
      <c r="A1" s="156" t="s">
        <v>123</v>
      </c>
      <c r="B1" s="156"/>
    </row>
    <row r="2" spans="1:12" s="91" customFormat="1" ht="42" customHeight="1">
      <c r="A2" s="1007" t="s">
        <v>146</v>
      </c>
      <c r="B2" s="1007"/>
      <c r="C2" s="1007"/>
      <c r="D2" s="1007"/>
      <c r="E2" s="1007"/>
      <c r="F2" s="1007"/>
      <c r="G2" s="1007"/>
      <c r="H2" s="1007"/>
      <c r="I2" s="1007"/>
      <c r="J2" s="1007"/>
    </row>
    <row r="3" spans="1:12" s="91" customFormat="1" ht="15.75">
      <c r="A3" s="1006" t="s">
        <v>125</v>
      </c>
      <c r="B3" s="1006"/>
      <c r="C3" s="1006"/>
      <c r="D3" s="1006"/>
      <c r="E3" s="1006"/>
      <c r="F3" s="1006"/>
      <c r="G3" s="1006"/>
      <c r="H3" s="1006"/>
      <c r="I3" s="1006"/>
      <c r="J3" s="1006"/>
    </row>
    <row r="4" spans="1:12" ht="12.75" customHeight="1">
      <c r="A4" s="131"/>
      <c r="B4" s="131"/>
      <c r="C4" s="132"/>
      <c r="D4" s="133"/>
      <c r="E4" s="132"/>
      <c r="F4" s="132"/>
      <c r="G4" s="134" t="s">
        <v>126</v>
      </c>
      <c r="H4" s="134" t="s">
        <v>147</v>
      </c>
      <c r="I4" s="134" t="s">
        <v>148</v>
      </c>
    </row>
    <row r="5" spans="1:12">
      <c r="A5" s="1207" t="s">
        <v>127</v>
      </c>
      <c r="B5" s="1208" t="s">
        <v>128</v>
      </c>
      <c r="C5" s="1209" t="s">
        <v>129</v>
      </c>
      <c r="D5" s="1210" t="s">
        <v>130</v>
      </c>
      <c r="E5" s="1221" t="s">
        <v>133</v>
      </c>
      <c r="F5" s="1221"/>
      <c r="G5" s="136">
        <v>1</v>
      </c>
      <c r="H5" s="136">
        <v>1</v>
      </c>
      <c r="I5" s="136">
        <v>1</v>
      </c>
    </row>
    <row r="6" spans="1:12" ht="47.25" customHeight="1">
      <c r="A6" s="1207"/>
      <c r="B6" s="1208"/>
      <c r="C6" s="1209"/>
      <c r="D6" s="1210"/>
      <c r="E6" s="157" t="s">
        <v>149</v>
      </c>
      <c r="F6" s="158" t="s">
        <v>150</v>
      </c>
      <c r="G6" s="137" t="s">
        <v>134</v>
      </c>
      <c r="H6" s="137" t="s">
        <v>151</v>
      </c>
      <c r="I6" s="137" t="s">
        <v>152</v>
      </c>
      <c r="J6" s="137" t="s">
        <v>135</v>
      </c>
      <c r="K6" s="138" t="s">
        <v>153</v>
      </c>
      <c r="L6" s="138" t="s">
        <v>154</v>
      </c>
    </row>
    <row r="7" spans="1:12" s="141" customFormat="1" ht="15" customHeight="1">
      <c r="A7" s="139">
        <v>1</v>
      </c>
      <c r="B7" s="140">
        <v>2</v>
      </c>
      <c r="C7" s="135">
        <v>3</v>
      </c>
      <c r="D7" s="159">
        <v>4</v>
      </c>
      <c r="E7" s="160">
        <v>5</v>
      </c>
      <c r="F7" s="161">
        <v>6</v>
      </c>
      <c r="G7" s="137">
        <v>7</v>
      </c>
      <c r="H7" s="137"/>
      <c r="I7" s="137"/>
      <c r="J7" s="137">
        <v>8</v>
      </c>
      <c r="K7" s="138"/>
      <c r="L7" s="138"/>
    </row>
    <row r="8" spans="1:12" s="141" customFormat="1" ht="28.5">
      <c r="A8" s="162">
        <v>1</v>
      </c>
      <c r="B8" s="163" t="s">
        <v>155</v>
      </c>
      <c r="C8" s="164" t="s">
        <v>156</v>
      </c>
      <c r="D8" s="165">
        <v>9</v>
      </c>
      <c r="E8" s="166">
        <v>162.77000000000001</v>
      </c>
      <c r="F8" s="166">
        <v>168.3</v>
      </c>
      <c r="G8" s="166">
        <f>((D8*E8*6)+(D8*F8*6))*$G$5</f>
        <v>17877.78</v>
      </c>
      <c r="H8" s="166">
        <f>G8</f>
        <v>17877.78</v>
      </c>
      <c r="I8" s="166">
        <f>G8</f>
        <v>17877.78</v>
      </c>
      <c r="J8" s="166">
        <f>G8*1.18</f>
        <v>21095.780399999996</v>
      </c>
      <c r="K8" s="148">
        <f t="shared" ref="K8:L8" si="0">H8*1.18</f>
        <v>21095.780399999996</v>
      </c>
      <c r="L8" s="148">
        <f t="shared" si="0"/>
        <v>21095.780399999996</v>
      </c>
    </row>
    <row r="9" spans="1:12" s="141" customFormat="1" ht="28.5">
      <c r="A9" s="162">
        <v>2</v>
      </c>
      <c r="B9" s="163" t="s">
        <v>157</v>
      </c>
      <c r="C9" s="164" t="s">
        <v>158</v>
      </c>
      <c r="D9" s="165">
        <v>10</v>
      </c>
      <c r="E9" s="166">
        <v>162.77000000000001</v>
      </c>
      <c r="F9" s="166">
        <v>168.3</v>
      </c>
      <c r="G9" s="166">
        <f>((D9*F9))*$G$5</f>
        <v>1683</v>
      </c>
      <c r="H9" s="166">
        <f t="shared" ref="H9:H40" si="1">G9</f>
        <v>1683</v>
      </c>
      <c r="I9" s="166">
        <f t="shared" ref="I9:I25" si="2">G9</f>
        <v>1683</v>
      </c>
      <c r="J9" s="166">
        <f t="shared" ref="J9:J11" si="3">G9*1.18</f>
        <v>1985.9399999999998</v>
      </c>
    </row>
    <row r="10" spans="1:12" s="141" customFormat="1" ht="14.25">
      <c r="A10" s="162">
        <v>3</v>
      </c>
      <c r="B10" s="163" t="s">
        <v>159</v>
      </c>
      <c r="C10" s="164" t="s">
        <v>160</v>
      </c>
      <c r="D10" s="165" t="s">
        <v>160</v>
      </c>
      <c r="E10" s="166" t="s">
        <v>160</v>
      </c>
      <c r="F10" s="166" t="s">
        <v>160</v>
      </c>
      <c r="G10" s="166">
        <f>SUM(G11:G12)</f>
        <v>9970</v>
      </c>
      <c r="H10" s="166">
        <f t="shared" ref="H10:J10" si="4">SUM(H11:H12)</f>
        <v>9970</v>
      </c>
      <c r="I10" s="166">
        <f t="shared" si="4"/>
        <v>9970</v>
      </c>
      <c r="J10" s="166">
        <f t="shared" si="4"/>
        <v>11764.6</v>
      </c>
    </row>
    <row r="11" spans="1:12">
      <c r="A11" s="167" t="s">
        <v>161</v>
      </c>
      <c r="B11" s="168" t="s">
        <v>162</v>
      </c>
      <c r="C11" s="169" t="s">
        <v>163</v>
      </c>
      <c r="D11" s="170">
        <v>300</v>
      </c>
      <c r="E11" s="171">
        <v>31</v>
      </c>
      <c r="F11" s="171">
        <v>31</v>
      </c>
      <c r="G11" s="171">
        <f>((D11*F11))*$G$5</f>
        <v>9300</v>
      </c>
      <c r="H11" s="171">
        <f t="shared" si="1"/>
        <v>9300</v>
      </c>
      <c r="I11" s="171">
        <f t="shared" si="2"/>
        <v>9300</v>
      </c>
      <c r="J11" s="171">
        <f t="shared" si="3"/>
        <v>10974</v>
      </c>
    </row>
    <row r="12" spans="1:12">
      <c r="A12" s="167" t="s">
        <v>164</v>
      </c>
      <c r="B12" s="168" t="s">
        <v>165</v>
      </c>
      <c r="C12" s="169" t="s">
        <v>163</v>
      </c>
      <c r="D12" s="170">
        <v>20</v>
      </c>
      <c r="E12" s="171">
        <v>33.5</v>
      </c>
      <c r="F12" s="171">
        <v>33.5</v>
      </c>
      <c r="G12" s="171">
        <f>(D12*F12)*$G$5</f>
        <v>670</v>
      </c>
      <c r="H12" s="171">
        <f t="shared" si="1"/>
        <v>670</v>
      </c>
      <c r="I12" s="171">
        <f t="shared" si="2"/>
        <v>670</v>
      </c>
      <c r="J12" s="171">
        <f>G12*1.18</f>
        <v>790.59999999999991</v>
      </c>
    </row>
    <row r="13" spans="1:12" s="141" customFormat="1" ht="28.5">
      <c r="A13" s="172">
        <v>4</v>
      </c>
      <c r="B13" s="163" t="s">
        <v>166</v>
      </c>
      <c r="C13" s="173" t="s">
        <v>167</v>
      </c>
      <c r="D13" s="165"/>
      <c r="E13" s="1215">
        <v>174.29</v>
      </c>
      <c r="F13" s="1216"/>
      <c r="G13" s="166">
        <f>D13*E13*$G$5</f>
        <v>0</v>
      </c>
      <c r="H13" s="166">
        <f t="shared" si="1"/>
        <v>0</v>
      </c>
      <c r="I13" s="166">
        <f t="shared" si="2"/>
        <v>0</v>
      </c>
      <c r="J13" s="166">
        <f>G13*1.18</f>
        <v>0</v>
      </c>
    </row>
    <row r="14" spans="1:12" s="141" customFormat="1" ht="14.25">
      <c r="A14" s="172">
        <v>5</v>
      </c>
      <c r="B14" s="163" t="s">
        <v>168</v>
      </c>
      <c r="C14" s="164" t="s">
        <v>169</v>
      </c>
      <c r="D14" s="165">
        <v>0</v>
      </c>
      <c r="E14" s="1215">
        <v>3000</v>
      </c>
      <c r="F14" s="1216"/>
      <c r="G14" s="166">
        <f>D14*E14*$G$5</f>
        <v>0</v>
      </c>
      <c r="H14" s="166">
        <f t="shared" si="1"/>
        <v>0</v>
      </c>
      <c r="I14" s="166">
        <f t="shared" si="2"/>
        <v>0</v>
      </c>
      <c r="J14" s="166">
        <f>G14*1.18</f>
        <v>0</v>
      </c>
    </row>
    <row r="15" spans="1:12" s="141" customFormat="1" ht="33" customHeight="1">
      <c r="A15" s="172">
        <v>6</v>
      </c>
      <c r="B15" s="163" t="s">
        <v>170</v>
      </c>
      <c r="C15" s="173" t="s">
        <v>171</v>
      </c>
      <c r="D15" s="165">
        <v>1</v>
      </c>
      <c r="E15" s="1215">
        <v>1500</v>
      </c>
      <c r="F15" s="1216"/>
      <c r="G15" s="166">
        <f>D15*E15*$G$5</f>
        <v>1500</v>
      </c>
      <c r="H15" s="166">
        <f t="shared" si="1"/>
        <v>1500</v>
      </c>
      <c r="I15" s="166">
        <f t="shared" si="2"/>
        <v>1500</v>
      </c>
      <c r="J15" s="166">
        <f>G15</f>
        <v>1500</v>
      </c>
    </row>
    <row r="16" spans="1:12" ht="42.75">
      <c r="A16" s="172">
        <v>7</v>
      </c>
      <c r="B16" s="163" t="s">
        <v>172</v>
      </c>
      <c r="C16" s="173" t="s">
        <v>171</v>
      </c>
      <c r="D16" s="165"/>
      <c r="E16" s="1215">
        <v>10000</v>
      </c>
      <c r="F16" s="1216"/>
      <c r="G16" s="166">
        <f>D16*E16*$G$5</f>
        <v>0</v>
      </c>
      <c r="H16" s="166">
        <f t="shared" si="1"/>
        <v>0</v>
      </c>
      <c r="I16" s="166">
        <f t="shared" si="2"/>
        <v>0</v>
      </c>
      <c r="J16" s="166">
        <f>G16</f>
        <v>0</v>
      </c>
    </row>
    <row r="17" spans="1:10" ht="14.25">
      <c r="A17" s="172">
        <v>8</v>
      </c>
      <c r="B17" s="163" t="s">
        <v>173</v>
      </c>
      <c r="C17" s="173" t="s">
        <v>171</v>
      </c>
      <c r="D17" s="165">
        <v>1</v>
      </c>
      <c r="E17" s="1215">
        <v>30000</v>
      </c>
      <c r="F17" s="1216"/>
      <c r="G17" s="166">
        <f t="shared" ref="G17:G22" si="5">D17*E17*$G$5</f>
        <v>30000</v>
      </c>
      <c r="H17" s="166">
        <f t="shared" si="1"/>
        <v>30000</v>
      </c>
      <c r="I17" s="166">
        <f t="shared" si="2"/>
        <v>30000</v>
      </c>
      <c r="J17" s="166">
        <f t="shared" ref="J17:J22" si="6">G17</f>
        <v>30000</v>
      </c>
    </row>
    <row r="18" spans="1:10" ht="28.5">
      <c r="A18" s="172">
        <v>9</v>
      </c>
      <c r="B18" s="163" t="s">
        <v>174</v>
      </c>
      <c r="C18" s="173" t="s">
        <v>171</v>
      </c>
      <c r="D18" s="165">
        <v>0</v>
      </c>
      <c r="E18" s="1215">
        <v>46000</v>
      </c>
      <c r="F18" s="1216"/>
      <c r="G18" s="166">
        <f t="shared" si="5"/>
        <v>0</v>
      </c>
      <c r="H18" s="166">
        <f t="shared" si="1"/>
        <v>0</v>
      </c>
      <c r="I18" s="166">
        <f t="shared" si="2"/>
        <v>0</v>
      </c>
      <c r="J18" s="166">
        <f t="shared" si="6"/>
        <v>0</v>
      </c>
    </row>
    <row r="19" spans="1:10" ht="14.25">
      <c r="A19" s="172">
        <v>10</v>
      </c>
      <c r="B19" s="163" t="s">
        <v>175</v>
      </c>
      <c r="C19" s="173" t="s">
        <v>171</v>
      </c>
      <c r="D19" s="165">
        <v>1</v>
      </c>
      <c r="E19" s="1215">
        <v>10000</v>
      </c>
      <c r="F19" s="1216"/>
      <c r="G19" s="166">
        <f t="shared" si="5"/>
        <v>10000</v>
      </c>
      <c r="H19" s="166">
        <f t="shared" si="1"/>
        <v>10000</v>
      </c>
      <c r="I19" s="166">
        <f t="shared" si="2"/>
        <v>10000</v>
      </c>
      <c r="J19" s="166">
        <f t="shared" si="6"/>
        <v>10000</v>
      </c>
    </row>
    <row r="20" spans="1:10" ht="14.25">
      <c r="A20" s="172">
        <v>11</v>
      </c>
      <c r="B20" s="163" t="s">
        <v>176</v>
      </c>
      <c r="C20" s="173" t="s">
        <v>171</v>
      </c>
      <c r="D20" s="165">
        <v>1</v>
      </c>
      <c r="E20" s="1215">
        <v>100000</v>
      </c>
      <c r="F20" s="1216"/>
      <c r="G20" s="166">
        <f t="shared" si="5"/>
        <v>100000</v>
      </c>
      <c r="H20" s="166">
        <f t="shared" si="1"/>
        <v>100000</v>
      </c>
      <c r="I20" s="166">
        <f t="shared" si="2"/>
        <v>100000</v>
      </c>
      <c r="J20" s="166">
        <f t="shared" si="6"/>
        <v>100000</v>
      </c>
    </row>
    <row r="21" spans="1:10" ht="42.75">
      <c r="A21" s="172">
        <v>12</v>
      </c>
      <c r="B21" s="163" t="s">
        <v>177</v>
      </c>
      <c r="C21" s="173" t="s">
        <v>171</v>
      </c>
      <c r="D21" s="165">
        <v>1</v>
      </c>
      <c r="E21" s="1215">
        <v>45000</v>
      </c>
      <c r="F21" s="1216"/>
      <c r="G21" s="166">
        <f t="shared" si="5"/>
        <v>45000</v>
      </c>
      <c r="H21" s="166">
        <f t="shared" si="1"/>
        <v>45000</v>
      </c>
      <c r="I21" s="166">
        <f t="shared" si="2"/>
        <v>45000</v>
      </c>
      <c r="J21" s="166">
        <f t="shared" si="6"/>
        <v>45000</v>
      </c>
    </row>
    <row r="22" spans="1:10" ht="14.25">
      <c r="A22" s="172">
        <v>13</v>
      </c>
      <c r="B22" s="163" t="s">
        <v>178</v>
      </c>
      <c r="C22" s="173" t="s">
        <v>171</v>
      </c>
      <c r="D22" s="165"/>
      <c r="E22" s="1215"/>
      <c r="F22" s="1216"/>
      <c r="G22" s="166">
        <f t="shared" si="5"/>
        <v>0</v>
      </c>
      <c r="H22" s="166">
        <f t="shared" si="1"/>
        <v>0</v>
      </c>
      <c r="I22" s="166">
        <f t="shared" si="2"/>
        <v>0</v>
      </c>
      <c r="J22" s="166">
        <f t="shared" si="6"/>
        <v>0</v>
      </c>
    </row>
    <row r="23" spans="1:10" ht="28.5">
      <c r="A23" s="172">
        <v>14</v>
      </c>
      <c r="B23" s="163" t="s">
        <v>179</v>
      </c>
      <c r="C23" s="173" t="s">
        <v>160</v>
      </c>
      <c r="D23" s="165" t="s">
        <v>160</v>
      </c>
      <c r="E23" s="1215" t="s">
        <v>160</v>
      </c>
      <c r="F23" s="1216"/>
      <c r="G23" s="166">
        <f>SUM(G24:G25)</f>
        <v>72808</v>
      </c>
      <c r="H23" s="166">
        <f t="shared" ref="H23:J23" si="7">SUM(H24:H25)</f>
        <v>72808</v>
      </c>
      <c r="I23" s="166">
        <f t="shared" si="7"/>
        <v>72808</v>
      </c>
      <c r="J23" s="166">
        <f t="shared" si="7"/>
        <v>84437.440000000002</v>
      </c>
    </row>
    <row r="24" spans="1:10" ht="14.25">
      <c r="A24" s="174" t="s">
        <v>180</v>
      </c>
      <c r="B24" s="175" t="s">
        <v>181</v>
      </c>
      <c r="C24" s="176" t="s">
        <v>182</v>
      </c>
      <c r="D24" s="177">
        <v>10</v>
      </c>
      <c r="E24" s="1217">
        <v>820</v>
      </c>
      <c r="F24" s="1218"/>
      <c r="G24" s="178">
        <f>D24*E24*$G$5</f>
        <v>8200</v>
      </c>
      <c r="H24" s="178">
        <f t="shared" si="1"/>
        <v>8200</v>
      </c>
      <c r="I24" s="178">
        <f t="shared" si="2"/>
        <v>8200</v>
      </c>
      <c r="J24" s="178">
        <f>G24</f>
        <v>8200</v>
      </c>
    </row>
    <row r="25" spans="1:10" ht="28.5">
      <c r="A25" s="174" t="s">
        <v>183</v>
      </c>
      <c r="B25" s="175" t="s">
        <v>184</v>
      </c>
      <c r="C25" s="176" t="s">
        <v>141</v>
      </c>
      <c r="D25" s="177">
        <v>12</v>
      </c>
      <c r="E25" s="1217">
        <v>5384</v>
      </c>
      <c r="F25" s="1218"/>
      <c r="G25" s="178">
        <f>D25*E25*$G$5</f>
        <v>64608</v>
      </c>
      <c r="H25" s="178">
        <f t="shared" si="1"/>
        <v>64608</v>
      </c>
      <c r="I25" s="178">
        <f t="shared" si="2"/>
        <v>64608</v>
      </c>
      <c r="J25" s="178">
        <f t="shared" ref="J25" si="8">G25*1.18</f>
        <v>76237.440000000002</v>
      </c>
    </row>
    <row r="26" spans="1:10" ht="14.25">
      <c r="A26" s="172">
        <v>15</v>
      </c>
      <c r="B26" s="163" t="s">
        <v>185</v>
      </c>
      <c r="C26" s="173" t="s">
        <v>160</v>
      </c>
      <c r="D26" s="165" t="s">
        <v>160</v>
      </c>
      <c r="E26" s="1215" t="s">
        <v>160</v>
      </c>
      <c r="F26" s="1216"/>
      <c r="G26" s="166">
        <f>G27+G33+G37+G41+G50+G55+G60+G69</f>
        <v>151017.14000000001</v>
      </c>
      <c r="H26" s="166">
        <f t="shared" ref="H26:I26" si="9">H27+H33+H37+H41+H50+H55+H60+H69</f>
        <v>151017.14000000001</v>
      </c>
      <c r="I26" s="166">
        <f t="shared" si="9"/>
        <v>151017.14000000001</v>
      </c>
      <c r="J26" s="166">
        <f>J27+J33+J37+J41+J50+J55+J60+J69+J74</f>
        <v>218338.34999999998</v>
      </c>
    </row>
    <row r="27" spans="1:10" ht="28.5">
      <c r="A27" s="179" t="s">
        <v>186</v>
      </c>
      <c r="B27" s="180" t="s">
        <v>187</v>
      </c>
      <c r="C27" s="181" t="s">
        <v>160</v>
      </c>
      <c r="D27" s="182" t="s">
        <v>160</v>
      </c>
      <c r="E27" s="1219" t="s">
        <v>160</v>
      </c>
      <c r="F27" s="1220"/>
      <c r="G27" s="183">
        <f>SUM(G28:G32)</f>
        <v>58120.32</v>
      </c>
      <c r="H27" s="183">
        <f t="shared" ref="H27:J27" si="10">SUM(H28:H32)</f>
        <v>58120.32</v>
      </c>
      <c r="I27" s="183">
        <f t="shared" si="10"/>
        <v>58120.32</v>
      </c>
      <c r="J27" s="183">
        <f t="shared" si="10"/>
        <v>68581.977599999998</v>
      </c>
    </row>
    <row r="28" spans="1:10" ht="42.75">
      <c r="A28" s="174" t="s">
        <v>188</v>
      </c>
      <c r="B28" s="175" t="s">
        <v>189</v>
      </c>
      <c r="C28" s="176" t="s">
        <v>190</v>
      </c>
      <c r="D28" s="177">
        <v>32</v>
      </c>
      <c r="E28" s="1217">
        <v>232.11</v>
      </c>
      <c r="F28" s="1218"/>
      <c r="G28" s="178">
        <f t="shared" ref="G28:G40" si="11">D28*E28*$G$5</f>
        <v>7427.52</v>
      </c>
      <c r="H28" s="178">
        <f t="shared" si="1"/>
        <v>7427.52</v>
      </c>
      <c r="I28" s="178">
        <f t="shared" ref="I28:I40" si="12">G28</f>
        <v>7427.52</v>
      </c>
      <c r="J28" s="178">
        <f t="shared" ref="J28:J40" si="13">G28*1.18</f>
        <v>8764.4735999999994</v>
      </c>
    </row>
    <row r="29" spans="1:10" ht="14.25">
      <c r="A29" s="174" t="s">
        <v>191</v>
      </c>
      <c r="B29" s="175" t="s">
        <v>192</v>
      </c>
      <c r="C29" s="176" t="s">
        <v>190</v>
      </c>
      <c r="D29" s="177">
        <v>32</v>
      </c>
      <c r="E29" s="1217">
        <v>447.32</v>
      </c>
      <c r="F29" s="1218"/>
      <c r="G29" s="178">
        <f t="shared" si="11"/>
        <v>14314.24</v>
      </c>
      <c r="H29" s="178">
        <f t="shared" si="1"/>
        <v>14314.24</v>
      </c>
      <c r="I29" s="178">
        <f t="shared" si="12"/>
        <v>14314.24</v>
      </c>
      <c r="J29" s="178">
        <f t="shared" si="13"/>
        <v>16890.803199999998</v>
      </c>
    </row>
    <row r="30" spans="1:10" ht="14.25">
      <c r="A30" s="174" t="s">
        <v>193</v>
      </c>
      <c r="B30" s="175" t="s">
        <v>194</v>
      </c>
      <c r="C30" s="176" t="s">
        <v>190</v>
      </c>
      <c r="D30" s="177">
        <v>32</v>
      </c>
      <c r="E30" s="1217">
        <v>216.39</v>
      </c>
      <c r="F30" s="1218"/>
      <c r="G30" s="178">
        <f t="shared" si="11"/>
        <v>6924.48</v>
      </c>
      <c r="H30" s="178">
        <f t="shared" si="1"/>
        <v>6924.48</v>
      </c>
      <c r="I30" s="178">
        <f t="shared" si="12"/>
        <v>6924.48</v>
      </c>
      <c r="J30" s="178">
        <f t="shared" si="13"/>
        <v>8170.8863999999994</v>
      </c>
    </row>
    <row r="31" spans="1:10" ht="14.25">
      <c r="A31" s="174" t="s">
        <v>195</v>
      </c>
      <c r="B31" s="175" t="s">
        <v>196</v>
      </c>
      <c r="C31" s="176" t="s">
        <v>190</v>
      </c>
      <c r="D31" s="177">
        <v>32</v>
      </c>
      <c r="E31" s="1217">
        <v>271.67</v>
      </c>
      <c r="F31" s="1218"/>
      <c r="G31" s="178">
        <f t="shared" si="11"/>
        <v>8693.44</v>
      </c>
      <c r="H31" s="178">
        <f t="shared" si="1"/>
        <v>8693.44</v>
      </c>
      <c r="I31" s="178">
        <f t="shared" si="12"/>
        <v>8693.44</v>
      </c>
      <c r="J31" s="178">
        <f t="shared" si="13"/>
        <v>10258.2592</v>
      </c>
    </row>
    <row r="32" spans="1:10" ht="42.75">
      <c r="A32" s="174" t="s">
        <v>197</v>
      </c>
      <c r="B32" s="175" t="s">
        <v>198</v>
      </c>
      <c r="C32" s="176" t="s">
        <v>190</v>
      </c>
      <c r="D32" s="177">
        <v>32</v>
      </c>
      <c r="E32" s="1217">
        <v>648.77</v>
      </c>
      <c r="F32" s="1218"/>
      <c r="G32" s="178">
        <f t="shared" si="11"/>
        <v>20760.64</v>
      </c>
      <c r="H32" s="178">
        <f t="shared" si="1"/>
        <v>20760.64</v>
      </c>
      <c r="I32" s="178">
        <f t="shared" si="12"/>
        <v>20760.64</v>
      </c>
      <c r="J32" s="178">
        <f t="shared" si="13"/>
        <v>24497.555199999999</v>
      </c>
    </row>
    <row r="33" spans="1:12" ht="28.5">
      <c r="A33" s="179" t="s">
        <v>199</v>
      </c>
      <c r="B33" s="180" t="s">
        <v>200</v>
      </c>
      <c r="C33" s="181" t="s">
        <v>160</v>
      </c>
      <c r="D33" s="182" t="s">
        <v>160</v>
      </c>
      <c r="E33" s="1219" t="s">
        <v>160</v>
      </c>
      <c r="F33" s="1220"/>
      <c r="G33" s="183">
        <f>SUM(G34:G36)</f>
        <v>10099.470000000001</v>
      </c>
      <c r="H33" s="183">
        <f t="shared" ref="H33:J33" si="14">SUM(H34:H36)</f>
        <v>10099.470000000001</v>
      </c>
      <c r="I33" s="183">
        <f t="shared" si="14"/>
        <v>10099.470000000001</v>
      </c>
      <c r="J33" s="183">
        <f t="shared" si="14"/>
        <v>11917.374599999999</v>
      </c>
    </row>
    <row r="34" spans="1:12" ht="57">
      <c r="A34" s="174" t="s">
        <v>201</v>
      </c>
      <c r="B34" s="175" t="s">
        <v>202</v>
      </c>
      <c r="C34" s="176" t="s">
        <v>190</v>
      </c>
      <c r="D34" s="177">
        <v>3</v>
      </c>
      <c r="E34" s="1217">
        <v>2446.0500000000002</v>
      </c>
      <c r="F34" s="1218"/>
      <c r="G34" s="178">
        <f t="shared" si="11"/>
        <v>7338.1500000000005</v>
      </c>
      <c r="H34" s="178">
        <f t="shared" si="1"/>
        <v>7338.1500000000005</v>
      </c>
      <c r="I34" s="178">
        <f t="shared" si="12"/>
        <v>7338.1500000000005</v>
      </c>
      <c r="J34" s="178">
        <f t="shared" si="13"/>
        <v>8659.0169999999998</v>
      </c>
    </row>
    <row r="35" spans="1:12" ht="14.25">
      <c r="A35" s="174" t="s">
        <v>203</v>
      </c>
      <c r="B35" s="175" t="s">
        <v>196</v>
      </c>
      <c r="C35" s="176" t="s">
        <v>190</v>
      </c>
      <c r="D35" s="177">
        <v>3</v>
      </c>
      <c r="E35" s="1217">
        <v>271.67</v>
      </c>
      <c r="F35" s="1218"/>
      <c r="G35" s="178">
        <f t="shared" si="11"/>
        <v>815.01</v>
      </c>
      <c r="H35" s="178">
        <f t="shared" si="1"/>
        <v>815.01</v>
      </c>
      <c r="I35" s="178">
        <f t="shared" si="12"/>
        <v>815.01</v>
      </c>
      <c r="J35" s="178">
        <f t="shared" si="13"/>
        <v>961.71179999999993</v>
      </c>
    </row>
    <row r="36" spans="1:12" ht="42.75">
      <c r="A36" s="174" t="s">
        <v>204</v>
      </c>
      <c r="B36" s="175" t="s">
        <v>198</v>
      </c>
      <c r="C36" s="176" t="s">
        <v>190</v>
      </c>
      <c r="D36" s="177">
        <v>3</v>
      </c>
      <c r="E36" s="1217">
        <v>648.77</v>
      </c>
      <c r="F36" s="1218"/>
      <c r="G36" s="178">
        <f t="shared" si="11"/>
        <v>1946.31</v>
      </c>
      <c r="H36" s="178">
        <f t="shared" si="1"/>
        <v>1946.31</v>
      </c>
      <c r="I36" s="178">
        <f t="shared" si="12"/>
        <v>1946.31</v>
      </c>
      <c r="J36" s="178">
        <f t="shared" si="13"/>
        <v>2296.6457999999998</v>
      </c>
    </row>
    <row r="37" spans="1:12" ht="14.25">
      <c r="A37" s="179" t="s">
        <v>205</v>
      </c>
      <c r="B37" s="180" t="s">
        <v>206</v>
      </c>
      <c r="C37" s="181" t="s">
        <v>160</v>
      </c>
      <c r="D37" s="182" t="s">
        <v>160</v>
      </c>
      <c r="E37" s="1219" t="s">
        <v>160</v>
      </c>
      <c r="F37" s="1220"/>
      <c r="G37" s="183">
        <f>SUM(G38:G40)</f>
        <v>24894.6</v>
      </c>
      <c r="H37" s="183">
        <f t="shared" ref="H37:L37" si="15">SUM(H38:H40)</f>
        <v>24894.6</v>
      </c>
      <c r="I37" s="183">
        <f t="shared" si="15"/>
        <v>24894.6</v>
      </c>
      <c r="J37" s="183">
        <f t="shared" si="15"/>
        <v>29375.627999999997</v>
      </c>
      <c r="K37" s="183">
        <f t="shared" si="15"/>
        <v>0</v>
      </c>
      <c r="L37" s="183">
        <f t="shared" si="15"/>
        <v>0</v>
      </c>
    </row>
    <row r="38" spans="1:12" ht="14.25">
      <c r="A38" s="174" t="s">
        <v>207</v>
      </c>
      <c r="B38" s="175" t="s">
        <v>208</v>
      </c>
      <c r="C38" s="176" t="s">
        <v>190</v>
      </c>
      <c r="D38" s="177">
        <v>30</v>
      </c>
      <c r="E38" s="1217">
        <v>148.62</v>
      </c>
      <c r="F38" s="1218"/>
      <c r="G38" s="178">
        <f t="shared" si="11"/>
        <v>4458.6000000000004</v>
      </c>
      <c r="H38" s="178">
        <f t="shared" si="1"/>
        <v>4458.6000000000004</v>
      </c>
      <c r="I38" s="178">
        <f t="shared" si="12"/>
        <v>4458.6000000000004</v>
      </c>
      <c r="J38" s="178">
        <f t="shared" si="13"/>
        <v>5261.1480000000001</v>
      </c>
    </row>
    <row r="39" spans="1:12" ht="28.5">
      <c r="A39" s="174" t="s">
        <v>209</v>
      </c>
      <c r="B39" s="175" t="s">
        <v>210</v>
      </c>
      <c r="C39" s="176" t="s">
        <v>190</v>
      </c>
      <c r="D39" s="177">
        <v>30</v>
      </c>
      <c r="E39" s="1217">
        <v>32.43</v>
      </c>
      <c r="F39" s="1218"/>
      <c r="G39" s="178">
        <f t="shared" si="11"/>
        <v>972.9</v>
      </c>
      <c r="H39" s="178">
        <f t="shared" si="1"/>
        <v>972.9</v>
      </c>
      <c r="I39" s="178">
        <f t="shared" si="12"/>
        <v>972.9</v>
      </c>
      <c r="J39" s="178">
        <f t="shared" si="13"/>
        <v>1148.0219999999999</v>
      </c>
    </row>
    <row r="40" spans="1:12" ht="42.75">
      <c r="A40" s="174" t="s">
        <v>211</v>
      </c>
      <c r="B40" s="175" t="s">
        <v>198</v>
      </c>
      <c r="C40" s="176" t="s">
        <v>190</v>
      </c>
      <c r="D40" s="177">
        <v>30</v>
      </c>
      <c r="E40" s="1217">
        <v>648.77</v>
      </c>
      <c r="F40" s="1218"/>
      <c r="G40" s="178">
        <f t="shared" si="11"/>
        <v>19463.099999999999</v>
      </c>
      <c r="H40" s="178">
        <f t="shared" si="1"/>
        <v>19463.099999999999</v>
      </c>
      <c r="I40" s="178">
        <f t="shared" si="12"/>
        <v>19463.099999999999</v>
      </c>
      <c r="J40" s="178">
        <f t="shared" si="13"/>
        <v>22966.457999999999</v>
      </c>
    </row>
    <row r="41" spans="1:12" ht="14.25">
      <c r="A41" s="179" t="s">
        <v>212</v>
      </c>
      <c r="B41" s="180" t="s">
        <v>213</v>
      </c>
      <c r="C41" s="181" t="s">
        <v>160</v>
      </c>
      <c r="D41" s="182" t="s">
        <v>160</v>
      </c>
      <c r="E41" s="1219" t="s">
        <v>160</v>
      </c>
      <c r="F41" s="1220"/>
      <c r="G41" s="183">
        <f>SUM(G42:G49)</f>
        <v>3130.4</v>
      </c>
      <c r="H41" s="183">
        <f t="shared" ref="H41:J41" si="16">SUM(H42:H49)</f>
        <v>3130.4</v>
      </c>
      <c r="I41" s="183">
        <f t="shared" si="16"/>
        <v>3130.4</v>
      </c>
      <c r="J41" s="183">
        <f t="shared" si="16"/>
        <v>3693.8719999999994</v>
      </c>
    </row>
    <row r="42" spans="1:12" ht="42.75">
      <c r="A42" s="174" t="s">
        <v>214</v>
      </c>
      <c r="B42" s="175" t="s">
        <v>215</v>
      </c>
      <c r="C42" s="176" t="s">
        <v>190</v>
      </c>
      <c r="D42" s="177">
        <v>2</v>
      </c>
      <c r="E42" s="1217">
        <v>235.26</v>
      </c>
      <c r="F42" s="1218"/>
      <c r="G42" s="178">
        <f t="shared" ref="G42:G49" si="17">D42*E42*$G$5</f>
        <v>470.52</v>
      </c>
      <c r="H42" s="178">
        <f t="shared" ref="H42:H49" si="18">G42</f>
        <v>470.52</v>
      </c>
      <c r="I42" s="178">
        <f t="shared" ref="I42:I49" si="19">G42</f>
        <v>470.52</v>
      </c>
      <c r="J42" s="178">
        <f t="shared" ref="J42:J49" si="20">G42*1.18</f>
        <v>555.21359999999993</v>
      </c>
    </row>
    <row r="43" spans="1:12" ht="14.25">
      <c r="A43" s="174" t="s">
        <v>216</v>
      </c>
      <c r="B43" s="175" t="s">
        <v>217</v>
      </c>
      <c r="C43" s="176" t="s">
        <v>190</v>
      </c>
      <c r="D43" s="177">
        <v>2</v>
      </c>
      <c r="E43" s="1217">
        <v>133.72</v>
      </c>
      <c r="F43" s="1218"/>
      <c r="G43" s="178">
        <f t="shared" si="17"/>
        <v>267.44</v>
      </c>
      <c r="H43" s="178">
        <f t="shared" si="18"/>
        <v>267.44</v>
      </c>
      <c r="I43" s="178">
        <f t="shared" si="19"/>
        <v>267.44</v>
      </c>
      <c r="J43" s="178">
        <f t="shared" si="20"/>
        <v>315.57919999999996</v>
      </c>
    </row>
    <row r="44" spans="1:12" ht="14.25">
      <c r="A44" s="174" t="s">
        <v>218</v>
      </c>
      <c r="B44" s="175" t="s">
        <v>219</v>
      </c>
      <c r="C44" s="176" t="s">
        <v>190</v>
      </c>
      <c r="D44" s="177">
        <v>2</v>
      </c>
      <c r="E44" s="1217">
        <v>121.63</v>
      </c>
      <c r="F44" s="1218"/>
      <c r="G44" s="178">
        <f t="shared" si="17"/>
        <v>243.26</v>
      </c>
      <c r="H44" s="178">
        <f t="shared" si="18"/>
        <v>243.26</v>
      </c>
      <c r="I44" s="178">
        <f t="shared" si="19"/>
        <v>243.26</v>
      </c>
      <c r="J44" s="178">
        <f t="shared" si="20"/>
        <v>287.04679999999996</v>
      </c>
    </row>
    <row r="45" spans="1:12" ht="14.25">
      <c r="A45" s="174" t="s">
        <v>220</v>
      </c>
      <c r="B45" s="175" t="s">
        <v>221</v>
      </c>
      <c r="C45" s="176" t="s">
        <v>190</v>
      </c>
      <c r="D45" s="177">
        <v>2</v>
      </c>
      <c r="E45" s="1217">
        <v>81.09</v>
      </c>
      <c r="F45" s="1218"/>
      <c r="G45" s="178">
        <f t="shared" si="17"/>
        <v>162.18</v>
      </c>
      <c r="H45" s="178">
        <f t="shared" si="18"/>
        <v>162.18</v>
      </c>
      <c r="I45" s="178">
        <f t="shared" si="19"/>
        <v>162.18</v>
      </c>
      <c r="J45" s="178">
        <f t="shared" si="20"/>
        <v>191.3724</v>
      </c>
    </row>
    <row r="46" spans="1:12" ht="42.75">
      <c r="A46" s="174" t="s">
        <v>222</v>
      </c>
      <c r="B46" s="175" t="s">
        <v>198</v>
      </c>
      <c r="C46" s="176" t="s">
        <v>190</v>
      </c>
      <c r="D46" s="177">
        <v>2</v>
      </c>
      <c r="E46" s="1217">
        <v>648.77</v>
      </c>
      <c r="F46" s="1218"/>
      <c r="G46" s="178">
        <f t="shared" si="17"/>
        <v>1297.54</v>
      </c>
      <c r="H46" s="178">
        <f t="shared" si="18"/>
        <v>1297.54</v>
      </c>
      <c r="I46" s="178">
        <f t="shared" si="19"/>
        <v>1297.54</v>
      </c>
      <c r="J46" s="178">
        <f t="shared" si="20"/>
        <v>1531.0971999999999</v>
      </c>
    </row>
    <row r="47" spans="1:12" ht="14.25">
      <c r="A47" s="174" t="s">
        <v>223</v>
      </c>
      <c r="B47" s="175" t="s">
        <v>224</v>
      </c>
      <c r="C47" s="176" t="s">
        <v>190</v>
      </c>
      <c r="D47" s="177">
        <v>2</v>
      </c>
      <c r="E47" s="1217">
        <v>69.81</v>
      </c>
      <c r="F47" s="1218"/>
      <c r="G47" s="178">
        <f t="shared" si="17"/>
        <v>139.62</v>
      </c>
      <c r="H47" s="178">
        <f t="shared" si="18"/>
        <v>139.62</v>
      </c>
      <c r="I47" s="178">
        <f t="shared" si="19"/>
        <v>139.62</v>
      </c>
      <c r="J47" s="178">
        <f t="shared" si="20"/>
        <v>164.7516</v>
      </c>
    </row>
    <row r="48" spans="1:12" ht="14.25">
      <c r="A48" s="174" t="s">
        <v>225</v>
      </c>
      <c r="B48" s="175" t="s">
        <v>226</v>
      </c>
      <c r="C48" s="176" t="s">
        <v>190</v>
      </c>
      <c r="D48" s="177">
        <v>2</v>
      </c>
      <c r="E48" s="1217">
        <v>138.72</v>
      </c>
      <c r="F48" s="1218"/>
      <c r="G48" s="178">
        <f t="shared" si="17"/>
        <v>277.44</v>
      </c>
      <c r="H48" s="178">
        <f t="shared" si="18"/>
        <v>277.44</v>
      </c>
      <c r="I48" s="178">
        <f t="shared" si="19"/>
        <v>277.44</v>
      </c>
      <c r="J48" s="178">
        <f t="shared" si="20"/>
        <v>327.37919999999997</v>
      </c>
    </row>
    <row r="49" spans="1:12" ht="14.25">
      <c r="A49" s="174" t="s">
        <v>227</v>
      </c>
      <c r="B49" s="175" t="s">
        <v>228</v>
      </c>
      <c r="C49" s="176" t="s">
        <v>190</v>
      </c>
      <c r="D49" s="177">
        <v>2</v>
      </c>
      <c r="E49" s="1217">
        <v>136.19999999999999</v>
      </c>
      <c r="F49" s="1218"/>
      <c r="G49" s="178">
        <f t="shared" si="17"/>
        <v>272.39999999999998</v>
      </c>
      <c r="H49" s="178">
        <f t="shared" si="18"/>
        <v>272.39999999999998</v>
      </c>
      <c r="I49" s="178">
        <f t="shared" si="19"/>
        <v>272.39999999999998</v>
      </c>
      <c r="J49" s="178">
        <f t="shared" si="20"/>
        <v>321.43199999999996</v>
      </c>
    </row>
    <row r="50" spans="1:12" ht="14.25">
      <c r="A50" s="179" t="s">
        <v>229</v>
      </c>
      <c r="B50" s="180" t="s">
        <v>230</v>
      </c>
      <c r="C50" s="181" t="s">
        <v>160</v>
      </c>
      <c r="D50" s="182" t="s">
        <v>160</v>
      </c>
      <c r="E50" s="1219" t="s">
        <v>160</v>
      </c>
      <c r="F50" s="1220"/>
      <c r="G50" s="183">
        <f>SUM(G51:G54)</f>
        <v>2807.5499999999997</v>
      </c>
      <c r="H50" s="183">
        <f t="shared" ref="H50:L50" si="21">SUM(H51:H54)</f>
        <v>2807.5499999999997</v>
      </c>
      <c r="I50" s="183">
        <f t="shared" si="21"/>
        <v>2807.5499999999997</v>
      </c>
      <c r="J50" s="183">
        <f t="shared" si="21"/>
        <v>3312.9090000000001</v>
      </c>
      <c r="K50" s="183">
        <f t="shared" si="21"/>
        <v>0</v>
      </c>
      <c r="L50" s="183">
        <f t="shared" si="21"/>
        <v>0</v>
      </c>
    </row>
    <row r="51" spans="1:12" ht="14.25">
      <c r="A51" s="174" t="s">
        <v>231</v>
      </c>
      <c r="B51" s="175" t="s">
        <v>232</v>
      </c>
      <c r="C51" s="176" t="s">
        <v>190</v>
      </c>
      <c r="D51" s="177">
        <v>1</v>
      </c>
      <c r="E51" s="1217">
        <f>[2]ЦГиЭ!$AF$14</f>
        <v>463.59</v>
      </c>
      <c r="F51" s="1218"/>
      <c r="G51" s="178">
        <f t="shared" ref="G51:G87" si="22">D51*E51*$G$5</f>
        <v>463.59</v>
      </c>
      <c r="H51" s="178">
        <f t="shared" ref="H51:H54" si="23">G51</f>
        <v>463.59</v>
      </c>
      <c r="I51" s="178">
        <f t="shared" ref="I51:I54" si="24">G51</f>
        <v>463.59</v>
      </c>
      <c r="J51" s="178">
        <f t="shared" ref="J51:J73" si="25">G51*1.18</f>
        <v>547.03619999999989</v>
      </c>
    </row>
    <row r="52" spans="1:12" ht="28.5">
      <c r="A52" s="174" t="s">
        <v>233</v>
      </c>
      <c r="B52" s="175" t="s">
        <v>234</v>
      </c>
      <c r="C52" s="176" t="s">
        <v>190</v>
      </c>
      <c r="D52" s="177">
        <v>1</v>
      </c>
      <c r="E52" s="1217">
        <f>[2]ЦГиЭ!$AG$14</f>
        <v>1541.09</v>
      </c>
      <c r="F52" s="1218"/>
      <c r="G52" s="178">
        <f t="shared" si="22"/>
        <v>1541.09</v>
      </c>
      <c r="H52" s="178">
        <f t="shared" si="23"/>
        <v>1541.09</v>
      </c>
      <c r="I52" s="178">
        <f t="shared" si="24"/>
        <v>1541.09</v>
      </c>
      <c r="J52" s="178">
        <f t="shared" si="25"/>
        <v>1818.4861999999998</v>
      </c>
    </row>
    <row r="53" spans="1:12" ht="28.5">
      <c r="A53" s="174" t="s">
        <v>235</v>
      </c>
      <c r="B53" s="175" t="s">
        <v>236</v>
      </c>
      <c r="C53" s="176" t="s">
        <v>190</v>
      </c>
      <c r="D53" s="177">
        <v>1</v>
      </c>
      <c r="E53" s="1217">
        <f>[2]ЦГиЭ!$AH$14</f>
        <v>154.1</v>
      </c>
      <c r="F53" s="1218"/>
      <c r="G53" s="178">
        <f t="shared" si="22"/>
        <v>154.1</v>
      </c>
      <c r="H53" s="178">
        <f t="shared" si="23"/>
        <v>154.1</v>
      </c>
      <c r="I53" s="178">
        <f t="shared" si="24"/>
        <v>154.1</v>
      </c>
      <c r="J53" s="178">
        <f t="shared" si="25"/>
        <v>181.83799999999999</v>
      </c>
    </row>
    <row r="54" spans="1:12" ht="42.75">
      <c r="A54" s="174" t="s">
        <v>237</v>
      </c>
      <c r="B54" s="175" t="s">
        <v>198</v>
      </c>
      <c r="C54" s="176" t="s">
        <v>190</v>
      </c>
      <c r="D54" s="177">
        <v>1</v>
      </c>
      <c r="E54" s="1217">
        <f>[2]ЦГиЭ!$AI$14</f>
        <v>648.77</v>
      </c>
      <c r="F54" s="1218"/>
      <c r="G54" s="178">
        <f t="shared" si="22"/>
        <v>648.77</v>
      </c>
      <c r="H54" s="178">
        <f t="shared" si="23"/>
        <v>648.77</v>
      </c>
      <c r="I54" s="178">
        <f t="shared" si="24"/>
        <v>648.77</v>
      </c>
      <c r="J54" s="178">
        <f t="shared" si="25"/>
        <v>765.54859999999996</v>
      </c>
    </row>
    <row r="55" spans="1:12" ht="14.25">
      <c r="A55" s="179" t="s">
        <v>238</v>
      </c>
      <c r="B55" s="180" t="s">
        <v>239</v>
      </c>
      <c r="C55" s="181" t="s">
        <v>160</v>
      </c>
      <c r="D55" s="182" t="s">
        <v>160</v>
      </c>
      <c r="E55" s="1219" t="s">
        <v>160</v>
      </c>
      <c r="F55" s="1220"/>
      <c r="G55" s="183">
        <f>SUM(G56:G59)</f>
        <v>1538.31</v>
      </c>
      <c r="H55" s="183">
        <f t="shared" ref="H55:J55" si="26">SUM(H56:H59)</f>
        <v>1538.31</v>
      </c>
      <c r="I55" s="183">
        <f t="shared" si="26"/>
        <v>1538.31</v>
      </c>
      <c r="J55" s="183">
        <f t="shared" si="26"/>
        <v>1815.2058000000002</v>
      </c>
    </row>
    <row r="56" spans="1:12" ht="28.5">
      <c r="A56" s="174" t="s">
        <v>240</v>
      </c>
      <c r="B56" s="175" t="s">
        <v>241</v>
      </c>
      <c r="C56" s="176" t="s">
        <v>190</v>
      </c>
      <c r="D56" s="177">
        <v>1</v>
      </c>
      <c r="E56" s="1217">
        <f>'[3]ЦГСН (сады )'!$D$35</f>
        <v>211.9</v>
      </c>
      <c r="F56" s="1218"/>
      <c r="G56" s="178">
        <f t="shared" si="22"/>
        <v>211.9</v>
      </c>
      <c r="H56" s="178">
        <f t="shared" ref="H56:H59" si="27">G56</f>
        <v>211.9</v>
      </c>
      <c r="I56" s="178">
        <f t="shared" ref="I56:I59" si="28">G56</f>
        <v>211.9</v>
      </c>
      <c r="J56" s="178">
        <f t="shared" si="25"/>
        <v>250.042</v>
      </c>
    </row>
    <row r="57" spans="1:12" ht="28.5">
      <c r="A57" s="174" t="s">
        <v>242</v>
      </c>
      <c r="B57" s="175" t="s">
        <v>243</v>
      </c>
      <c r="C57" s="176" t="s">
        <v>190</v>
      </c>
      <c r="D57" s="177">
        <v>1</v>
      </c>
      <c r="E57" s="1217">
        <f>'[3]ЦГСН (сады )'!$D$33</f>
        <v>253.88</v>
      </c>
      <c r="F57" s="1218"/>
      <c r="G57" s="178">
        <f t="shared" si="22"/>
        <v>253.88</v>
      </c>
      <c r="H57" s="178">
        <f t="shared" si="27"/>
        <v>253.88</v>
      </c>
      <c r="I57" s="178">
        <f t="shared" si="28"/>
        <v>253.88</v>
      </c>
      <c r="J57" s="178">
        <f t="shared" si="25"/>
        <v>299.57839999999999</v>
      </c>
    </row>
    <row r="58" spans="1:12" ht="14.25">
      <c r="A58" s="174" t="s">
        <v>244</v>
      </c>
      <c r="B58" s="175" t="s">
        <v>245</v>
      </c>
      <c r="C58" s="176" t="s">
        <v>190</v>
      </c>
      <c r="D58" s="177">
        <f>1+1</f>
        <v>2</v>
      </c>
      <c r="E58" s="1217">
        <f>'[3]ЦГСН (сады )'!$D$34</f>
        <v>211.88</v>
      </c>
      <c r="F58" s="1218"/>
      <c r="G58" s="178">
        <f t="shared" si="22"/>
        <v>423.76</v>
      </c>
      <c r="H58" s="178">
        <f t="shared" si="27"/>
        <v>423.76</v>
      </c>
      <c r="I58" s="178">
        <f t="shared" si="28"/>
        <v>423.76</v>
      </c>
      <c r="J58" s="178">
        <f t="shared" si="25"/>
        <v>500.03679999999997</v>
      </c>
    </row>
    <row r="59" spans="1:12" ht="42.75">
      <c r="A59" s="174" t="s">
        <v>246</v>
      </c>
      <c r="B59" s="175" t="s">
        <v>247</v>
      </c>
      <c r="C59" s="176" t="s">
        <v>190</v>
      </c>
      <c r="D59" s="177">
        <v>1</v>
      </c>
      <c r="E59" s="1217">
        <v>648.77</v>
      </c>
      <c r="F59" s="1218"/>
      <c r="G59" s="178">
        <f t="shared" si="22"/>
        <v>648.77</v>
      </c>
      <c r="H59" s="178">
        <f t="shared" si="27"/>
        <v>648.77</v>
      </c>
      <c r="I59" s="178">
        <f t="shared" si="28"/>
        <v>648.77</v>
      </c>
      <c r="J59" s="178">
        <f t="shared" si="25"/>
        <v>765.54859999999996</v>
      </c>
    </row>
    <row r="60" spans="1:12" ht="42.75">
      <c r="A60" s="179" t="s">
        <v>248</v>
      </c>
      <c r="B60" s="180" t="s">
        <v>249</v>
      </c>
      <c r="C60" s="181" t="s">
        <v>160</v>
      </c>
      <c r="D60" s="182" t="s">
        <v>160</v>
      </c>
      <c r="E60" s="1219" t="s">
        <v>160</v>
      </c>
      <c r="F60" s="1220"/>
      <c r="G60" s="183">
        <f>SUM(G61:G68)</f>
        <v>28979.52</v>
      </c>
      <c r="H60" s="183">
        <f t="shared" ref="H60:J60" si="29">SUM(H61:H68)</f>
        <v>28979.52</v>
      </c>
      <c r="I60" s="183">
        <f t="shared" si="29"/>
        <v>28979.52</v>
      </c>
      <c r="J60" s="183">
        <f t="shared" si="29"/>
        <v>34195.833599999998</v>
      </c>
    </row>
    <row r="61" spans="1:12" ht="14.25">
      <c r="A61" s="174" t="s">
        <v>250</v>
      </c>
      <c r="B61" s="175" t="s">
        <v>251</v>
      </c>
      <c r="C61" s="176" t="s">
        <v>190</v>
      </c>
      <c r="D61" s="177">
        <f>1*4*2</f>
        <v>8</v>
      </c>
      <c r="E61" s="1217">
        <v>393.7</v>
      </c>
      <c r="F61" s="1218"/>
      <c r="G61" s="178">
        <f t="shared" si="22"/>
        <v>3149.6</v>
      </c>
      <c r="H61" s="178">
        <f t="shared" ref="H61:H68" si="30">G61</f>
        <v>3149.6</v>
      </c>
      <c r="I61" s="178">
        <f t="shared" ref="I61:I68" si="31">G61</f>
        <v>3149.6</v>
      </c>
      <c r="J61" s="178">
        <f t="shared" si="25"/>
        <v>3716.5279999999998</v>
      </c>
    </row>
    <row r="62" spans="1:12" ht="14.25">
      <c r="A62" s="174" t="s">
        <v>252</v>
      </c>
      <c r="B62" s="175" t="s">
        <v>232</v>
      </c>
      <c r="C62" s="176" t="s">
        <v>190</v>
      </c>
      <c r="D62" s="177">
        <f t="shared" ref="D62:D68" si="32">1*4*2</f>
        <v>8</v>
      </c>
      <c r="E62" s="1217">
        <v>358.74</v>
      </c>
      <c r="F62" s="1218"/>
      <c r="G62" s="178">
        <f t="shared" si="22"/>
        <v>2869.92</v>
      </c>
      <c r="H62" s="178">
        <f t="shared" si="30"/>
        <v>2869.92</v>
      </c>
      <c r="I62" s="178">
        <f t="shared" si="31"/>
        <v>2869.92</v>
      </c>
      <c r="J62" s="178">
        <f t="shared" si="25"/>
        <v>3386.5056</v>
      </c>
    </row>
    <row r="63" spans="1:12" ht="14.25">
      <c r="A63" s="174" t="s">
        <v>253</v>
      </c>
      <c r="B63" s="175" t="s">
        <v>254</v>
      </c>
      <c r="C63" s="176" t="s">
        <v>190</v>
      </c>
      <c r="D63" s="177">
        <f t="shared" si="32"/>
        <v>8</v>
      </c>
      <c r="E63" s="1217">
        <v>409.89</v>
      </c>
      <c r="F63" s="1218"/>
      <c r="G63" s="178">
        <f t="shared" si="22"/>
        <v>3279.12</v>
      </c>
      <c r="H63" s="178">
        <f t="shared" si="30"/>
        <v>3279.12</v>
      </c>
      <c r="I63" s="178">
        <f t="shared" si="31"/>
        <v>3279.12</v>
      </c>
      <c r="J63" s="178">
        <f t="shared" si="25"/>
        <v>3869.3615999999997</v>
      </c>
    </row>
    <row r="64" spans="1:12" ht="14.25">
      <c r="A64" s="174" t="s">
        <v>255</v>
      </c>
      <c r="B64" s="175" t="s">
        <v>256</v>
      </c>
      <c r="C64" s="176" t="s">
        <v>190</v>
      </c>
      <c r="D64" s="177">
        <f t="shared" si="32"/>
        <v>8</v>
      </c>
      <c r="E64" s="1217">
        <v>397.96</v>
      </c>
      <c r="F64" s="1218"/>
      <c r="G64" s="178">
        <f t="shared" si="22"/>
        <v>3183.68</v>
      </c>
      <c r="H64" s="178">
        <f t="shared" si="30"/>
        <v>3183.68</v>
      </c>
      <c r="I64" s="178">
        <f t="shared" si="31"/>
        <v>3183.68</v>
      </c>
      <c r="J64" s="178">
        <f t="shared" si="25"/>
        <v>3756.7423999999996</v>
      </c>
    </row>
    <row r="65" spans="1:10" ht="14.25">
      <c r="A65" s="174" t="s">
        <v>257</v>
      </c>
      <c r="B65" s="175" t="s">
        <v>258</v>
      </c>
      <c r="C65" s="176" t="s">
        <v>190</v>
      </c>
      <c r="D65" s="177">
        <f t="shared" si="32"/>
        <v>8</v>
      </c>
      <c r="E65" s="1217">
        <v>410.24</v>
      </c>
      <c r="F65" s="1218"/>
      <c r="G65" s="178">
        <f t="shared" si="22"/>
        <v>3281.92</v>
      </c>
      <c r="H65" s="178">
        <f t="shared" si="30"/>
        <v>3281.92</v>
      </c>
      <c r="I65" s="178">
        <f t="shared" si="31"/>
        <v>3281.92</v>
      </c>
      <c r="J65" s="178">
        <f t="shared" si="25"/>
        <v>3872.6655999999998</v>
      </c>
    </row>
    <row r="66" spans="1:10" ht="14.25">
      <c r="A66" s="174" t="s">
        <v>259</v>
      </c>
      <c r="B66" s="175" t="s">
        <v>260</v>
      </c>
      <c r="C66" s="176" t="s">
        <v>190</v>
      </c>
      <c r="D66" s="177">
        <f t="shared" si="32"/>
        <v>8</v>
      </c>
      <c r="E66" s="1217">
        <v>881.32</v>
      </c>
      <c r="F66" s="1218"/>
      <c r="G66" s="178">
        <f t="shared" si="22"/>
        <v>7050.56</v>
      </c>
      <c r="H66" s="178">
        <f t="shared" si="30"/>
        <v>7050.56</v>
      </c>
      <c r="I66" s="178">
        <f t="shared" si="31"/>
        <v>7050.56</v>
      </c>
      <c r="J66" s="178">
        <f t="shared" si="25"/>
        <v>8319.6607999999997</v>
      </c>
    </row>
    <row r="67" spans="1:10" ht="14.25">
      <c r="A67" s="174" t="s">
        <v>261</v>
      </c>
      <c r="B67" s="175" t="s">
        <v>262</v>
      </c>
      <c r="C67" s="176" t="s">
        <v>190</v>
      </c>
      <c r="D67" s="177">
        <f t="shared" si="32"/>
        <v>8</v>
      </c>
      <c r="E67" s="1217">
        <v>369.65</v>
      </c>
      <c r="F67" s="1218"/>
      <c r="G67" s="178">
        <f t="shared" si="22"/>
        <v>2957.2</v>
      </c>
      <c r="H67" s="178">
        <f t="shared" si="30"/>
        <v>2957.2</v>
      </c>
      <c r="I67" s="178">
        <f t="shared" si="31"/>
        <v>2957.2</v>
      </c>
      <c r="J67" s="178">
        <f t="shared" si="25"/>
        <v>3489.4959999999996</v>
      </c>
    </row>
    <row r="68" spans="1:10" ht="14.25">
      <c r="A68" s="174" t="s">
        <v>263</v>
      </c>
      <c r="B68" s="175" t="s">
        <v>264</v>
      </c>
      <c r="C68" s="176" t="s">
        <v>190</v>
      </c>
      <c r="D68" s="177">
        <f t="shared" si="32"/>
        <v>8</v>
      </c>
      <c r="E68" s="1217">
        <v>400.94</v>
      </c>
      <c r="F68" s="1218"/>
      <c r="G68" s="178">
        <f t="shared" si="22"/>
        <v>3207.52</v>
      </c>
      <c r="H68" s="178">
        <f t="shared" si="30"/>
        <v>3207.52</v>
      </c>
      <c r="I68" s="178">
        <f t="shared" si="31"/>
        <v>3207.52</v>
      </c>
      <c r="J68" s="178">
        <f t="shared" si="25"/>
        <v>3784.8735999999999</v>
      </c>
    </row>
    <row r="69" spans="1:10" ht="14.25">
      <c r="A69" s="179" t="s">
        <v>265</v>
      </c>
      <c r="B69" s="180" t="s">
        <v>266</v>
      </c>
      <c r="C69" s="181" t="s">
        <v>160</v>
      </c>
      <c r="D69" s="182" t="s">
        <v>160</v>
      </c>
      <c r="E69" s="1219" t="s">
        <v>160</v>
      </c>
      <c r="F69" s="1220"/>
      <c r="G69" s="183">
        <f>SUM(G70:G73)</f>
        <v>21446.97</v>
      </c>
      <c r="H69" s="183">
        <f t="shared" ref="H69:J69" si="33">SUM(H70:H73)</f>
        <v>21446.97</v>
      </c>
      <c r="I69" s="183">
        <f t="shared" si="33"/>
        <v>21446.97</v>
      </c>
      <c r="J69" s="183">
        <f t="shared" si="33"/>
        <v>25307.424599999998</v>
      </c>
    </row>
    <row r="70" spans="1:10" ht="28.5">
      <c r="A70" s="174" t="s">
        <v>267</v>
      </c>
      <c r="B70" s="175" t="s">
        <v>268</v>
      </c>
      <c r="C70" s="176" t="s">
        <v>190</v>
      </c>
      <c r="D70" s="177">
        <f>SUM(D71:D72)</f>
        <v>3</v>
      </c>
      <c r="E70" s="1217">
        <v>596.05999999999995</v>
      </c>
      <c r="F70" s="1218"/>
      <c r="G70" s="178">
        <f t="shared" si="22"/>
        <v>1788.1799999999998</v>
      </c>
      <c r="H70" s="178">
        <f t="shared" ref="H70:H73" si="34">G70</f>
        <v>1788.1799999999998</v>
      </c>
      <c r="I70" s="178">
        <f t="shared" ref="I70:I73" si="35">G70</f>
        <v>1788.1799999999998</v>
      </c>
      <c r="J70" s="178">
        <f t="shared" si="25"/>
        <v>2110.0523999999996</v>
      </c>
    </row>
    <row r="71" spans="1:10" ht="14.25">
      <c r="A71" s="174" t="s">
        <v>269</v>
      </c>
      <c r="B71" s="175" t="s">
        <v>270</v>
      </c>
      <c r="C71" s="176" t="s">
        <v>190</v>
      </c>
      <c r="D71" s="177">
        <f>2*1</f>
        <v>2</v>
      </c>
      <c r="E71" s="1217">
        <v>696.89</v>
      </c>
      <c r="F71" s="1218"/>
      <c r="G71" s="178">
        <f t="shared" si="22"/>
        <v>1393.78</v>
      </c>
      <c r="H71" s="178">
        <f t="shared" si="34"/>
        <v>1393.78</v>
      </c>
      <c r="I71" s="178">
        <f t="shared" si="35"/>
        <v>1393.78</v>
      </c>
      <c r="J71" s="178">
        <f t="shared" si="25"/>
        <v>1644.6604</v>
      </c>
    </row>
    <row r="72" spans="1:10" ht="14.25">
      <c r="A72" s="174" t="s">
        <v>271</v>
      </c>
      <c r="B72" s="175" t="s">
        <v>272</v>
      </c>
      <c r="C72" s="176" t="s">
        <v>190</v>
      </c>
      <c r="D72" s="177">
        <v>1</v>
      </c>
      <c r="E72" s="1217">
        <v>2722.35</v>
      </c>
      <c r="F72" s="1218"/>
      <c r="G72" s="178">
        <f t="shared" si="22"/>
        <v>2722.35</v>
      </c>
      <c r="H72" s="178">
        <f t="shared" si="34"/>
        <v>2722.35</v>
      </c>
      <c r="I72" s="178">
        <f t="shared" si="35"/>
        <v>2722.35</v>
      </c>
      <c r="J72" s="178">
        <f t="shared" si="25"/>
        <v>3212.3729999999996</v>
      </c>
    </row>
    <row r="73" spans="1:10" ht="28.5">
      <c r="A73" s="174" t="s">
        <v>273</v>
      </c>
      <c r="B73" s="175" t="s">
        <v>274</v>
      </c>
      <c r="C73" s="176" t="s">
        <v>190</v>
      </c>
      <c r="D73" s="177">
        <f>D72+D71+D68+D67+D66+D65+D64+D63+D62+D61</f>
        <v>67</v>
      </c>
      <c r="E73" s="1217">
        <v>231.98</v>
      </c>
      <c r="F73" s="1218"/>
      <c r="G73" s="178">
        <f t="shared" si="22"/>
        <v>15542.66</v>
      </c>
      <c r="H73" s="178">
        <f t="shared" si="34"/>
        <v>15542.66</v>
      </c>
      <c r="I73" s="178">
        <f t="shared" si="35"/>
        <v>15542.66</v>
      </c>
      <c r="J73" s="178">
        <f t="shared" si="25"/>
        <v>18340.338799999998</v>
      </c>
    </row>
    <row r="74" spans="1:10" ht="28.5">
      <c r="A74" s="179" t="s">
        <v>275</v>
      </c>
      <c r="B74" s="180" t="s">
        <v>276</v>
      </c>
      <c r="C74" s="181" t="s">
        <v>160</v>
      </c>
      <c r="D74" s="182" t="s">
        <v>160</v>
      </c>
      <c r="E74" s="1219" t="s">
        <v>160</v>
      </c>
      <c r="F74" s="1220"/>
      <c r="G74" s="183">
        <f>SUM(G75:G78)</f>
        <v>34015.360000000001</v>
      </c>
      <c r="H74" s="183">
        <f t="shared" ref="H74:J74" si="36">SUM(H75:H78)</f>
        <v>34015.360000000001</v>
      </c>
      <c r="I74" s="183">
        <f t="shared" si="36"/>
        <v>34015.360000000001</v>
      </c>
      <c r="J74" s="183">
        <f t="shared" si="36"/>
        <v>40138.124799999998</v>
      </c>
    </row>
    <row r="75" spans="1:10" ht="57">
      <c r="A75" s="174" t="s">
        <v>277</v>
      </c>
      <c r="B75" s="175" t="s">
        <v>278</v>
      </c>
      <c r="C75" s="176" t="s">
        <v>279</v>
      </c>
      <c r="D75" s="177">
        <v>62</v>
      </c>
      <c r="E75" s="1217">
        <v>298.14999999999998</v>
      </c>
      <c r="F75" s="1218"/>
      <c r="G75" s="178">
        <f>D75*E75*$G$5</f>
        <v>18485.3</v>
      </c>
      <c r="H75" s="178">
        <f t="shared" ref="H75:H78" si="37">G75</f>
        <v>18485.3</v>
      </c>
      <c r="I75" s="178">
        <f t="shared" ref="I75:I78" si="38">G75</f>
        <v>18485.3</v>
      </c>
      <c r="J75" s="178">
        <f t="shared" ref="J75:J78" si="39">G75*1.18</f>
        <v>21812.653999999999</v>
      </c>
    </row>
    <row r="76" spans="1:10" ht="28.5">
      <c r="A76" s="174" t="s">
        <v>280</v>
      </c>
      <c r="B76" s="175" t="s">
        <v>281</v>
      </c>
      <c r="C76" s="176" t="s">
        <v>279</v>
      </c>
      <c r="D76" s="177">
        <v>62</v>
      </c>
      <c r="E76" s="1217">
        <v>31.82</v>
      </c>
      <c r="F76" s="1218"/>
      <c r="G76" s="178">
        <f t="shared" ref="G76:G78" si="40">D76*E76*$G$5</f>
        <v>1972.84</v>
      </c>
      <c r="H76" s="178">
        <f t="shared" si="37"/>
        <v>1972.84</v>
      </c>
      <c r="I76" s="178">
        <f t="shared" si="38"/>
        <v>1972.84</v>
      </c>
      <c r="J76" s="178">
        <f t="shared" si="39"/>
        <v>2327.9512</v>
      </c>
    </row>
    <row r="77" spans="1:10" ht="142.5">
      <c r="A77" s="174" t="s">
        <v>282</v>
      </c>
      <c r="B77" s="175" t="s">
        <v>283</v>
      </c>
      <c r="C77" s="176" t="s">
        <v>279</v>
      </c>
      <c r="D77" s="177">
        <v>62</v>
      </c>
      <c r="E77" s="1217">
        <v>178.91</v>
      </c>
      <c r="F77" s="1218"/>
      <c r="G77" s="178">
        <f t="shared" si="40"/>
        <v>11092.42</v>
      </c>
      <c r="H77" s="178">
        <f t="shared" si="37"/>
        <v>11092.42</v>
      </c>
      <c r="I77" s="178">
        <f t="shared" si="38"/>
        <v>11092.42</v>
      </c>
      <c r="J77" s="178">
        <f t="shared" si="39"/>
        <v>13089.0556</v>
      </c>
    </row>
    <row r="78" spans="1:10" ht="28.5">
      <c r="A78" s="174" t="s">
        <v>284</v>
      </c>
      <c r="B78" s="175" t="s">
        <v>285</v>
      </c>
      <c r="C78" s="176" t="s">
        <v>279</v>
      </c>
      <c r="D78" s="177">
        <v>10</v>
      </c>
      <c r="E78" s="1217">
        <v>246.48</v>
      </c>
      <c r="F78" s="1218"/>
      <c r="G78" s="178">
        <f t="shared" si="40"/>
        <v>2464.7999999999997</v>
      </c>
      <c r="H78" s="178">
        <f t="shared" si="37"/>
        <v>2464.7999999999997</v>
      </c>
      <c r="I78" s="178">
        <f t="shared" si="38"/>
        <v>2464.7999999999997</v>
      </c>
      <c r="J78" s="178">
        <f t="shared" si="39"/>
        <v>2908.4639999999995</v>
      </c>
    </row>
    <row r="79" spans="1:10" ht="42.75">
      <c r="A79" s="184" t="s">
        <v>286</v>
      </c>
      <c r="B79" s="163" t="s">
        <v>287</v>
      </c>
      <c r="C79" s="173" t="s">
        <v>160</v>
      </c>
      <c r="D79" s="165" t="s">
        <v>160</v>
      </c>
      <c r="E79" s="1215" t="s">
        <v>160</v>
      </c>
      <c r="F79" s="1216"/>
      <c r="G79" s="166">
        <f>SUM(G80:G87)</f>
        <v>60500</v>
      </c>
      <c r="H79" s="166">
        <f t="shared" ref="H79:J79" si="41">SUM(H80:H87)</f>
        <v>60500</v>
      </c>
      <c r="I79" s="166">
        <f t="shared" si="41"/>
        <v>60500</v>
      </c>
      <c r="J79" s="166">
        <f t="shared" si="41"/>
        <v>60500</v>
      </c>
    </row>
    <row r="80" spans="1:10" ht="14.25">
      <c r="A80" s="174" t="s">
        <v>288</v>
      </c>
      <c r="B80" s="175" t="s">
        <v>289</v>
      </c>
      <c r="C80" s="176" t="s">
        <v>279</v>
      </c>
      <c r="D80" s="177">
        <v>1</v>
      </c>
      <c r="E80" s="1217">
        <v>14000</v>
      </c>
      <c r="F80" s="1218"/>
      <c r="G80" s="178">
        <f t="shared" si="22"/>
        <v>14000</v>
      </c>
      <c r="H80" s="178">
        <f t="shared" ref="H80:H87" si="42">G80</f>
        <v>14000</v>
      </c>
      <c r="I80" s="178">
        <f t="shared" ref="I80:I87" si="43">G80</f>
        <v>14000</v>
      </c>
      <c r="J80" s="178">
        <f>G80</f>
        <v>14000</v>
      </c>
    </row>
    <row r="81" spans="1:10" ht="28.5">
      <c r="A81" s="174" t="s">
        <v>290</v>
      </c>
      <c r="B81" s="175" t="s">
        <v>291</v>
      </c>
      <c r="C81" s="176" t="s">
        <v>279</v>
      </c>
      <c r="D81" s="177"/>
      <c r="E81" s="1217"/>
      <c r="F81" s="1218"/>
      <c r="G81" s="178">
        <f t="shared" si="22"/>
        <v>0</v>
      </c>
      <c r="H81" s="178">
        <f t="shared" si="42"/>
        <v>0</v>
      </c>
      <c r="I81" s="178">
        <f t="shared" si="43"/>
        <v>0</v>
      </c>
      <c r="J81" s="178">
        <f t="shared" ref="J81:J87" si="44">G81</f>
        <v>0</v>
      </c>
    </row>
    <row r="82" spans="1:10" ht="14.25">
      <c r="A82" s="174" t="s">
        <v>292</v>
      </c>
      <c r="B82" s="175" t="s">
        <v>293</v>
      </c>
      <c r="C82" s="176" t="s">
        <v>279</v>
      </c>
      <c r="D82" s="177">
        <v>5</v>
      </c>
      <c r="E82" s="1217">
        <v>2500</v>
      </c>
      <c r="F82" s="1218"/>
      <c r="G82" s="178">
        <f t="shared" si="22"/>
        <v>12500</v>
      </c>
      <c r="H82" s="178">
        <f t="shared" si="42"/>
        <v>12500</v>
      </c>
      <c r="I82" s="178">
        <f t="shared" si="43"/>
        <v>12500</v>
      </c>
      <c r="J82" s="178">
        <f t="shared" si="44"/>
        <v>12500</v>
      </c>
    </row>
    <row r="83" spans="1:10" ht="14.25">
      <c r="A83" s="174" t="s">
        <v>294</v>
      </c>
      <c r="B83" s="175" t="s">
        <v>295</v>
      </c>
      <c r="C83" s="176" t="s">
        <v>279</v>
      </c>
      <c r="D83" s="177"/>
      <c r="E83" s="1217">
        <v>3950</v>
      </c>
      <c r="F83" s="1218"/>
      <c r="G83" s="178">
        <f t="shared" si="22"/>
        <v>0</v>
      </c>
      <c r="H83" s="178">
        <f t="shared" si="42"/>
        <v>0</v>
      </c>
      <c r="I83" s="178">
        <f t="shared" si="43"/>
        <v>0</v>
      </c>
      <c r="J83" s="178">
        <f t="shared" si="44"/>
        <v>0</v>
      </c>
    </row>
    <row r="84" spans="1:10" ht="14.25">
      <c r="A84" s="174" t="s">
        <v>296</v>
      </c>
      <c r="B84" s="175" t="s">
        <v>297</v>
      </c>
      <c r="C84" s="176" t="s">
        <v>279</v>
      </c>
      <c r="D84" s="177">
        <v>1</v>
      </c>
      <c r="E84" s="1217">
        <v>12000</v>
      </c>
      <c r="F84" s="1218"/>
      <c r="G84" s="178">
        <f t="shared" si="22"/>
        <v>12000</v>
      </c>
      <c r="H84" s="178">
        <f t="shared" si="42"/>
        <v>12000</v>
      </c>
      <c r="I84" s="178">
        <f t="shared" si="43"/>
        <v>12000</v>
      </c>
      <c r="J84" s="178">
        <f t="shared" si="44"/>
        <v>12000</v>
      </c>
    </row>
    <row r="85" spans="1:10" ht="14.25">
      <c r="A85" s="174" t="s">
        <v>298</v>
      </c>
      <c r="B85" s="175" t="s">
        <v>299</v>
      </c>
      <c r="C85" s="176" t="s">
        <v>279</v>
      </c>
      <c r="D85" s="177">
        <v>1</v>
      </c>
      <c r="E85" s="1217">
        <v>14000</v>
      </c>
      <c r="F85" s="1218"/>
      <c r="G85" s="178">
        <f t="shared" si="22"/>
        <v>14000</v>
      </c>
      <c r="H85" s="178">
        <f t="shared" si="42"/>
        <v>14000</v>
      </c>
      <c r="I85" s="178">
        <f t="shared" si="43"/>
        <v>14000</v>
      </c>
      <c r="J85" s="178">
        <f t="shared" si="44"/>
        <v>14000</v>
      </c>
    </row>
    <row r="86" spans="1:10" ht="14.25">
      <c r="A86" s="174" t="s">
        <v>300</v>
      </c>
      <c r="B86" s="175" t="s">
        <v>301</v>
      </c>
      <c r="C86" s="176" t="s">
        <v>279</v>
      </c>
      <c r="D86" s="177">
        <v>1</v>
      </c>
      <c r="E86" s="1217">
        <v>8000</v>
      </c>
      <c r="F86" s="1218"/>
      <c r="G86" s="178">
        <f t="shared" si="22"/>
        <v>8000</v>
      </c>
      <c r="H86" s="178">
        <f t="shared" si="42"/>
        <v>8000</v>
      </c>
      <c r="I86" s="178">
        <f t="shared" si="43"/>
        <v>8000</v>
      </c>
      <c r="J86" s="178">
        <f t="shared" si="44"/>
        <v>8000</v>
      </c>
    </row>
    <row r="87" spans="1:10" ht="16.5" customHeight="1">
      <c r="A87" s="174" t="s">
        <v>302</v>
      </c>
      <c r="B87" s="175" t="s">
        <v>303</v>
      </c>
      <c r="C87" s="176" t="s">
        <v>279</v>
      </c>
      <c r="D87" s="177"/>
      <c r="E87" s="1217">
        <v>6000</v>
      </c>
      <c r="F87" s="1218"/>
      <c r="G87" s="178">
        <f t="shared" si="22"/>
        <v>0</v>
      </c>
      <c r="H87" s="178">
        <f t="shared" si="42"/>
        <v>0</v>
      </c>
      <c r="I87" s="178">
        <f t="shared" si="43"/>
        <v>0</v>
      </c>
      <c r="J87" s="178">
        <f t="shared" si="44"/>
        <v>0</v>
      </c>
    </row>
    <row r="88" spans="1:10" ht="28.5">
      <c r="A88" s="184" t="s">
        <v>304</v>
      </c>
      <c r="B88" s="163" t="s">
        <v>305</v>
      </c>
      <c r="C88" s="173" t="s">
        <v>160</v>
      </c>
      <c r="D88" s="165" t="s">
        <v>160</v>
      </c>
      <c r="E88" s="1215" t="s">
        <v>160</v>
      </c>
      <c r="F88" s="1216"/>
      <c r="G88" s="166">
        <f>(G89+G90)*12</f>
        <v>21456</v>
      </c>
      <c r="H88" s="166">
        <f t="shared" ref="H88:I88" si="45">(H89+H90)*12</f>
        <v>21456</v>
      </c>
      <c r="I88" s="166">
        <f t="shared" si="45"/>
        <v>21456</v>
      </c>
      <c r="J88" s="166">
        <f>(J89+J90)*12</f>
        <v>25318.080000000002</v>
      </c>
    </row>
    <row r="89" spans="1:10" ht="18" customHeight="1">
      <c r="A89" s="174" t="s">
        <v>306</v>
      </c>
      <c r="B89" s="175" t="s">
        <v>307</v>
      </c>
      <c r="C89" s="176" t="s">
        <v>308</v>
      </c>
      <c r="D89" s="177">
        <v>25</v>
      </c>
      <c r="E89" s="1217">
        <v>60</v>
      </c>
      <c r="F89" s="1218"/>
      <c r="G89" s="178">
        <f>D89*E89*$G$5</f>
        <v>1500</v>
      </c>
      <c r="H89" s="178">
        <f t="shared" ref="H89:H90" si="46">G89</f>
        <v>1500</v>
      </c>
      <c r="I89" s="178">
        <f t="shared" ref="I89:I90" si="47">G89</f>
        <v>1500</v>
      </c>
      <c r="J89" s="178">
        <f t="shared" ref="J89:J90" si="48">G89*1.18</f>
        <v>1770</v>
      </c>
    </row>
    <row r="90" spans="1:10" ht="18" customHeight="1">
      <c r="A90" s="174" t="s">
        <v>309</v>
      </c>
      <c r="B90" s="175" t="s">
        <v>310</v>
      </c>
      <c r="C90" s="176" t="s">
        <v>311</v>
      </c>
      <c r="D90" s="177">
        <v>192000</v>
      </c>
      <c r="E90" s="1217">
        <f>D90*0.15%</f>
        <v>288</v>
      </c>
      <c r="F90" s="1218"/>
      <c r="G90" s="178">
        <f>E90*$G$5</f>
        <v>288</v>
      </c>
      <c r="H90" s="178">
        <f t="shared" si="46"/>
        <v>288</v>
      </c>
      <c r="I90" s="178">
        <f t="shared" si="47"/>
        <v>288</v>
      </c>
      <c r="J90" s="178">
        <f t="shared" si="48"/>
        <v>339.84</v>
      </c>
    </row>
    <row r="91" spans="1:10" ht="28.5">
      <c r="A91" s="184" t="s">
        <v>312</v>
      </c>
      <c r="B91" s="163" t="s">
        <v>313</v>
      </c>
      <c r="C91" s="173"/>
      <c r="D91" s="165"/>
      <c r="E91" s="1215"/>
      <c r="F91" s="1216"/>
      <c r="G91" s="166">
        <v>5000</v>
      </c>
      <c r="H91" s="166">
        <f>G91</f>
        <v>5000</v>
      </c>
      <c r="I91" s="166">
        <f>G91</f>
        <v>5000</v>
      </c>
      <c r="J91" s="166">
        <f>G91</f>
        <v>5000</v>
      </c>
    </row>
    <row r="92" spans="1:10" ht="28.5">
      <c r="A92" s="184" t="s">
        <v>314</v>
      </c>
      <c r="B92" s="163" t="s">
        <v>315</v>
      </c>
      <c r="C92" s="173"/>
      <c r="D92" s="165"/>
      <c r="E92" s="1215"/>
      <c r="F92" s="1216"/>
      <c r="G92" s="166"/>
      <c r="H92" s="166"/>
      <c r="I92" s="166"/>
      <c r="J92" s="166"/>
    </row>
    <row r="93" spans="1:10" ht="23.25" customHeight="1">
      <c r="A93" s="1206" t="s">
        <v>316</v>
      </c>
      <c r="B93" s="1206"/>
      <c r="C93" s="1206"/>
      <c r="D93" s="1206"/>
      <c r="E93" s="1206"/>
      <c r="F93" s="1206"/>
      <c r="G93" s="154">
        <f>G92+G91+G88+G79+G26+G23+G22+G21+G20+G19+G18+G17+G16+G15+G14+G13+G10+G9+G8</f>
        <v>526811.92000000004</v>
      </c>
      <c r="H93" s="154">
        <f t="shared" ref="H93:I93" si="49">H92+H91+H88+H79+H26+H23+H22+H21+H20+H19+H18+H17+H16+H15+H14+H13+H10+H9+H8</f>
        <v>526811.92000000004</v>
      </c>
      <c r="I93" s="154">
        <f t="shared" si="49"/>
        <v>526811.92000000004</v>
      </c>
      <c r="J93" s="154">
        <f>CEILING(J92+J91+J88+J79+J26+J23+J22+J21+J20+J19+J18+J17+J16+J15+J14+J13+J10+J9+J8,100)</f>
        <v>615000</v>
      </c>
    </row>
  </sheetData>
  <mergeCells count="88">
    <mergeCell ref="A2:J2"/>
    <mergeCell ref="A3:J3"/>
    <mergeCell ref="A5:A6"/>
    <mergeCell ref="B5:B6"/>
    <mergeCell ref="C5:C6"/>
    <mergeCell ref="D5:D6"/>
    <mergeCell ref="E5:F5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60:F60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72:F7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84:F84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91:F91"/>
    <mergeCell ref="E92:F92"/>
    <mergeCell ref="A93:F93"/>
    <mergeCell ref="E85:F85"/>
    <mergeCell ref="E86:F86"/>
    <mergeCell ref="E87:F87"/>
    <mergeCell ref="E88:F88"/>
    <mergeCell ref="E89:F89"/>
    <mergeCell ref="E90:F90"/>
  </mergeCells>
  <pageMargins left="0.19685039370078741" right="0.19685039370078741" top="0.35433070866141736" bottom="0.35433070866141736" header="0.31496062992125984" footer="0.31496062992125984"/>
  <pageSetup paperSize="9" scale="41" orientation="portrait" verticalDpi="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19"/>
  <sheetViews>
    <sheetView workbookViewId="0">
      <selection activeCell="D8" sqref="D8"/>
    </sheetView>
  </sheetViews>
  <sheetFormatPr defaultRowHeight="15"/>
  <cols>
    <col min="1" max="1" width="33.140625" style="155" customWidth="1"/>
    <col min="2" max="2" width="20.7109375" style="155" customWidth="1"/>
    <col min="3" max="3" width="20.7109375" style="128" customWidth="1"/>
    <col min="4" max="4" width="20.5703125" style="129" customWidth="1"/>
    <col min="5" max="5" width="17.28515625" style="130" customWidth="1"/>
    <col min="6" max="6" width="17.42578125" style="130" customWidth="1"/>
    <col min="7" max="7" width="17.7109375" style="130" customWidth="1"/>
    <col min="8" max="9" width="17.7109375" style="130" hidden="1" customWidth="1"/>
    <col min="10" max="10" width="17.7109375" style="130" customWidth="1"/>
    <col min="11" max="12" width="17.7109375" hidden="1" customWidth="1"/>
  </cols>
  <sheetData>
    <row r="1" spans="1:11">
      <c r="A1" s="156" t="s">
        <v>408</v>
      </c>
      <c r="B1" s="156"/>
    </row>
    <row r="2" spans="1:11" s="91" customFormat="1" ht="42" customHeight="1">
      <c r="A2" s="1007" t="s">
        <v>409</v>
      </c>
      <c r="B2" s="1007"/>
      <c r="C2" s="1007"/>
      <c r="D2" s="1007"/>
      <c r="E2" s="1007"/>
      <c r="F2" s="1007"/>
      <c r="G2" s="1007"/>
      <c r="H2" s="1007"/>
      <c r="I2" s="1007"/>
      <c r="J2" s="1007"/>
    </row>
    <row r="3" spans="1:11" s="91" customFormat="1" ht="15.75">
      <c r="A3" s="1006" t="s">
        <v>125</v>
      </c>
      <c r="B3" s="1006"/>
      <c r="C3" s="1006"/>
      <c r="D3" s="1006"/>
      <c r="E3" s="1006"/>
      <c r="F3" s="1006"/>
      <c r="G3" s="1006"/>
      <c r="H3" s="1006"/>
      <c r="I3" s="1006"/>
      <c r="J3" s="1006"/>
    </row>
    <row r="5" spans="1:11" ht="15.75" customHeight="1">
      <c r="A5" s="1222" t="s">
        <v>410</v>
      </c>
      <c r="B5" s="1222"/>
      <c r="C5" s="1222"/>
      <c r="D5" s="1222"/>
      <c r="E5" s="1222"/>
      <c r="F5"/>
      <c r="G5"/>
      <c r="H5"/>
      <c r="I5"/>
      <c r="J5"/>
    </row>
    <row r="6" spans="1:11" ht="81.75" customHeight="1">
      <c r="A6" s="241" t="s">
        <v>411</v>
      </c>
      <c r="B6" s="242" t="s">
        <v>412</v>
      </c>
      <c r="C6" s="242" t="s">
        <v>413</v>
      </c>
      <c r="D6" s="243" t="s">
        <v>414</v>
      </c>
      <c r="E6" s="243" t="s">
        <v>415</v>
      </c>
      <c r="F6"/>
      <c r="G6"/>
      <c r="H6"/>
      <c r="I6"/>
      <c r="J6"/>
      <c r="K6" s="244"/>
    </row>
    <row r="7" spans="1:11" ht="30">
      <c r="A7" s="245" t="str">
        <f>A3</f>
        <v>МАДОУ "Детский сад №81 "Конек-Горбунок"</v>
      </c>
      <c r="B7" s="246">
        <f>D7/2</f>
        <v>14000</v>
      </c>
      <c r="C7" s="246">
        <f>B7</f>
        <v>14000</v>
      </c>
      <c r="D7" s="247">
        <v>28000</v>
      </c>
      <c r="E7" s="248" t="s">
        <v>416</v>
      </c>
      <c r="F7"/>
      <c r="G7"/>
      <c r="H7"/>
      <c r="I7"/>
      <c r="J7"/>
    </row>
    <row r="8" spans="1:11" ht="15.75">
      <c r="A8" s="249"/>
      <c r="B8" s="250"/>
      <c r="C8" s="250"/>
      <c r="D8" s="251"/>
      <c r="E8" s="252"/>
      <c r="F8"/>
      <c r="G8"/>
      <c r="H8"/>
      <c r="I8"/>
      <c r="J8"/>
    </row>
    <row r="9" spans="1:11" ht="15.75">
      <c r="A9" s="249"/>
      <c r="B9" s="250"/>
      <c r="C9" s="250"/>
      <c r="D9" s="251"/>
      <c r="E9" s="252"/>
      <c r="F9"/>
      <c r="G9"/>
      <c r="H9"/>
      <c r="I9"/>
      <c r="J9"/>
    </row>
    <row r="10" spans="1:11" ht="15.75">
      <c r="A10" s="249"/>
      <c r="B10" s="250"/>
      <c r="C10" s="250"/>
      <c r="D10" s="251"/>
      <c r="E10" s="252"/>
      <c r="F10"/>
      <c r="G10"/>
      <c r="H10"/>
      <c r="I10"/>
      <c r="J10"/>
    </row>
    <row r="11" spans="1:11" ht="15.75">
      <c r="A11" s="249"/>
      <c r="B11" s="250"/>
      <c r="C11" s="250"/>
      <c r="D11" s="251"/>
      <c r="E11" s="252"/>
      <c r="F11"/>
      <c r="G11"/>
      <c r="H11"/>
      <c r="I11"/>
      <c r="J11"/>
    </row>
    <row r="12" spans="1:11" ht="15.75">
      <c r="A12" s="249"/>
      <c r="B12" s="250"/>
      <c r="C12" s="250"/>
      <c r="D12" s="251"/>
      <c r="E12" s="252"/>
      <c r="F12"/>
      <c r="G12"/>
      <c r="H12"/>
      <c r="I12"/>
      <c r="J12"/>
    </row>
    <row r="13" spans="1:11" ht="15.75">
      <c r="A13" s="249"/>
      <c r="B13" s="250"/>
      <c r="C13" s="250"/>
      <c r="D13" s="251"/>
      <c r="E13" s="252"/>
      <c r="F13"/>
      <c r="G13"/>
      <c r="H13"/>
      <c r="I13"/>
      <c r="J13"/>
    </row>
    <row r="14" spans="1:11" ht="15.75">
      <c r="A14" s="249"/>
      <c r="B14" s="250"/>
      <c r="C14" s="250"/>
      <c r="D14" s="251"/>
      <c r="E14" s="252"/>
      <c r="F14"/>
      <c r="G14"/>
      <c r="H14"/>
      <c r="I14"/>
      <c r="J14"/>
    </row>
    <row r="15" spans="1:11" ht="15.75">
      <c r="A15" s="249"/>
      <c r="B15" s="250"/>
      <c r="C15" s="250"/>
      <c r="D15" s="251"/>
      <c r="E15" s="252"/>
      <c r="F15"/>
      <c r="G15"/>
      <c r="H15"/>
      <c r="I15"/>
      <c r="J15"/>
    </row>
    <row r="16" spans="1:11" ht="15.75">
      <c r="A16" s="249"/>
      <c r="B16" s="250"/>
      <c r="C16" s="250"/>
      <c r="D16" s="251"/>
      <c r="E16" s="252"/>
      <c r="F16"/>
      <c r="G16"/>
      <c r="H16"/>
      <c r="I16"/>
      <c r="J16"/>
    </row>
    <row r="17" spans="1:10" ht="15.75">
      <c r="A17" s="249"/>
      <c r="B17" s="250"/>
      <c r="C17" s="250"/>
      <c r="D17" s="251"/>
      <c r="E17" s="252"/>
      <c r="F17"/>
      <c r="G17"/>
      <c r="H17"/>
      <c r="I17"/>
      <c r="J17"/>
    </row>
    <row r="18" spans="1:10" ht="15.75">
      <c r="A18" s="249"/>
      <c r="B18" s="250"/>
      <c r="C18" s="250"/>
      <c r="D18" s="251"/>
      <c r="E18" s="252"/>
      <c r="F18"/>
      <c r="G18"/>
      <c r="H18"/>
      <c r="I18"/>
      <c r="J18"/>
    </row>
    <row r="19" spans="1:10">
      <c r="A19" s="155" t="s">
        <v>393</v>
      </c>
      <c r="B19" s="128"/>
      <c r="C19" s="129"/>
      <c r="D19" s="130"/>
      <c r="J19"/>
    </row>
  </sheetData>
  <mergeCells count="3">
    <mergeCell ref="A2:J2"/>
    <mergeCell ref="A3:J3"/>
    <mergeCell ref="A5:E5"/>
  </mergeCells>
  <pageMargins left="0.19685039370078741" right="0.19685039370078741" top="0.35433070866141736" bottom="0.35433070866141736" header="0.31496062992125984" footer="0.31496062992125984"/>
  <pageSetup paperSize="9" scale="61" orientation="portrait" verticalDpi="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BM145"/>
  <sheetViews>
    <sheetView zoomScale="80" zoomScaleNormal="80" workbookViewId="0">
      <pane xSplit="4" ySplit="11" topLeftCell="E12" activePane="bottomRight" state="frozen"/>
      <selection pane="topRight" activeCell="F1" sqref="F1"/>
      <selection pane="bottomLeft" activeCell="A13" sqref="A13"/>
      <selection pane="bottomRight" activeCell="E18" sqref="E18"/>
    </sheetView>
  </sheetViews>
  <sheetFormatPr defaultRowHeight="15.75"/>
  <cols>
    <col min="1" max="1" width="6.28515625" style="735" customWidth="1"/>
    <col min="2" max="2" width="6.28515625" style="673" customWidth="1"/>
    <col min="3" max="3" width="47.7109375" style="674" customWidth="1"/>
    <col min="4" max="4" width="17.7109375" style="674" customWidth="1"/>
    <col min="5" max="5" width="14.85546875" style="674" customWidth="1"/>
    <col min="6" max="6" width="12.42578125" style="675" customWidth="1"/>
    <col min="7" max="7" width="21.5703125" style="675" customWidth="1"/>
    <col min="8" max="8" width="16.140625" style="675" customWidth="1"/>
    <col min="9" max="9" width="16.85546875" style="675" customWidth="1"/>
    <col min="10" max="10" width="17.42578125" style="675" customWidth="1"/>
    <col min="11" max="11" width="11.85546875" style="675" customWidth="1"/>
    <col min="12" max="12" width="13.85546875" style="675" customWidth="1"/>
    <col min="13" max="13" width="11.85546875" style="675" customWidth="1"/>
    <col min="14" max="14" width="14.140625" style="675" customWidth="1"/>
    <col min="15" max="18" width="11.85546875" style="675" customWidth="1"/>
    <col min="19" max="19" width="14.140625" style="675" customWidth="1"/>
    <col min="20" max="20" width="11.85546875" style="676" customWidth="1"/>
    <col min="21" max="21" width="14.7109375" style="676" customWidth="1"/>
    <col min="22" max="22" width="11.85546875" style="676" customWidth="1"/>
    <col min="23" max="25" width="9.140625" style="676" customWidth="1"/>
    <col min="26" max="16384" width="9.140625" style="676"/>
  </cols>
  <sheetData>
    <row r="1" spans="1:40" ht="25.5" customHeight="1">
      <c r="A1" s="672" t="s">
        <v>1100</v>
      </c>
    </row>
    <row r="2" spans="1:40" ht="18.75" customHeight="1">
      <c r="A2" s="677" t="s">
        <v>1101</v>
      </c>
      <c r="B2" s="678"/>
      <c r="C2" s="679"/>
      <c r="D2" s="680"/>
      <c r="E2" s="680"/>
      <c r="F2" s="681"/>
    </row>
    <row r="3" spans="1:40" s="684" customFormat="1" ht="32.25" customHeight="1" thickBot="1">
      <c r="A3" s="682"/>
      <c r="B3" s="682"/>
      <c r="C3" s="683" t="s">
        <v>1102</v>
      </c>
      <c r="F3" s="685" t="s">
        <v>1103</v>
      </c>
      <c r="G3" s="685" t="s">
        <v>1104</v>
      </c>
      <c r="H3" s="686" t="s">
        <v>1105</v>
      </c>
      <c r="I3" s="687" t="s">
        <v>1106</v>
      </c>
      <c r="J3" s="687"/>
      <c r="K3" s="687"/>
      <c r="L3" s="687"/>
      <c r="M3" s="687"/>
      <c r="N3" s="687"/>
      <c r="O3" s="687"/>
      <c r="P3" s="687"/>
      <c r="Q3" s="687"/>
      <c r="R3" s="687"/>
      <c r="S3" s="687"/>
    </row>
    <row r="4" spans="1:40" s="684" customFormat="1" ht="36" customHeight="1">
      <c r="A4" s="1229" t="s">
        <v>448</v>
      </c>
      <c r="B4" s="1230" t="s">
        <v>1107</v>
      </c>
      <c r="C4" s="1231" t="s">
        <v>411</v>
      </c>
      <c r="D4" s="1232" t="s">
        <v>1108</v>
      </c>
      <c r="E4" s="1233" t="s">
        <v>1109</v>
      </c>
      <c r="F4" s="1234"/>
      <c r="G4" s="1234"/>
      <c r="H4" s="1234"/>
      <c r="I4" s="1235"/>
      <c r="J4" s="1223" t="s">
        <v>1110</v>
      </c>
      <c r="K4" s="1224"/>
      <c r="L4" s="1224"/>
      <c r="M4" s="1224"/>
      <c r="N4" s="1224"/>
      <c r="O4" s="1224"/>
      <c r="P4" s="1224"/>
      <c r="Q4" s="1224"/>
      <c r="R4" s="1224"/>
      <c r="S4" s="1224"/>
      <c r="T4" s="1224"/>
      <c r="U4" s="1224"/>
      <c r="V4" s="1225"/>
    </row>
    <row r="5" spans="1:40" s="691" customFormat="1" ht="120.75" customHeight="1">
      <c r="A5" s="1229"/>
      <c r="B5" s="1230"/>
      <c r="C5" s="1231"/>
      <c r="D5" s="1232"/>
      <c r="E5" s="688" t="s">
        <v>1111</v>
      </c>
      <c r="F5" s="689" t="s">
        <v>1112</v>
      </c>
      <c r="G5" s="689" t="s">
        <v>1113</v>
      </c>
      <c r="H5" s="689" t="s">
        <v>1114</v>
      </c>
      <c r="I5" s="690" t="s">
        <v>1115</v>
      </c>
      <c r="J5" s="688" t="s">
        <v>1116</v>
      </c>
      <c r="K5" s="1226" t="s">
        <v>1117</v>
      </c>
      <c r="L5" s="1227"/>
      <c r="M5" s="1227"/>
      <c r="N5" s="1227"/>
      <c r="O5" s="1227"/>
      <c r="P5" s="1227"/>
      <c r="Q5" s="1227"/>
      <c r="R5" s="1227"/>
      <c r="S5" s="1227"/>
      <c r="T5" s="1227"/>
      <c r="U5" s="1227"/>
      <c r="V5" s="1228"/>
    </row>
    <row r="6" spans="1:40" s="699" customFormat="1" ht="21" customHeight="1">
      <c r="A6" s="1237" t="s">
        <v>1118</v>
      </c>
      <c r="B6" s="1237"/>
      <c r="C6" s="1237"/>
      <c r="D6" s="1238"/>
      <c r="E6" s="692"/>
      <c r="F6" s="693" t="s">
        <v>480</v>
      </c>
      <c r="G6" s="693" t="s">
        <v>480</v>
      </c>
      <c r="H6" s="694" t="s">
        <v>488</v>
      </c>
      <c r="I6" s="695"/>
      <c r="J6" s="696"/>
      <c r="K6" s="697" t="s">
        <v>479</v>
      </c>
      <c r="L6" s="697" t="s">
        <v>480</v>
      </c>
      <c r="M6" s="697" t="s">
        <v>481</v>
      </c>
      <c r="N6" s="697" t="s">
        <v>483</v>
      </c>
      <c r="O6" s="697" t="s">
        <v>484</v>
      </c>
      <c r="P6" s="697" t="s">
        <v>485</v>
      </c>
      <c r="Q6" s="697" t="s">
        <v>487</v>
      </c>
      <c r="R6" s="697" t="s">
        <v>488</v>
      </c>
      <c r="S6" s="697" t="s">
        <v>489</v>
      </c>
      <c r="T6" s="697" t="s">
        <v>491</v>
      </c>
      <c r="U6" s="697" t="s">
        <v>492</v>
      </c>
      <c r="V6" s="698" t="s">
        <v>493</v>
      </c>
    </row>
    <row r="7" spans="1:40" s="707" customFormat="1" ht="21.75" customHeight="1">
      <c r="A7" s="1239" t="s">
        <v>1119</v>
      </c>
      <c r="B7" s="1239"/>
      <c r="C7" s="1239"/>
      <c r="D7" s="1240"/>
      <c r="E7" s="700"/>
      <c r="F7" s="701" t="s">
        <v>481</v>
      </c>
      <c r="G7" s="701" t="s">
        <v>481</v>
      </c>
      <c r="H7" s="701" t="s">
        <v>489</v>
      </c>
      <c r="I7" s="702"/>
      <c r="J7" s="703"/>
      <c r="K7" s="704"/>
      <c r="L7" s="704"/>
      <c r="M7" s="704"/>
      <c r="N7" s="704"/>
      <c r="O7" s="704"/>
      <c r="P7" s="704"/>
      <c r="Q7" s="704"/>
      <c r="R7" s="701"/>
      <c r="S7" s="701"/>
      <c r="T7" s="705"/>
      <c r="U7" s="705"/>
      <c r="V7" s="706"/>
    </row>
    <row r="8" spans="1:40" s="707" customFormat="1" ht="17.25" hidden="1" customHeight="1">
      <c r="A8" s="1241" t="s">
        <v>1120</v>
      </c>
      <c r="B8" s="1242"/>
      <c r="C8" s="1243"/>
      <c r="D8" s="708">
        <f>SUM(E8,J8)</f>
        <v>40000</v>
      </c>
      <c r="E8" s="709">
        <f>E11</f>
        <v>0</v>
      </c>
      <c r="F8" s="710">
        <f t="shared" ref="F8:V8" si="0">F11</f>
        <v>0</v>
      </c>
      <c r="G8" s="710">
        <f t="shared" si="0"/>
        <v>0</v>
      </c>
      <c r="H8" s="710">
        <f t="shared" si="0"/>
        <v>0</v>
      </c>
      <c r="I8" s="711">
        <f t="shared" si="0"/>
        <v>0</v>
      </c>
      <c r="J8" s="709">
        <f t="shared" si="0"/>
        <v>40000</v>
      </c>
      <c r="K8" s="710">
        <f t="shared" si="0"/>
        <v>0</v>
      </c>
      <c r="L8" s="710">
        <f t="shared" si="0"/>
        <v>7500</v>
      </c>
      <c r="M8" s="710">
        <f t="shared" si="0"/>
        <v>0</v>
      </c>
      <c r="N8" s="710">
        <f t="shared" si="0"/>
        <v>15000</v>
      </c>
      <c r="O8" s="710">
        <f t="shared" si="0"/>
        <v>0</v>
      </c>
      <c r="P8" s="710">
        <f t="shared" si="0"/>
        <v>0</v>
      </c>
      <c r="Q8" s="710">
        <f t="shared" si="0"/>
        <v>0</v>
      </c>
      <c r="R8" s="710">
        <f t="shared" si="0"/>
        <v>0</v>
      </c>
      <c r="S8" s="710">
        <f t="shared" si="0"/>
        <v>10000</v>
      </c>
      <c r="T8" s="710">
        <f t="shared" si="0"/>
        <v>0</v>
      </c>
      <c r="U8" s="710">
        <f t="shared" si="0"/>
        <v>7500</v>
      </c>
      <c r="V8" s="711">
        <f t="shared" si="0"/>
        <v>0</v>
      </c>
    </row>
    <row r="9" spans="1:40" s="707" customFormat="1" ht="17.25" hidden="1" customHeight="1">
      <c r="A9" s="1241" t="s">
        <v>1121</v>
      </c>
      <c r="B9" s="1242"/>
      <c r="C9" s="1243"/>
      <c r="D9" s="708" t="e">
        <f t="shared" ref="D9:D10" si="1">SUM(E9,J9)</f>
        <v>#REF!</v>
      </c>
      <c r="E9" s="709" t="e">
        <f>#REF!</f>
        <v>#REF!</v>
      </c>
      <c r="F9" s="710" t="e">
        <f>#REF!</f>
        <v>#REF!</v>
      </c>
      <c r="G9" s="710" t="e">
        <f>#REF!</f>
        <v>#REF!</v>
      </c>
      <c r="H9" s="710" t="e">
        <f>#REF!</f>
        <v>#REF!</v>
      </c>
      <c r="I9" s="711" t="e">
        <f>#REF!</f>
        <v>#REF!</v>
      </c>
      <c r="J9" s="709" t="e">
        <f>#REF!</f>
        <v>#REF!</v>
      </c>
      <c r="K9" s="710" t="e">
        <f>#REF!</f>
        <v>#REF!</v>
      </c>
      <c r="L9" s="710" t="e">
        <f>#REF!</f>
        <v>#REF!</v>
      </c>
      <c r="M9" s="710" t="e">
        <f>#REF!</f>
        <v>#REF!</v>
      </c>
      <c r="N9" s="710" t="e">
        <f>#REF!</f>
        <v>#REF!</v>
      </c>
      <c r="O9" s="710" t="e">
        <f>#REF!</f>
        <v>#REF!</v>
      </c>
      <c r="P9" s="710" t="e">
        <f>#REF!</f>
        <v>#REF!</v>
      </c>
      <c r="Q9" s="710" t="e">
        <f>#REF!</f>
        <v>#REF!</v>
      </c>
      <c r="R9" s="710" t="e">
        <f>#REF!</f>
        <v>#REF!</v>
      </c>
      <c r="S9" s="710" t="e">
        <f>#REF!</f>
        <v>#REF!</v>
      </c>
      <c r="T9" s="710" t="e">
        <f>#REF!</f>
        <v>#REF!</v>
      </c>
      <c r="U9" s="710" t="e">
        <f>#REF!</f>
        <v>#REF!</v>
      </c>
      <c r="V9" s="711" t="e">
        <f>#REF!</f>
        <v>#REF!</v>
      </c>
    </row>
    <row r="10" spans="1:40" s="707" customFormat="1" ht="17.25" hidden="1" customHeight="1">
      <c r="A10" s="1241" t="s">
        <v>1122</v>
      </c>
      <c r="B10" s="1242"/>
      <c r="C10" s="1243"/>
      <c r="D10" s="708" t="e">
        <f t="shared" si="1"/>
        <v>#REF!</v>
      </c>
      <c r="E10" s="709" t="e">
        <f>#REF!</f>
        <v>#REF!</v>
      </c>
      <c r="F10" s="710" t="e">
        <f>#REF!</f>
        <v>#REF!</v>
      </c>
      <c r="G10" s="710" t="e">
        <f>#REF!</f>
        <v>#REF!</v>
      </c>
      <c r="H10" s="710" t="e">
        <f>#REF!</f>
        <v>#REF!</v>
      </c>
      <c r="I10" s="711" t="e">
        <f>#REF!</f>
        <v>#REF!</v>
      </c>
      <c r="J10" s="709" t="e">
        <f>#REF!</f>
        <v>#REF!</v>
      </c>
      <c r="K10" s="710" t="e">
        <f>#REF!</f>
        <v>#REF!</v>
      </c>
      <c r="L10" s="710" t="e">
        <f>#REF!</f>
        <v>#REF!</v>
      </c>
      <c r="M10" s="710" t="e">
        <f>#REF!</f>
        <v>#REF!</v>
      </c>
      <c r="N10" s="710" t="e">
        <f>#REF!</f>
        <v>#REF!</v>
      </c>
      <c r="O10" s="710" t="e">
        <f>#REF!</f>
        <v>#REF!</v>
      </c>
      <c r="P10" s="710" t="e">
        <f>#REF!</f>
        <v>#REF!</v>
      </c>
      <c r="Q10" s="710" t="e">
        <f>#REF!</f>
        <v>#REF!</v>
      </c>
      <c r="R10" s="710" t="e">
        <f>#REF!</f>
        <v>#REF!</v>
      </c>
      <c r="S10" s="710" t="e">
        <f>#REF!</f>
        <v>#REF!</v>
      </c>
      <c r="T10" s="710" t="e">
        <f>#REF!</f>
        <v>#REF!</v>
      </c>
      <c r="U10" s="710" t="e">
        <f>#REF!</f>
        <v>#REF!</v>
      </c>
      <c r="V10" s="711" t="e">
        <f>#REF!</f>
        <v>#REF!</v>
      </c>
    </row>
    <row r="11" spans="1:40" s="721" customFormat="1" ht="34.5" customHeight="1">
      <c r="A11" s="1244" t="s">
        <v>1123</v>
      </c>
      <c r="B11" s="1244"/>
      <c r="C11" s="1244"/>
      <c r="D11" s="712">
        <f t="shared" ref="D11:V11" si="2">SUM(D12:D12)</f>
        <v>40000</v>
      </c>
      <c r="E11" s="713">
        <f t="shared" si="2"/>
        <v>0</v>
      </c>
      <c r="F11" s="714">
        <f t="shared" si="2"/>
        <v>0</v>
      </c>
      <c r="G11" s="714">
        <f t="shared" si="2"/>
        <v>0</v>
      </c>
      <c r="H11" s="714">
        <f t="shared" si="2"/>
        <v>0</v>
      </c>
      <c r="I11" s="715">
        <f t="shared" si="2"/>
        <v>0</v>
      </c>
      <c r="J11" s="716">
        <f t="shared" si="2"/>
        <v>40000</v>
      </c>
      <c r="K11" s="717">
        <f t="shared" si="2"/>
        <v>0</v>
      </c>
      <c r="L11" s="718">
        <f t="shared" si="2"/>
        <v>7500</v>
      </c>
      <c r="M11" s="717">
        <f t="shared" si="2"/>
        <v>0</v>
      </c>
      <c r="N11" s="717">
        <f t="shared" si="2"/>
        <v>15000</v>
      </c>
      <c r="O11" s="717">
        <f t="shared" si="2"/>
        <v>0</v>
      </c>
      <c r="P11" s="717">
        <f t="shared" si="2"/>
        <v>0</v>
      </c>
      <c r="Q11" s="717">
        <f t="shared" si="2"/>
        <v>0</v>
      </c>
      <c r="R11" s="717">
        <f t="shared" si="2"/>
        <v>0</v>
      </c>
      <c r="S11" s="717">
        <f t="shared" si="2"/>
        <v>10000</v>
      </c>
      <c r="T11" s="717">
        <f t="shared" si="2"/>
        <v>0</v>
      </c>
      <c r="U11" s="717">
        <f t="shared" si="2"/>
        <v>7500</v>
      </c>
      <c r="V11" s="719">
        <f t="shared" si="2"/>
        <v>0</v>
      </c>
      <c r="W11" s="720"/>
      <c r="X11" s="720"/>
      <c r="Y11" s="720"/>
      <c r="Z11" s="720"/>
      <c r="AA11" s="720"/>
      <c r="AB11" s="720"/>
      <c r="AC11" s="720"/>
      <c r="AD11" s="720"/>
      <c r="AE11" s="720"/>
      <c r="AF11" s="720"/>
      <c r="AG11" s="720"/>
      <c r="AH11" s="720"/>
      <c r="AI11" s="720"/>
      <c r="AJ11" s="720"/>
      <c r="AK11" s="720"/>
      <c r="AL11" s="720"/>
      <c r="AM11" s="720"/>
      <c r="AN11" s="720"/>
    </row>
    <row r="12" spans="1:40" s="721" customFormat="1" ht="25.5" customHeight="1">
      <c r="A12" s="722">
        <v>1</v>
      </c>
      <c r="B12" s="723" t="s">
        <v>1124</v>
      </c>
      <c r="C12" s="724" t="s">
        <v>1125</v>
      </c>
      <c r="D12" s="725">
        <f t="shared" ref="D12" si="3">SUM(E12,J12)</f>
        <v>40000</v>
      </c>
      <c r="E12" s="726">
        <f t="shared" ref="E12" si="4">SUM(F12:I12)</f>
        <v>0</v>
      </c>
      <c r="F12" s="727"/>
      <c r="G12" s="727"/>
      <c r="H12" s="727"/>
      <c r="I12" s="728"/>
      <c r="J12" s="729">
        <f t="shared" ref="J12" si="5">SUM(K12:V12)</f>
        <v>40000</v>
      </c>
      <c r="K12" s="730"/>
      <c r="L12" s="731">
        <v>7500</v>
      </c>
      <c r="M12" s="731"/>
      <c r="N12" s="731">
        <v>15000</v>
      </c>
      <c r="O12" s="731"/>
      <c r="P12" s="731"/>
      <c r="Q12" s="731"/>
      <c r="R12" s="732"/>
      <c r="S12" s="734">
        <v>10000</v>
      </c>
      <c r="T12" s="732"/>
      <c r="U12" s="732">
        <v>7500</v>
      </c>
      <c r="V12" s="733"/>
      <c r="W12" s="720"/>
      <c r="X12" s="720"/>
      <c r="Y12" s="720"/>
      <c r="Z12" s="720"/>
      <c r="AA12" s="720"/>
      <c r="AB12" s="720"/>
      <c r="AC12" s="720"/>
      <c r="AD12" s="720"/>
      <c r="AE12" s="720"/>
      <c r="AF12" s="720"/>
      <c r="AG12" s="720"/>
      <c r="AH12" s="720"/>
      <c r="AI12" s="720"/>
      <c r="AJ12" s="720"/>
      <c r="AK12" s="720"/>
      <c r="AL12" s="720"/>
      <c r="AM12" s="720"/>
      <c r="AN12" s="720"/>
    </row>
    <row r="13" spans="1:40">
      <c r="A13" s="673"/>
    </row>
    <row r="14" spans="1:40">
      <c r="A14" s="673"/>
    </row>
    <row r="15" spans="1:40">
      <c r="A15" s="673"/>
    </row>
    <row r="16" spans="1:40">
      <c r="A16" s="1236" t="s">
        <v>1126</v>
      </c>
      <c r="B16" s="1236"/>
      <c r="C16" s="1236"/>
    </row>
    <row r="17" spans="1:65">
      <c r="A17" s="1236">
        <v>341949</v>
      </c>
      <c r="B17" s="1236"/>
      <c r="C17" s="1236"/>
    </row>
    <row r="18" spans="1:65" s="673" customFormat="1">
      <c r="C18" s="674"/>
      <c r="D18" s="674"/>
      <c r="E18" s="674"/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6"/>
      <c r="AK18" s="676"/>
      <c r="AL18" s="676"/>
      <c r="AM18" s="676"/>
      <c r="AN18" s="676"/>
      <c r="AO18" s="676"/>
      <c r="AP18" s="676"/>
      <c r="AQ18" s="676"/>
      <c r="AR18" s="676"/>
      <c r="AS18" s="676"/>
      <c r="AT18" s="676"/>
      <c r="AU18" s="676"/>
      <c r="AV18" s="676"/>
      <c r="AW18" s="676"/>
      <c r="AX18" s="676"/>
      <c r="AY18" s="676"/>
      <c r="AZ18" s="676"/>
      <c r="BA18" s="676"/>
      <c r="BB18" s="676"/>
      <c r="BC18" s="676"/>
      <c r="BD18" s="676"/>
      <c r="BE18" s="676"/>
      <c r="BF18" s="676"/>
      <c r="BG18" s="676"/>
      <c r="BH18" s="676"/>
      <c r="BI18" s="676"/>
      <c r="BJ18" s="676"/>
      <c r="BK18" s="676"/>
      <c r="BL18" s="676"/>
      <c r="BM18" s="676"/>
    </row>
    <row r="19" spans="1:65" s="673" customFormat="1">
      <c r="C19" s="674"/>
      <c r="D19" s="674"/>
      <c r="E19" s="674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6"/>
      <c r="U19" s="676"/>
      <c r="V19" s="676"/>
      <c r="W19" s="676"/>
      <c r="X19" s="676"/>
      <c r="Y19" s="676"/>
      <c r="Z19" s="676"/>
      <c r="AA19" s="676"/>
      <c r="AB19" s="676"/>
      <c r="AC19" s="676"/>
      <c r="AD19" s="676"/>
      <c r="AE19" s="676"/>
      <c r="AF19" s="676"/>
      <c r="AG19" s="676"/>
      <c r="AH19" s="676"/>
      <c r="AI19" s="676"/>
      <c r="AJ19" s="676"/>
      <c r="AK19" s="676"/>
      <c r="AL19" s="676"/>
      <c r="AM19" s="676"/>
      <c r="AN19" s="676"/>
      <c r="AO19" s="676"/>
      <c r="AP19" s="676"/>
      <c r="AQ19" s="676"/>
      <c r="AR19" s="676"/>
      <c r="AS19" s="676"/>
      <c r="AT19" s="676"/>
      <c r="AU19" s="676"/>
      <c r="AV19" s="676"/>
      <c r="AW19" s="676"/>
      <c r="AX19" s="676"/>
      <c r="AY19" s="676"/>
      <c r="AZ19" s="676"/>
      <c r="BA19" s="676"/>
      <c r="BB19" s="676"/>
      <c r="BC19" s="676"/>
      <c r="BD19" s="676"/>
      <c r="BE19" s="676"/>
      <c r="BF19" s="676"/>
      <c r="BG19" s="676"/>
      <c r="BH19" s="676"/>
      <c r="BI19" s="676"/>
      <c r="BJ19" s="676"/>
      <c r="BK19" s="676"/>
      <c r="BL19" s="676"/>
      <c r="BM19" s="676"/>
    </row>
    <row r="20" spans="1:65" s="673" customFormat="1">
      <c r="C20" s="674"/>
      <c r="D20" s="674"/>
      <c r="E20" s="674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6"/>
      <c r="U20" s="676"/>
      <c r="V20" s="676"/>
      <c r="W20" s="676"/>
      <c r="X20" s="676"/>
      <c r="Y20" s="676"/>
      <c r="Z20" s="676"/>
      <c r="AA20" s="676"/>
      <c r="AB20" s="676"/>
      <c r="AC20" s="676"/>
      <c r="AD20" s="676"/>
      <c r="AE20" s="676"/>
      <c r="AF20" s="676"/>
      <c r="AG20" s="676"/>
      <c r="AH20" s="676"/>
      <c r="AI20" s="676"/>
      <c r="AJ20" s="676"/>
      <c r="AK20" s="676"/>
      <c r="AL20" s="676"/>
      <c r="AM20" s="676"/>
      <c r="AN20" s="676"/>
      <c r="AO20" s="676"/>
      <c r="AP20" s="676"/>
      <c r="AQ20" s="676"/>
      <c r="AR20" s="676"/>
      <c r="AS20" s="676"/>
      <c r="AT20" s="676"/>
      <c r="AU20" s="676"/>
      <c r="AV20" s="676"/>
      <c r="AW20" s="676"/>
      <c r="AX20" s="676"/>
      <c r="AY20" s="676"/>
      <c r="AZ20" s="676"/>
      <c r="BA20" s="676"/>
      <c r="BB20" s="676"/>
      <c r="BC20" s="676"/>
      <c r="BD20" s="676"/>
      <c r="BE20" s="676"/>
      <c r="BF20" s="676"/>
      <c r="BG20" s="676"/>
      <c r="BH20" s="676"/>
      <c r="BI20" s="676"/>
      <c r="BJ20" s="676"/>
      <c r="BK20" s="676"/>
      <c r="BL20" s="676"/>
      <c r="BM20" s="676"/>
    </row>
    <row r="21" spans="1:65" s="673" customFormat="1">
      <c r="C21" s="674"/>
      <c r="D21" s="674"/>
      <c r="E21" s="674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6"/>
      <c r="AH21" s="676"/>
      <c r="AI21" s="676"/>
      <c r="AJ21" s="676"/>
      <c r="AK21" s="676"/>
      <c r="AL21" s="676"/>
      <c r="AM21" s="676"/>
      <c r="AN21" s="676"/>
      <c r="AO21" s="676"/>
      <c r="AP21" s="676"/>
      <c r="AQ21" s="676"/>
      <c r="AR21" s="676"/>
      <c r="AS21" s="676"/>
      <c r="AT21" s="676"/>
      <c r="AU21" s="676"/>
      <c r="AV21" s="676"/>
      <c r="AW21" s="676"/>
      <c r="AX21" s="676"/>
      <c r="AY21" s="676"/>
      <c r="AZ21" s="676"/>
      <c r="BA21" s="676"/>
      <c r="BB21" s="676"/>
      <c r="BC21" s="676"/>
      <c r="BD21" s="676"/>
      <c r="BE21" s="676"/>
      <c r="BF21" s="676"/>
      <c r="BG21" s="676"/>
      <c r="BH21" s="676"/>
      <c r="BI21" s="676"/>
      <c r="BJ21" s="676"/>
      <c r="BK21" s="676"/>
      <c r="BL21" s="676"/>
      <c r="BM21" s="676"/>
    </row>
    <row r="22" spans="1:65" s="673" customFormat="1">
      <c r="C22" s="674"/>
      <c r="D22" s="674"/>
      <c r="E22" s="674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676"/>
      <c r="AQ22" s="676"/>
      <c r="AR22" s="676"/>
      <c r="AS22" s="676"/>
      <c r="AT22" s="676"/>
      <c r="AU22" s="676"/>
      <c r="AV22" s="676"/>
      <c r="AW22" s="676"/>
      <c r="AX22" s="676"/>
      <c r="AY22" s="676"/>
      <c r="AZ22" s="676"/>
      <c r="BA22" s="676"/>
      <c r="BB22" s="676"/>
      <c r="BC22" s="676"/>
      <c r="BD22" s="676"/>
      <c r="BE22" s="676"/>
      <c r="BF22" s="676"/>
      <c r="BG22" s="676"/>
      <c r="BH22" s="676"/>
      <c r="BI22" s="676"/>
      <c r="BJ22" s="676"/>
      <c r="BK22" s="676"/>
      <c r="BL22" s="676"/>
      <c r="BM22" s="676"/>
    </row>
    <row r="23" spans="1:65" s="673" customFormat="1">
      <c r="C23" s="674"/>
      <c r="D23" s="674"/>
      <c r="E23" s="674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6"/>
      <c r="AL23" s="676"/>
      <c r="AM23" s="676"/>
      <c r="AN23" s="676"/>
      <c r="AO23" s="676"/>
      <c r="AP23" s="676"/>
      <c r="AQ23" s="676"/>
      <c r="AR23" s="676"/>
      <c r="AS23" s="676"/>
      <c r="AT23" s="676"/>
      <c r="AU23" s="676"/>
      <c r="AV23" s="676"/>
      <c r="AW23" s="676"/>
      <c r="AX23" s="676"/>
      <c r="AY23" s="676"/>
      <c r="AZ23" s="676"/>
      <c r="BA23" s="676"/>
      <c r="BB23" s="676"/>
      <c r="BC23" s="676"/>
      <c r="BD23" s="676"/>
      <c r="BE23" s="676"/>
      <c r="BF23" s="676"/>
      <c r="BG23" s="676"/>
      <c r="BH23" s="676"/>
      <c r="BI23" s="676"/>
      <c r="BJ23" s="676"/>
      <c r="BK23" s="676"/>
      <c r="BL23" s="676"/>
      <c r="BM23" s="676"/>
    </row>
    <row r="24" spans="1:65" s="673" customFormat="1">
      <c r="C24" s="674"/>
      <c r="D24" s="674"/>
      <c r="E24" s="674"/>
      <c r="F24" s="675"/>
      <c r="G24" s="675"/>
      <c r="H24" s="675"/>
      <c r="I24" s="675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76"/>
      <c r="U24" s="676"/>
      <c r="V24" s="676"/>
      <c r="W24" s="676"/>
      <c r="X24" s="676"/>
      <c r="Y24" s="676"/>
      <c r="Z24" s="676"/>
      <c r="AA24" s="676"/>
      <c r="AB24" s="676"/>
      <c r="AC24" s="676"/>
      <c r="AD24" s="676"/>
      <c r="AE24" s="676"/>
      <c r="AF24" s="676"/>
      <c r="AG24" s="676"/>
      <c r="AH24" s="676"/>
      <c r="AI24" s="676"/>
      <c r="AJ24" s="676"/>
      <c r="AK24" s="676"/>
      <c r="AL24" s="676"/>
      <c r="AM24" s="676"/>
      <c r="AN24" s="676"/>
      <c r="AO24" s="676"/>
      <c r="AP24" s="676"/>
      <c r="AQ24" s="676"/>
      <c r="AR24" s="676"/>
      <c r="AS24" s="676"/>
      <c r="AT24" s="676"/>
      <c r="AU24" s="676"/>
      <c r="AV24" s="676"/>
      <c r="AW24" s="676"/>
      <c r="AX24" s="676"/>
      <c r="AY24" s="676"/>
      <c r="AZ24" s="676"/>
      <c r="BA24" s="676"/>
      <c r="BB24" s="676"/>
      <c r="BC24" s="676"/>
      <c r="BD24" s="676"/>
      <c r="BE24" s="676"/>
      <c r="BF24" s="676"/>
      <c r="BG24" s="676"/>
      <c r="BH24" s="676"/>
      <c r="BI24" s="676"/>
      <c r="BJ24" s="676"/>
      <c r="BK24" s="676"/>
      <c r="BL24" s="676"/>
      <c r="BM24" s="676"/>
    </row>
    <row r="25" spans="1:65" s="673" customFormat="1">
      <c r="C25" s="674"/>
      <c r="D25" s="674"/>
      <c r="E25" s="674"/>
      <c r="F25" s="675"/>
      <c r="G25" s="675"/>
      <c r="H25" s="675"/>
      <c r="I25" s="675"/>
      <c r="J25" s="675"/>
      <c r="K25" s="675"/>
      <c r="L25" s="675"/>
      <c r="M25" s="675"/>
      <c r="N25" s="675"/>
      <c r="O25" s="675"/>
      <c r="P25" s="675"/>
      <c r="Q25" s="675"/>
      <c r="R25" s="675"/>
      <c r="S25" s="675"/>
      <c r="T25" s="676"/>
      <c r="U25" s="676"/>
      <c r="V25" s="676"/>
      <c r="W25" s="676"/>
      <c r="X25" s="676"/>
      <c r="Y25" s="676"/>
      <c r="Z25" s="676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676"/>
      <c r="AQ25" s="676"/>
      <c r="AR25" s="676"/>
      <c r="AS25" s="676"/>
      <c r="AT25" s="676"/>
      <c r="AU25" s="676"/>
      <c r="AV25" s="676"/>
      <c r="AW25" s="676"/>
      <c r="AX25" s="676"/>
      <c r="AY25" s="676"/>
      <c r="AZ25" s="676"/>
      <c r="BA25" s="676"/>
      <c r="BB25" s="676"/>
      <c r="BC25" s="676"/>
      <c r="BD25" s="676"/>
      <c r="BE25" s="676"/>
      <c r="BF25" s="676"/>
      <c r="BG25" s="676"/>
      <c r="BH25" s="676"/>
      <c r="BI25" s="676"/>
      <c r="BJ25" s="676"/>
      <c r="BK25" s="676"/>
      <c r="BL25" s="676"/>
      <c r="BM25" s="676"/>
    </row>
    <row r="26" spans="1:65" s="673" customFormat="1">
      <c r="C26" s="674"/>
      <c r="D26" s="674"/>
      <c r="E26" s="674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76"/>
      <c r="AN26" s="676"/>
      <c r="AO26" s="676"/>
      <c r="AP26" s="676"/>
      <c r="AQ26" s="676"/>
      <c r="AR26" s="676"/>
      <c r="AS26" s="676"/>
      <c r="AT26" s="676"/>
      <c r="AU26" s="676"/>
      <c r="AV26" s="676"/>
      <c r="AW26" s="676"/>
      <c r="AX26" s="676"/>
      <c r="AY26" s="676"/>
      <c r="AZ26" s="676"/>
      <c r="BA26" s="676"/>
      <c r="BB26" s="676"/>
      <c r="BC26" s="676"/>
      <c r="BD26" s="676"/>
      <c r="BE26" s="676"/>
      <c r="BF26" s="676"/>
      <c r="BG26" s="676"/>
      <c r="BH26" s="676"/>
      <c r="BI26" s="676"/>
      <c r="BJ26" s="676"/>
      <c r="BK26" s="676"/>
      <c r="BL26" s="676"/>
      <c r="BM26" s="676"/>
    </row>
    <row r="27" spans="1:65" s="673" customFormat="1">
      <c r="C27" s="674"/>
      <c r="D27" s="674"/>
      <c r="E27" s="674"/>
      <c r="F27" s="675"/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6"/>
      <c r="AL27" s="676"/>
      <c r="AM27" s="676"/>
      <c r="AN27" s="676"/>
      <c r="AO27" s="676"/>
      <c r="AP27" s="676"/>
      <c r="AQ27" s="676"/>
      <c r="AR27" s="676"/>
      <c r="AS27" s="676"/>
      <c r="AT27" s="676"/>
      <c r="AU27" s="676"/>
      <c r="AV27" s="676"/>
      <c r="AW27" s="676"/>
      <c r="AX27" s="676"/>
      <c r="AY27" s="676"/>
      <c r="AZ27" s="676"/>
      <c r="BA27" s="676"/>
      <c r="BB27" s="676"/>
      <c r="BC27" s="676"/>
      <c r="BD27" s="676"/>
      <c r="BE27" s="676"/>
      <c r="BF27" s="676"/>
      <c r="BG27" s="676"/>
      <c r="BH27" s="676"/>
      <c r="BI27" s="676"/>
      <c r="BJ27" s="676"/>
      <c r="BK27" s="676"/>
      <c r="BL27" s="676"/>
      <c r="BM27" s="676"/>
    </row>
    <row r="28" spans="1:65" s="673" customFormat="1">
      <c r="C28" s="674"/>
      <c r="D28" s="674"/>
      <c r="E28" s="674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675"/>
      <c r="T28" s="676"/>
      <c r="U28" s="676"/>
      <c r="V28" s="676"/>
      <c r="W28" s="676"/>
      <c r="X28" s="676"/>
      <c r="Y28" s="676"/>
      <c r="Z28" s="676"/>
      <c r="AA28" s="676"/>
      <c r="AB28" s="676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76"/>
      <c r="AN28" s="676"/>
      <c r="AO28" s="676"/>
      <c r="AP28" s="676"/>
      <c r="AQ28" s="676"/>
      <c r="AR28" s="676"/>
      <c r="AS28" s="676"/>
      <c r="AT28" s="676"/>
      <c r="AU28" s="676"/>
      <c r="AV28" s="676"/>
      <c r="AW28" s="676"/>
      <c r="AX28" s="676"/>
      <c r="AY28" s="676"/>
      <c r="AZ28" s="676"/>
      <c r="BA28" s="676"/>
      <c r="BB28" s="676"/>
      <c r="BC28" s="676"/>
      <c r="BD28" s="676"/>
      <c r="BE28" s="676"/>
      <c r="BF28" s="676"/>
      <c r="BG28" s="676"/>
      <c r="BH28" s="676"/>
      <c r="BI28" s="676"/>
      <c r="BJ28" s="676"/>
      <c r="BK28" s="676"/>
      <c r="BL28" s="676"/>
      <c r="BM28" s="676"/>
    </row>
    <row r="29" spans="1:65" s="673" customFormat="1">
      <c r="C29" s="674"/>
      <c r="D29" s="674"/>
      <c r="E29" s="674"/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S29" s="675"/>
      <c r="T29" s="676"/>
      <c r="U29" s="676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6"/>
      <c r="AP29" s="676"/>
      <c r="AQ29" s="676"/>
      <c r="AR29" s="676"/>
      <c r="AS29" s="676"/>
      <c r="AT29" s="676"/>
      <c r="AU29" s="676"/>
      <c r="AV29" s="676"/>
      <c r="AW29" s="676"/>
      <c r="AX29" s="676"/>
      <c r="AY29" s="676"/>
      <c r="AZ29" s="676"/>
      <c r="BA29" s="676"/>
      <c r="BB29" s="676"/>
      <c r="BC29" s="676"/>
      <c r="BD29" s="676"/>
      <c r="BE29" s="676"/>
      <c r="BF29" s="676"/>
      <c r="BG29" s="676"/>
      <c r="BH29" s="676"/>
      <c r="BI29" s="676"/>
      <c r="BJ29" s="676"/>
      <c r="BK29" s="676"/>
      <c r="BL29" s="676"/>
      <c r="BM29" s="676"/>
    </row>
    <row r="30" spans="1:65" s="673" customFormat="1">
      <c r="C30" s="674"/>
      <c r="D30" s="674"/>
      <c r="E30" s="674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  <c r="AE30" s="676"/>
      <c r="AF30" s="676"/>
      <c r="AG30" s="676"/>
      <c r="AH30" s="676"/>
      <c r="AI30" s="676"/>
      <c r="AJ30" s="676"/>
      <c r="AK30" s="676"/>
      <c r="AL30" s="676"/>
      <c r="AM30" s="676"/>
      <c r="AN30" s="676"/>
      <c r="AO30" s="676"/>
      <c r="AP30" s="676"/>
      <c r="AQ30" s="676"/>
      <c r="AR30" s="676"/>
      <c r="AS30" s="676"/>
      <c r="AT30" s="676"/>
      <c r="AU30" s="676"/>
      <c r="AV30" s="676"/>
      <c r="AW30" s="676"/>
      <c r="AX30" s="676"/>
      <c r="AY30" s="676"/>
      <c r="AZ30" s="676"/>
      <c r="BA30" s="676"/>
      <c r="BB30" s="676"/>
      <c r="BC30" s="676"/>
      <c r="BD30" s="676"/>
      <c r="BE30" s="676"/>
      <c r="BF30" s="676"/>
      <c r="BG30" s="676"/>
      <c r="BH30" s="676"/>
      <c r="BI30" s="676"/>
      <c r="BJ30" s="676"/>
      <c r="BK30" s="676"/>
      <c r="BL30" s="676"/>
      <c r="BM30" s="676"/>
    </row>
    <row r="31" spans="1:65" s="673" customFormat="1">
      <c r="C31" s="674"/>
      <c r="D31" s="674"/>
      <c r="E31" s="674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76"/>
      <c r="AN31" s="676"/>
      <c r="AO31" s="676"/>
      <c r="AP31" s="676"/>
      <c r="AQ31" s="676"/>
      <c r="AR31" s="676"/>
      <c r="AS31" s="676"/>
      <c r="AT31" s="676"/>
      <c r="AU31" s="676"/>
      <c r="AV31" s="676"/>
      <c r="AW31" s="676"/>
      <c r="AX31" s="676"/>
      <c r="AY31" s="676"/>
      <c r="AZ31" s="676"/>
      <c r="BA31" s="676"/>
      <c r="BB31" s="676"/>
      <c r="BC31" s="676"/>
      <c r="BD31" s="676"/>
      <c r="BE31" s="676"/>
      <c r="BF31" s="676"/>
      <c r="BG31" s="676"/>
      <c r="BH31" s="676"/>
      <c r="BI31" s="676"/>
      <c r="BJ31" s="676"/>
      <c r="BK31" s="676"/>
      <c r="BL31" s="676"/>
      <c r="BM31" s="676"/>
    </row>
    <row r="32" spans="1:65" s="673" customFormat="1">
      <c r="C32" s="674"/>
      <c r="D32" s="674"/>
      <c r="E32" s="674"/>
      <c r="F32" s="675"/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675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6"/>
      <c r="AE32" s="676"/>
      <c r="AF32" s="676"/>
      <c r="AG32" s="676"/>
      <c r="AH32" s="676"/>
      <c r="AI32" s="676"/>
      <c r="AJ32" s="676"/>
      <c r="AK32" s="676"/>
      <c r="AL32" s="676"/>
      <c r="AM32" s="676"/>
      <c r="AN32" s="676"/>
      <c r="AO32" s="676"/>
      <c r="AP32" s="676"/>
      <c r="AQ32" s="676"/>
      <c r="AR32" s="676"/>
      <c r="AS32" s="676"/>
      <c r="AT32" s="676"/>
      <c r="AU32" s="676"/>
      <c r="AV32" s="676"/>
      <c r="AW32" s="676"/>
      <c r="AX32" s="676"/>
      <c r="AY32" s="676"/>
      <c r="AZ32" s="676"/>
      <c r="BA32" s="676"/>
      <c r="BB32" s="676"/>
      <c r="BC32" s="676"/>
      <c r="BD32" s="676"/>
      <c r="BE32" s="676"/>
      <c r="BF32" s="676"/>
      <c r="BG32" s="676"/>
      <c r="BH32" s="676"/>
      <c r="BI32" s="676"/>
      <c r="BJ32" s="676"/>
      <c r="BK32" s="676"/>
      <c r="BL32" s="676"/>
      <c r="BM32" s="676"/>
    </row>
    <row r="33" spans="3:65" s="673" customFormat="1">
      <c r="C33" s="674"/>
      <c r="D33" s="674"/>
      <c r="E33" s="674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6"/>
      <c r="U33" s="676"/>
      <c r="V33" s="676"/>
      <c r="W33" s="676"/>
      <c r="X33" s="676"/>
      <c r="Y33" s="676"/>
      <c r="Z33" s="676"/>
      <c r="AA33" s="676"/>
      <c r="AB33" s="676"/>
      <c r="AC33" s="676"/>
      <c r="AD33" s="676"/>
      <c r="AE33" s="676"/>
      <c r="AF33" s="676"/>
      <c r="AG33" s="676"/>
      <c r="AH33" s="676"/>
      <c r="AI33" s="676"/>
      <c r="AJ33" s="676"/>
      <c r="AK33" s="676"/>
      <c r="AL33" s="676"/>
      <c r="AM33" s="676"/>
      <c r="AN33" s="676"/>
      <c r="AO33" s="676"/>
      <c r="AP33" s="676"/>
      <c r="AQ33" s="676"/>
      <c r="AR33" s="676"/>
      <c r="AS33" s="676"/>
      <c r="AT33" s="676"/>
      <c r="AU33" s="676"/>
      <c r="AV33" s="676"/>
      <c r="AW33" s="676"/>
      <c r="AX33" s="676"/>
      <c r="AY33" s="676"/>
      <c r="AZ33" s="676"/>
      <c r="BA33" s="676"/>
      <c r="BB33" s="676"/>
      <c r="BC33" s="676"/>
      <c r="BD33" s="676"/>
      <c r="BE33" s="676"/>
      <c r="BF33" s="676"/>
      <c r="BG33" s="676"/>
      <c r="BH33" s="676"/>
      <c r="BI33" s="676"/>
      <c r="BJ33" s="676"/>
      <c r="BK33" s="676"/>
      <c r="BL33" s="676"/>
      <c r="BM33" s="676"/>
    </row>
    <row r="34" spans="3:65" s="673" customFormat="1">
      <c r="C34" s="674"/>
      <c r="D34" s="674"/>
      <c r="E34" s="674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6"/>
      <c r="U34" s="676"/>
      <c r="V34" s="676"/>
      <c r="W34" s="676"/>
      <c r="X34" s="676"/>
      <c r="Y34" s="676"/>
      <c r="Z34" s="676"/>
      <c r="AA34" s="676"/>
      <c r="AB34" s="676"/>
      <c r="AC34" s="676"/>
      <c r="AD34" s="676"/>
      <c r="AE34" s="676"/>
      <c r="AF34" s="676"/>
      <c r="AG34" s="676"/>
      <c r="AH34" s="676"/>
      <c r="AI34" s="676"/>
      <c r="AJ34" s="676"/>
      <c r="AK34" s="676"/>
      <c r="AL34" s="676"/>
      <c r="AM34" s="676"/>
      <c r="AN34" s="676"/>
      <c r="AO34" s="676"/>
      <c r="AP34" s="676"/>
      <c r="AQ34" s="676"/>
      <c r="AR34" s="676"/>
      <c r="AS34" s="676"/>
      <c r="AT34" s="676"/>
      <c r="AU34" s="676"/>
      <c r="AV34" s="676"/>
      <c r="AW34" s="676"/>
      <c r="AX34" s="676"/>
      <c r="AY34" s="676"/>
      <c r="AZ34" s="676"/>
      <c r="BA34" s="676"/>
      <c r="BB34" s="676"/>
      <c r="BC34" s="676"/>
      <c r="BD34" s="676"/>
      <c r="BE34" s="676"/>
      <c r="BF34" s="676"/>
      <c r="BG34" s="676"/>
      <c r="BH34" s="676"/>
      <c r="BI34" s="676"/>
      <c r="BJ34" s="676"/>
      <c r="BK34" s="676"/>
      <c r="BL34" s="676"/>
      <c r="BM34" s="676"/>
    </row>
    <row r="35" spans="3:65" s="673" customFormat="1">
      <c r="C35" s="674"/>
      <c r="D35" s="674"/>
      <c r="E35" s="674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6"/>
      <c r="AL35" s="676"/>
      <c r="AM35" s="676"/>
      <c r="AN35" s="676"/>
      <c r="AO35" s="676"/>
      <c r="AP35" s="676"/>
      <c r="AQ35" s="676"/>
      <c r="AR35" s="676"/>
      <c r="AS35" s="676"/>
      <c r="AT35" s="676"/>
      <c r="AU35" s="676"/>
      <c r="AV35" s="676"/>
      <c r="AW35" s="676"/>
      <c r="AX35" s="676"/>
      <c r="AY35" s="676"/>
      <c r="AZ35" s="676"/>
      <c r="BA35" s="676"/>
      <c r="BB35" s="676"/>
      <c r="BC35" s="676"/>
      <c r="BD35" s="676"/>
      <c r="BE35" s="676"/>
      <c r="BF35" s="676"/>
      <c r="BG35" s="676"/>
      <c r="BH35" s="676"/>
      <c r="BI35" s="676"/>
      <c r="BJ35" s="676"/>
      <c r="BK35" s="676"/>
      <c r="BL35" s="676"/>
      <c r="BM35" s="676"/>
    </row>
    <row r="36" spans="3:65" s="673" customFormat="1">
      <c r="C36" s="674"/>
      <c r="D36" s="674"/>
      <c r="E36" s="674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6"/>
      <c r="U36" s="676"/>
      <c r="V36" s="676"/>
      <c r="W36" s="676"/>
      <c r="X36" s="676"/>
      <c r="Y36" s="676"/>
      <c r="Z36" s="676"/>
      <c r="AA36" s="676"/>
      <c r="AB36" s="676"/>
      <c r="AC36" s="676"/>
      <c r="AD36" s="676"/>
      <c r="AE36" s="676"/>
      <c r="AF36" s="676"/>
      <c r="AG36" s="676"/>
      <c r="AH36" s="676"/>
      <c r="AI36" s="676"/>
      <c r="AJ36" s="676"/>
      <c r="AK36" s="676"/>
      <c r="AL36" s="676"/>
      <c r="AM36" s="676"/>
      <c r="AN36" s="676"/>
      <c r="AO36" s="676"/>
      <c r="AP36" s="676"/>
      <c r="AQ36" s="676"/>
      <c r="AR36" s="676"/>
      <c r="AS36" s="676"/>
      <c r="AT36" s="676"/>
      <c r="AU36" s="676"/>
      <c r="AV36" s="676"/>
      <c r="AW36" s="676"/>
      <c r="AX36" s="676"/>
      <c r="AY36" s="676"/>
      <c r="AZ36" s="676"/>
      <c r="BA36" s="676"/>
      <c r="BB36" s="676"/>
      <c r="BC36" s="676"/>
      <c r="BD36" s="676"/>
      <c r="BE36" s="676"/>
      <c r="BF36" s="676"/>
      <c r="BG36" s="676"/>
      <c r="BH36" s="676"/>
      <c r="BI36" s="676"/>
      <c r="BJ36" s="676"/>
      <c r="BK36" s="676"/>
      <c r="BL36" s="676"/>
      <c r="BM36" s="676"/>
    </row>
    <row r="37" spans="3:65" s="673" customFormat="1">
      <c r="C37" s="674"/>
      <c r="D37" s="674"/>
      <c r="E37" s="674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6"/>
      <c r="U37" s="676"/>
      <c r="V37" s="676"/>
      <c r="W37" s="676"/>
      <c r="X37" s="676"/>
      <c r="Y37" s="676"/>
      <c r="Z37" s="676"/>
      <c r="AA37" s="676"/>
      <c r="AB37" s="676"/>
      <c r="AC37" s="676"/>
      <c r="AD37" s="676"/>
      <c r="AE37" s="676"/>
      <c r="AF37" s="676"/>
      <c r="AG37" s="676"/>
      <c r="AH37" s="676"/>
      <c r="AI37" s="676"/>
      <c r="AJ37" s="676"/>
      <c r="AK37" s="676"/>
      <c r="AL37" s="676"/>
      <c r="AM37" s="676"/>
      <c r="AN37" s="676"/>
      <c r="AO37" s="676"/>
      <c r="AP37" s="676"/>
      <c r="AQ37" s="676"/>
      <c r="AR37" s="676"/>
      <c r="AS37" s="676"/>
      <c r="AT37" s="676"/>
      <c r="AU37" s="676"/>
      <c r="AV37" s="676"/>
      <c r="AW37" s="676"/>
      <c r="AX37" s="676"/>
      <c r="AY37" s="676"/>
      <c r="AZ37" s="676"/>
      <c r="BA37" s="676"/>
      <c r="BB37" s="676"/>
      <c r="BC37" s="676"/>
      <c r="BD37" s="676"/>
      <c r="BE37" s="676"/>
      <c r="BF37" s="676"/>
      <c r="BG37" s="676"/>
      <c r="BH37" s="676"/>
      <c r="BI37" s="676"/>
      <c r="BJ37" s="676"/>
      <c r="BK37" s="676"/>
      <c r="BL37" s="676"/>
      <c r="BM37" s="676"/>
    </row>
    <row r="38" spans="3:65" s="673" customFormat="1">
      <c r="C38" s="674"/>
      <c r="D38" s="674"/>
      <c r="E38" s="674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6"/>
      <c r="U38" s="676"/>
      <c r="V38" s="676"/>
      <c r="W38" s="676"/>
      <c r="X38" s="676"/>
      <c r="Y38" s="676"/>
      <c r="Z38" s="676"/>
      <c r="AA38" s="676"/>
      <c r="AB38" s="676"/>
      <c r="AC38" s="676"/>
      <c r="AD38" s="676"/>
      <c r="AE38" s="676"/>
      <c r="AF38" s="676"/>
      <c r="AG38" s="676"/>
      <c r="AH38" s="676"/>
      <c r="AI38" s="676"/>
      <c r="AJ38" s="676"/>
      <c r="AK38" s="676"/>
      <c r="AL38" s="676"/>
      <c r="AM38" s="676"/>
      <c r="AN38" s="676"/>
      <c r="AO38" s="676"/>
      <c r="AP38" s="676"/>
      <c r="AQ38" s="676"/>
      <c r="AR38" s="676"/>
      <c r="AS38" s="676"/>
      <c r="AT38" s="676"/>
      <c r="AU38" s="676"/>
      <c r="AV38" s="676"/>
      <c r="AW38" s="676"/>
      <c r="AX38" s="676"/>
      <c r="AY38" s="676"/>
      <c r="AZ38" s="676"/>
      <c r="BA38" s="676"/>
      <c r="BB38" s="676"/>
      <c r="BC38" s="676"/>
      <c r="BD38" s="676"/>
      <c r="BE38" s="676"/>
      <c r="BF38" s="676"/>
      <c r="BG38" s="676"/>
      <c r="BH38" s="676"/>
      <c r="BI38" s="676"/>
      <c r="BJ38" s="676"/>
      <c r="BK38" s="676"/>
      <c r="BL38" s="676"/>
      <c r="BM38" s="676"/>
    </row>
    <row r="39" spans="3:65" s="673" customFormat="1">
      <c r="C39" s="674"/>
      <c r="D39" s="674"/>
      <c r="E39" s="674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76"/>
      <c r="AL39" s="676"/>
      <c r="AM39" s="676"/>
      <c r="AN39" s="676"/>
      <c r="AO39" s="676"/>
      <c r="AP39" s="676"/>
      <c r="AQ39" s="676"/>
      <c r="AR39" s="676"/>
      <c r="AS39" s="676"/>
      <c r="AT39" s="676"/>
      <c r="AU39" s="676"/>
      <c r="AV39" s="676"/>
      <c r="AW39" s="676"/>
      <c r="AX39" s="676"/>
      <c r="AY39" s="676"/>
      <c r="AZ39" s="676"/>
      <c r="BA39" s="676"/>
      <c r="BB39" s="676"/>
      <c r="BC39" s="676"/>
      <c r="BD39" s="676"/>
      <c r="BE39" s="676"/>
      <c r="BF39" s="676"/>
      <c r="BG39" s="676"/>
      <c r="BH39" s="676"/>
      <c r="BI39" s="676"/>
      <c r="BJ39" s="676"/>
      <c r="BK39" s="676"/>
      <c r="BL39" s="676"/>
      <c r="BM39" s="676"/>
    </row>
    <row r="40" spans="3:65" s="673" customFormat="1">
      <c r="C40" s="674"/>
      <c r="D40" s="674"/>
      <c r="E40" s="674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6"/>
      <c r="U40" s="676"/>
      <c r="V40" s="676"/>
      <c r="W40" s="676"/>
      <c r="X40" s="676"/>
      <c r="Y40" s="676"/>
      <c r="Z40" s="676"/>
      <c r="AA40" s="676"/>
      <c r="AB40" s="676"/>
      <c r="AC40" s="676"/>
      <c r="AD40" s="676"/>
      <c r="AE40" s="676"/>
      <c r="AF40" s="676"/>
      <c r="AG40" s="676"/>
      <c r="AH40" s="676"/>
      <c r="AI40" s="676"/>
      <c r="AJ40" s="676"/>
      <c r="AK40" s="676"/>
      <c r="AL40" s="676"/>
      <c r="AM40" s="676"/>
      <c r="AN40" s="676"/>
      <c r="AO40" s="676"/>
      <c r="AP40" s="676"/>
      <c r="AQ40" s="676"/>
      <c r="AR40" s="676"/>
      <c r="AS40" s="676"/>
      <c r="AT40" s="676"/>
      <c r="AU40" s="676"/>
      <c r="AV40" s="676"/>
      <c r="AW40" s="676"/>
      <c r="AX40" s="676"/>
      <c r="AY40" s="676"/>
      <c r="AZ40" s="676"/>
      <c r="BA40" s="676"/>
      <c r="BB40" s="676"/>
      <c r="BC40" s="676"/>
      <c r="BD40" s="676"/>
      <c r="BE40" s="676"/>
      <c r="BF40" s="676"/>
      <c r="BG40" s="676"/>
      <c r="BH40" s="676"/>
      <c r="BI40" s="676"/>
      <c r="BJ40" s="676"/>
      <c r="BK40" s="676"/>
      <c r="BL40" s="676"/>
      <c r="BM40" s="676"/>
    </row>
    <row r="41" spans="3:65" s="673" customFormat="1">
      <c r="C41" s="674"/>
      <c r="D41" s="674"/>
      <c r="E41" s="674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6"/>
      <c r="U41" s="676"/>
      <c r="V41" s="676"/>
      <c r="W41" s="676"/>
      <c r="X41" s="676"/>
      <c r="Y41" s="676"/>
      <c r="Z41" s="676"/>
      <c r="AA41" s="676"/>
      <c r="AB41" s="676"/>
      <c r="AC41" s="676"/>
      <c r="AD41" s="676"/>
      <c r="AE41" s="676"/>
      <c r="AF41" s="676"/>
      <c r="AG41" s="676"/>
      <c r="AH41" s="676"/>
      <c r="AI41" s="676"/>
      <c r="AJ41" s="676"/>
      <c r="AK41" s="676"/>
      <c r="AL41" s="676"/>
      <c r="AM41" s="676"/>
      <c r="AN41" s="676"/>
      <c r="AO41" s="676"/>
      <c r="AP41" s="676"/>
      <c r="AQ41" s="676"/>
      <c r="AR41" s="676"/>
      <c r="AS41" s="676"/>
      <c r="AT41" s="676"/>
      <c r="AU41" s="676"/>
      <c r="AV41" s="676"/>
      <c r="AW41" s="676"/>
      <c r="AX41" s="676"/>
      <c r="AY41" s="676"/>
      <c r="AZ41" s="676"/>
      <c r="BA41" s="676"/>
      <c r="BB41" s="676"/>
      <c r="BC41" s="676"/>
      <c r="BD41" s="676"/>
      <c r="BE41" s="676"/>
      <c r="BF41" s="676"/>
      <c r="BG41" s="676"/>
      <c r="BH41" s="676"/>
      <c r="BI41" s="676"/>
      <c r="BJ41" s="676"/>
      <c r="BK41" s="676"/>
      <c r="BL41" s="676"/>
      <c r="BM41" s="676"/>
    </row>
    <row r="42" spans="3:65" s="673" customFormat="1">
      <c r="C42" s="674"/>
      <c r="D42" s="674"/>
      <c r="E42" s="674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6"/>
      <c r="U42" s="676"/>
      <c r="V42" s="676"/>
      <c r="W42" s="676"/>
      <c r="X42" s="676"/>
      <c r="Y42" s="676"/>
      <c r="Z42" s="676"/>
      <c r="AA42" s="676"/>
      <c r="AB42" s="676"/>
      <c r="AC42" s="676"/>
      <c r="AD42" s="676"/>
      <c r="AE42" s="676"/>
      <c r="AF42" s="676"/>
      <c r="AG42" s="676"/>
      <c r="AH42" s="676"/>
      <c r="AI42" s="676"/>
      <c r="AJ42" s="676"/>
      <c r="AK42" s="676"/>
      <c r="AL42" s="676"/>
      <c r="AM42" s="676"/>
      <c r="AN42" s="676"/>
      <c r="AO42" s="676"/>
      <c r="AP42" s="676"/>
      <c r="AQ42" s="676"/>
      <c r="AR42" s="676"/>
      <c r="AS42" s="676"/>
      <c r="AT42" s="676"/>
      <c r="AU42" s="676"/>
      <c r="AV42" s="676"/>
      <c r="AW42" s="676"/>
      <c r="AX42" s="676"/>
      <c r="AY42" s="676"/>
      <c r="AZ42" s="676"/>
      <c r="BA42" s="676"/>
      <c r="BB42" s="676"/>
      <c r="BC42" s="676"/>
      <c r="BD42" s="676"/>
      <c r="BE42" s="676"/>
      <c r="BF42" s="676"/>
      <c r="BG42" s="676"/>
      <c r="BH42" s="676"/>
      <c r="BI42" s="676"/>
      <c r="BJ42" s="676"/>
      <c r="BK42" s="676"/>
      <c r="BL42" s="676"/>
      <c r="BM42" s="676"/>
    </row>
    <row r="43" spans="3:65" s="673" customFormat="1">
      <c r="C43" s="674"/>
      <c r="D43" s="674"/>
      <c r="E43" s="674"/>
      <c r="F43" s="675"/>
      <c r="G43" s="675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6"/>
      <c r="U43" s="676"/>
      <c r="V43" s="676"/>
      <c r="W43" s="676"/>
      <c r="X43" s="676"/>
      <c r="Y43" s="676"/>
      <c r="Z43" s="676"/>
      <c r="AA43" s="676"/>
      <c r="AB43" s="676"/>
      <c r="AC43" s="676"/>
      <c r="AD43" s="676"/>
      <c r="AE43" s="676"/>
      <c r="AF43" s="676"/>
      <c r="AG43" s="676"/>
      <c r="AH43" s="676"/>
      <c r="AI43" s="676"/>
      <c r="AJ43" s="676"/>
      <c r="AK43" s="676"/>
      <c r="AL43" s="676"/>
      <c r="AM43" s="676"/>
      <c r="AN43" s="676"/>
      <c r="AO43" s="676"/>
      <c r="AP43" s="676"/>
      <c r="AQ43" s="676"/>
      <c r="AR43" s="676"/>
      <c r="AS43" s="676"/>
      <c r="AT43" s="676"/>
      <c r="AU43" s="676"/>
      <c r="AV43" s="676"/>
      <c r="AW43" s="676"/>
      <c r="AX43" s="676"/>
      <c r="AY43" s="676"/>
      <c r="AZ43" s="676"/>
      <c r="BA43" s="676"/>
      <c r="BB43" s="676"/>
      <c r="BC43" s="676"/>
      <c r="BD43" s="676"/>
      <c r="BE43" s="676"/>
      <c r="BF43" s="676"/>
      <c r="BG43" s="676"/>
      <c r="BH43" s="676"/>
      <c r="BI43" s="676"/>
      <c r="BJ43" s="676"/>
      <c r="BK43" s="676"/>
      <c r="BL43" s="676"/>
      <c r="BM43" s="676"/>
    </row>
    <row r="44" spans="3:65" s="673" customFormat="1">
      <c r="C44" s="674"/>
      <c r="D44" s="674"/>
      <c r="E44" s="674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6"/>
      <c r="AG44" s="676"/>
      <c r="AH44" s="676"/>
      <c r="AI44" s="676"/>
      <c r="AJ44" s="676"/>
      <c r="AK44" s="676"/>
      <c r="AL44" s="676"/>
      <c r="AM44" s="676"/>
      <c r="AN44" s="676"/>
      <c r="AO44" s="676"/>
      <c r="AP44" s="676"/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76"/>
      <c r="BG44" s="676"/>
      <c r="BH44" s="676"/>
      <c r="BI44" s="676"/>
      <c r="BJ44" s="676"/>
      <c r="BK44" s="676"/>
      <c r="BL44" s="676"/>
      <c r="BM44" s="676"/>
    </row>
    <row r="45" spans="3:65" s="673" customFormat="1">
      <c r="C45" s="674"/>
      <c r="D45" s="674"/>
      <c r="E45" s="674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6"/>
      <c r="U45" s="676"/>
      <c r="V45" s="676"/>
      <c r="W45" s="676"/>
      <c r="X45" s="676"/>
      <c r="Y45" s="676"/>
      <c r="Z45" s="676"/>
      <c r="AA45" s="676"/>
      <c r="AB45" s="676"/>
      <c r="AC45" s="676"/>
      <c r="AD45" s="676"/>
      <c r="AE45" s="676"/>
      <c r="AF45" s="676"/>
      <c r="AG45" s="676"/>
      <c r="AH45" s="676"/>
      <c r="AI45" s="676"/>
      <c r="AJ45" s="676"/>
      <c r="AK45" s="676"/>
      <c r="AL45" s="676"/>
      <c r="AM45" s="676"/>
      <c r="AN45" s="676"/>
      <c r="AO45" s="676"/>
      <c r="AP45" s="676"/>
      <c r="AQ45" s="676"/>
      <c r="AR45" s="676"/>
      <c r="AS45" s="676"/>
      <c r="AT45" s="676"/>
      <c r="AU45" s="676"/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76"/>
      <c r="BG45" s="676"/>
      <c r="BH45" s="676"/>
      <c r="BI45" s="676"/>
      <c r="BJ45" s="676"/>
      <c r="BK45" s="676"/>
      <c r="BL45" s="676"/>
      <c r="BM45" s="676"/>
    </row>
    <row r="46" spans="3:65" s="673" customFormat="1">
      <c r="C46" s="674"/>
      <c r="D46" s="674"/>
      <c r="E46" s="674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6"/>
      <c r="U46" s="676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76"/>
      <c r="AN46" s="676"/>
      <c r="AO46" s="676"/>
      <c r="AP46" s="676"/>
      <c r="AQ46" s="676"/>
      <c r="AR46" s="676"/>
      <c r="AS46" s="676"/>
      <c r="AT46" s="676"/>
      <c r="AU46" s="676"/>
      <c r="AV46" s="676"/>
      <c r="AW46" s="676"/>
      <c r="AX46" s="676"/>
      <c r="AY46" s="676"/>
      <c r="AZ46" s="676"/>
      <c r="BA46" s="676"/>
      <c r="BB46" s="676"/>
      <c r="BC46" s="676"/>
      <c r="BD46" s="676"/>
      <c r="BE46" s="676"/>
      <c r="BF46" s="676"/>
      <c r="BG46" s="676"/>
      <c r="BH46" s="676"/>
      <c r="BI46" s="676"/>
      <c r="BJ46" s="676"/>
      <c r="BK46" s="676"/>
      <c r="BL46" s="676"/>
      <c r="BM46" s="676"/>
    </row>
    <row r="47" spans="3:65" s="673" customFormat="1">
      <c r="C47" s="674"/>
      <c r="D47" s="674"/>
      <c r="E47" s="674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76"/>
      <c r="AN47" s="676"/>
      <c r="AO47" s="676"/>
      <c r="AP47" s="676"/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676"/>
      <c r="BB47" s="676"/>
      <c r="BC47" s="676"/>
      <c r="BD47" s="676"/>
      <c r="BE47" s="676"/>
      <c r="BF47" s="676"/>
      <c r="BG47" s="676"/>
      <c r="BH47" s="676"/>
      <c r="BI47" s="676"/>
      <c r="BJ47" s="676"/>
      <c r="BK47" s="676"/>
      <c r="BL47" s="676"/>
      <c r="BM47" s="676"/>
    </row>
    <row r="48" spans="3:65" s="673" customFormat="1">
      <c r="C48" s="674"/>
      <c r="D48" s="674"/>
      <c r="E48" s="674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6"/>
      <c r="U48" s="676"/>
      <c r="V48" s="676"/>
      <c r="W48" s="676"/>
      <c r="X48" s="676"/>
      <c r="Y48" s="676"/>
      <c r="Z48" s="676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76"/>
      <c r="AN48" s="676"/>
      <c r="AO48" s="676"/>
      <c r="AP48" s="676"/>
      <c r="AQ48" s="676"/>
      <c r="AR48" s="676"/>
      <c r="AS48" s="676"/>
      <c r="AT48" s="676"/>
      <c r="AU48" s="676"/>
      <c r="AV48" s="676"/>
      <c r="AW48" s="676"/>
      <c r="AX48" s="676"/>
      <c r="AY48" s="676"/>
      <c r="AZ48" s="676"/>
      <c r="BA48" s="676"/>
      <c r="BB48" s="676"/>
      <c r="BC48" s="676"/>
      <c r="BD48" s="676"/>
      <c r="BE48" s="676"/>
      <c r="BF48" s="676"/>
      <c r="BG48" s="676"/>
      <c r="BH48" s="676"/>
      <c r="BI48" s="676"/>
      <c r="BJ48" s="676"/>
      <c r="BK48" s="676"/>
      <c r="BL48" s="676"/>
      <c r="BM48" s="676"/>
    </row>
    <row r="49" spans="3:65" s="673" customFormat="1">
      <c r="C49" s="674"/>
      <c r="D49" s="674"/>
      <c r="E49" s="674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6"/>
      <c r="U49" s="676"/>
      <c r="V49" s="676"/>
      <c r="W49" s="676"/>
      <c r="X49" s="676"/>
      <c r="Y49" s="676"/>
      <c r="Z49" s="676"/>
      <c r="AA49" s="676"/>
      <c r="AB49" s="676"/>
      <c r="AC49" s="676"/>
      <c r="AD49" s="676"/>
      <c r="AE49" s="676"/>
      <c r="AF49" s="676"/>
      <c r="AG49" s="676"/>
      <c r="AH49" s="676"/>
      <c r="AI49" s="676"/>
      <c r="AJ49" s="676"/>
      <c r="AK49" s="676"/>
      <c r="AL49" s="676"/>
      <c r="AM49" s="676"/>
      <c r="AN49" s="676"/>
      <c r="AO49" s="676"/>
      <c r="AP49" s="676"/>
      <c r="AQ49" s="676"/>
      <c r="AR49" s="676"/>
      <c r="AS49" s="676"/>
      <c r="AT49" s="676"/>
      <c r="AU49" s="676"/>
      <c r="AV49" s="676"/>
      <c r="AW49" s="676"/>
      <c r="AX49" s="676"/>
      <c r="AY49" s="676"/>
      <c r="AZ49" s="676"/>
      <c r="BA49" s="676"/>
      <c r="BB49" s="676"/>
      <c r="BC49" s="676"/>
      <c r="BD49" s="676"/>
      <c r="BE49" s="676"/>
      <c r="BF49" s="676"/>
      <c r="BG49" s="676"/>
      <c r="BH49" s="676"/>
      <c r="BI49" s="676"/>
      <c r="BJ49" s="676"/>
      <c r="BK49" s="676"/>
      <c r="BL49" s="676"/>
      <c r="BM49" s="676"/>
    </row>
    <row r="50" spans="3:65" s="673" customFormat="1">
      <c r="C50" s="674"/>
      <c r="D50" s="674"/>
      <c r="E50" s="674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6"/>
      <c r="U50" s="676"/>
      <c r="V50" s="676"/>
      <c r="W50" s="676"/>
      <c r="X50" s="676"/>
      <c r="Y50" s="676"/>
      <c r="Z50" s="676"/>
      <c r="AA50" s="676"/>
      <c r="AB50" s="676"/>
      <c r="AC50" s="676"/>
      <c r="AD50" s="676"/>
      <c r="AE50" s="676"/>
      <c r="AF50" s="676"/>
      <c r="AG50" s="676"/>
      <c r="AH50" s="676"/>
      <c r="AI50" s="676"/>
      <c r="AJ50" s="676"/>
      <c r="AK50" s="676"/>
      <c r="AL50" s="676"/>
      <c r="AM50" s="676"/>
      <c r="AN50" s="676"/>
      <c r="AO50" s="676"/>
      <c r="AP50" s="676"/>
      <c r="AQ50" s="676"/>
      <c r="AR50" s="676"/>
      <c r="AS50" s="676"/>
      <c r="AT50" s="676"/>
      <c r="AU50" s="676"/>
      <c r="AV50" s="676"/>
      <c r="AW50" s="676"/>
      <c r="AX50" s="676"/>
      <c r="AY50" s="676"/>
      <c r="AZ50" s="676"/>
      <c r="BA50" s="676"/>
      <c r="BB50" s="676"/>
      <c r="BC50" s="676"/>
      <c r="BD50" s="676"/>
      <c r="BE50" s="676"/>
      <c r="BF50" s="676"/>
      <c r="BG50" s="676"/>
      <c r="BH50" s="676"/>
      <c r="BI50" s="676"/>
      <c r="BJ50" s="676"/>
      <c r="BK50" s="676"/>
      <c r="BL50" s="676"/>
      <c r="BM50" s="676"/>
    </row>
    <row r="51" spans="3:65" s="673" customFormat="1">
      <c r="C51" s="674"/>
      <c r="D51" s="674"/>
      <c r="E51" s="674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6"/>
      <c r="AL51" s="676"/>
      <c r="AM51" s="676"/>
      <c r="AN51" s="676"/>
      <c r="AO51" s="676"/>
      <c r="AP51" s="676"/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676"/>
      <c r="BE51" s="676"/>
      <c r="BF51" s="676"/>
      <c r="BG51" s="676"/>
      <c r="BH51" s="676"/>
      <c r="BI51" s="676"/>
      <c r="BJ51" s="676"/>
      <c r="BK51" s="676"/>
      <c r="BL51" s="676"/>
      <c r="BM51" s="676"/>
    </row>
    <row r="52" spans="3:65" s="673" customFormat="1">
      <c r="C52" s="674"/>
      <c r="D52" s="674"/>
      <c r="E52" s="674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5"/>
      <c r="R52" s="675"/>
      <c r="S52" s="675"/>
      <c r="T52" s="676"/>
      <c r="U52" s="676"/>
      <c r="V52" s="676"/>
      <c r="W52" s="676"/>
      <c r="X52" s="676"/>
      <c r="Y52" s="676"/>
      <c r="Z52" s="676"/>
      <c r="AA52" s="676"/>
      <c r="AB52" s="676"/>
      <c r="AC52" s="676"/>
      <c r="AD52" s="676"/>
      <c r="AE52" s="676"/>
      <c r="AF52" s="676"/>
      <c r="AG52" s="676"/>
      <c r="AH52" s="676"/>
      <c r="AI52" s="676"/>
      <c r="AJ52" s="676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76"/>
      <c r="BF52" s="676"/>
      <c r="BG52" s="676"/>
      <c r="BH52" s="676"/>
      <c r="BI52" s="676"/>
      <c r="BJ52" s="676"/>
      <c r="BK52" s="676"/>
      <c r="BL52" s="676"/>
      <c r="BM52" s="676"/>
    </row>
    <row r="53" spans="3:65" s="673" customFormat="1">
      <c r="C53" s="674"/>
      <c r="D53" s="674"/>
      <c r="E53" s="674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6"/>
      <c r="U53" s="676"/>
      <c r="V53" s="676"/>
      <c r="W53" s="676"/>
      <c r="X53" s="676"/>
      <c r="Y53" s="676"/>
      <c r="Z53" s="676"/>
      <c r="AA53" s="676"/>
      <c r="AB53" s="676"/>
      <c r="AC53" s="676"/>
      <c r="AD53" s="676"/>
      <c r="AE53" s="676"/>
      <c r="AF53" s="676"/>
      <c r="AG53" s="676"/>
      <c r="AH53" s="676"/>
      <c r="AI53" s="676"/>
      <c r="AJ53" s="676"/>
      <c r="AK53" s="676"/>
      <c r="AL53" s="676"/>
      <c r="AM53" s="676"/>
      <c r="AN53" s="676"/>
      <c r="AO53" s="676"/>
      <c r="AP53" s="676"/>
      <c r="AQ53" s="676"/>
      <c r="AR53" s="676"/>
      <c r="AS53" s="676"/>
      <c r="AT53" s="676"/>
      <c r="AU53" s="676"/>
      <c r="AV53" s="676"/>
      <c r="AW53" s="676"/>
      <c r="AX53" s="676"/>
      <c r="AY53" s="676"/>
      <c r="AZ53" s="676"/>
      <c r="BA53" s="676"/>
      <c r="BB53" s="676"/>
      <c r="BC53" s="676"/>
      <c r="BD53" s="676"/>
      <c r="BE53" s="676"/>
      <c r="BF53" s="676"/>
      <c r="BG53" s="676"/>
      <c r="BH53" s="676"/>
      <c r="BI53" s="676"/>
      <c r="BJ53" s="676"/>
      <c r="BK53" s="676"/>
      <c r="BL53" s="676"/>
      <c r="BM53" s="676"/>
    </row>
    <row r="54" spans="3:65" s="673" customFormat="1">
      <c r="C54" s="674"/>
      <c r="D54" s="674"/>
      <c r="E54" s="674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676"/>
      <c r="U54" s="676"/>
      <c r="V54" s="676"/>
      <c r="W54" s="676"/>
      <c r="X54" s="676"/>
      <c r="Y54" s="676"/>
      <c r="Z54" s="676"/>
      <c r="AA54" s="676"/>
      <c r="AB54" s="676"/>
      <c r="AC54" s="676"/>
      <c r="AD54" s="676"/>
      <c r="AE54" s="676"/>
      <c r="AF54" s="676"/>
      <c r="AG54" s="676"/>
      <c r="AH54" s="676"/>
      <c r="AI54" s="676"/>
      <c r="AJ54" s="676"/>
      <c r="AK54" s="676"/>
      <c r="AL54" s="676"/>
      <c r="AM54" s="676"/>
      <c r="AN54" s="676"/>
      <c r="AO54" s="676"/>
      <c r="AP54" s="676"/>
      <c r="AQ54" s="676"/>
      <c r="AR54" s="676"/>
      <c r="AS54" s="676"/>
      <c r="AT54" s="676"/>
      <c r="AU54" s="676"/>
      <c r="AV54" s="676"/>
      <c r="AW54" s="676"/>
      <c r="AX54" s="676"/>
      <c r="AY54" s="676"/>
      <c r="AZ54" s="676"/>
      <c r="BA54" s="676"/>
      <c r="BB54" s="676"/>
      <c r="BC54" s="676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</row>
    <row r="55" spans="3:65" s="673" customFormat="1">
      <c r="C55" s="674"/>
      <c r="D55" s="674"/>
      <c r="E55" s="674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6"/>
      <c r="U55" s="676"/>
      <c r="V55" s="676"/>
      <c r="W55" s="676"/>
      <c r="X55" s="676"/>
      <c r="Y55" s="676"/>
      <c r="Z55" s="676"/>
      <c r="AA55" s="676"/>
      <c r="AB55" s="676"/>
      <c r="AC55" s="676"/>
      <c r="AD55" s="676"/>
      <c r="AE55" s="676"/>
      <c r="AF55" s="676"/>
      <c r="AG55" s="676"/>
      <c r="AH55" s="676"/>
      <c r="AI55" s="676"/>
      <c r="AJ55" s="676"/>
      <c r="AK55" s="676"/>
      <c r="AL55" s="676"/>
      <c r="AM55" s="676"/>
      <c r="AN55" s="676"/>
      <c r="AO55" s="676"/>
      <c r="AP55" s="676"/>
      <c r="AQ55" s="676"/>
      <c r="AR55" s="676"/>
      <c r="AS55" s="676"/>
      <c r="AT55" s="676"/>
      <c r="AU55" s="676"/>
      <c r="AV55" s="676"/>
      <c r="AW55" s="676"/>
      <c r="AX55" s="676"/>
      <c r="AY55" s="676"/>
      <c r="AZ55" s="676"/>
      <c r="BA55" s="676"/>
      <c r="BB55" s="676"/>
      <c r="BC55" s="676"/>
      <c r="BD55" s="676"/>
      <c r="BE55" s="676"/>
      <c r="BF55" s="676"/>
      <c r="BG55" s="676"/>
      <c r="BH55" s="676"/>
      <c r="BI55" s="676"/>
      <c r="BJ55" s="676"/>
      <c r="BK55" s="676"/>
      <c r="BL55" s="676"/>
      <c r="BM55" s="676"/>
    </row>
    <row r="56" spans="3:65" s="673" customFormat="1">
      <c r="C56" s="674"/>
      <c r="D56" s="674"/>
      <c r="E56" s="674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6"/>
      <c r="U56" s="676"/>
      <c r="V56" s="676"/>
      <c r="W56" s="676"/>
      <c r="X56" s="676"/>
      <c r="Y56" s="676"/>
      <c r="Z56" s="676"/>
      <c r="AA56" s="676"/>
      <c r="AB56" s="676"/>
      <c r="AC56" s="676"/>
      <c r="AD56" s="676"/>
      <c r="AE56" s="676"/>
      <c r="AF56" s="676"/>
      <c r="AG56" s="676"/>
      <c r="AH56" s="676"/>
      <c r="AI56" s="676"/>
      <c r="AJ56" s="676"/>
      <c r="AK56" s="676"/>
      <c r="AL56" s="676"/>
      <c r="AM56" s="676"/>
      <c r="AN56" s="676"/>
      <c r="AO56" s="676"/>
      <c r="AP56" s="676"/>
      <c r="AQ56" s="676"/>
      <c r="AR56" s="676"/>
      <c r="AS56" s="676"/>
      <c r="AT56" s="676"/>
      <c r="AU56" s="676"/>
      <c r="AV56" s="676"/>
      <c r="AW56" s="676"/>
      <c r="AX56" s="676"/>
      <c r="AY56" s="676"/>
      <c r="AZ56" s="676"/>
      <c r="BA56" s="676"/>
      <c r="BB56" s="676"/>
      <c r="BC56" s="676"/>
      <c r="BD56" s="676"/>
      <c r="BE56" s="676"/>
      <c r="BF56" s="676"/>
      <c r="BG56" s="676"/>
      <c r="BH56" s="676"/>
      <c r="BI56" s="676"/>
      <c r="BJ56" s="676"/>
      <c r="BK56" s="676"/>
      <c r="BL56" s="676"/>
      <c r="BM56" s="676"/>
    </row>
    <row r="57" spans="3:65" s="673" customFormat="1">
      <c r="C57" s="674"/>
      <c r="D57" s="674"/>
      <c r="E57" s="674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5"/>
      <c r="T57" s="676"/>
      <c r="U57" s="676"/>
      <c r="V57" s="676"/>
      <c r="W57" s="676"/>
      <c r="X57" s="676"/>
      <c r="Y57" s="676"/>
      <c r="Z57" s="676"/>
      <c r="AA57" s="676"/>
      <c r="AB57" s="676"/>
      <c r="AC57" s="676"/>
      <c r="AD57" s="676"/>
      <c r="AE57" s="676"/>
      <c r="AF57" s="676"/>
      <c r="AG57" s="676"/>
      <c r="AH57" s="676"/>
      <c r="AI57" s="676"/>
      <c r="AJ57" s="676"/>
      <c r="AK57" s="676"/>
      <c r="AL57" s="676"/>
      <c r="AM57" s="676"/>
      <c r="AN57" s="676"/>
      <c r="AO57" s="676"/>
      <c r="AP57" s="676"/>
      <c r="AQ57" s="676"/>
      <c r="AR57" s="676"/>
      <c r="AS57" s="676"/>
      <c r="AT57" s="676"/>
      <c r="AU57" s="676"/>
      <c r="AV57" s="676"/>
      <c r="AW57" s="676"/>
      <c r="AX57" s="676"/>
      <c r="AY57" s="676"/>
      <c r="AZ57" s="676"/>
      <c r="BA57" s="676"/>
      <c r="BB57" s="676"/>
      <c r="BC57" s="676"/>
      <c r="BD57" s="676"/>
      <c r="BE57" s="676"/>
      <c r="BF57" s="676"/>
      <c r="BG57" s="676"/>
      <c r="BH57" s="676"/>
      <c r="BI57" s="676"/>
      <c r="BJ57" s="676"/>
      <c r="BK57" s="676"/>
      <c r="BL57" s="676"/>
      <c r="BM57" s="676"/>
    </row>
    <row r="58" spans="3:65" s="673" customFormat="1">
      <c r="C58" s="674"/>
      <c r="D58" s="674"/>
      <c r="E58" s="674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6"/>
      <c r="U58" s="676"/>
      <c r="V58" s="676"/>
      <c r="W58" s="676"/>
      <c r="X58" s="676"/>
      <c r="Y58" s="676"/>
      <c r="Z58" s="676"/>
      <c r="AA58" s="676"/>
      <c r="AB58" s="676"/>
      <c r="AC58" s="676"/>
      <c r="AD58" s="676"/>
      <c r="AE58" s="676"/>
      <c r="AF58" s="676"/>
      <c r="AG58" s="676"/>
      <c r="AH58" s="676"/>
      <c r="AI58" s="676"/>
      <c r="AJ58" s="676"/>
      <c r="AK58" s="676"/>
      <c r="AL58" s="676"/>
      <c r="AM58" s="676"/>
      <c r="AN58" s="676"/>
      <c r="AO58" s="676"/>
      <c r="AP58" s="676"/>
      <c r="AQ58" s="676"/>
      <c r="AR58" s="676"/>
      <c r="AS58" s="676"/>
      <c r="AT58" s="676"/>
      <c r="AU58" s="676"/>
      <c r="AV58" s="676"/>
      <c r="AW58" s="676"/>
      <c r="AX58" s="676"/>
      <c r="AY58" s="676"/>
      <c r="AZ58" s="676"/>
      <c r="BA58" s="676"/>
      <c r="BB58" s="676"/>
      <c r="BC58" s="676"/>
      <c r="BD58" s="676"/>
      <c r="BE58" s="676"/>
      <c r="BF58" s="676"/>
      <c r="BG58" s="676"/>
      <c r="BH58" s="676"/>
      <c r="BI58" s="676"/>
      <c r="BJ58" s="676"/>
      <c r="BK58" s="676"/>
      <c r="BL58" s="676"/>
      <c r="BM58" s="676"/>
    </row>
    <row r="59" spans="3:65" s="673" customFormat="1">
      <c r="C59" s="674"/>
      <c r="D59" s="674"/>
      <c r="E59" s="674"/>
      <c r="F59" s="675"/>
      <c r="G59" s="675"/>
      <c r="H59" s="675"/>
      <c r="I59" s="675"/>
      <c r="J59" s="675"/>
      <c r="K59" s="675"/>
      <c r="L59" s="675"/>
      <c r="M59" s="675"/>
      <c r="N59" s="675"/>
      <c r="O59" s="675"/>
      <c r="P59" s="675"/>
      <c r="Q59" s="675"/>
      <c r="R59" s="675"/>
      <c r="S59" s="675"/>
      <c r="T59" s="676"/>
      <c r="U59" s="676"/>
      <c r="V59" s="676"/>
      <c r="W59" s="676"/>
      <c r="X59" s="676"/>
      <c r="Y59" s="676"/>
      <c r="Z59" s="676"/>
      <c r="AA59" s="676"/>
      <c r="AB59" s="676"/>
      <c r="AC59" s="676"/>
      <c r="AD59" s="676"/>
      <c r="AE59" s="676"/>
      <c r="AF59" s="676"/>
      <c r="AG59" s="676"/>
      <c r="AH59" s="676"/>
      <c r="AI59" s="676"/>
      <c r="AJ59" s="676"/>
      <c r="AK59" s="676"/>
      <c r="AL59" s="676"/>
      <c r="AM59" s="676"/>
      <c r="AN59" s="676"/>
      <c r="AO59" s="676"/>
      <c r="AP59" s="676"/>
      <c r="AQ59" s="676"/>
      <c r="AR59" s="676"/>
      <c r="AS59" s="676"/>
      <c r="AT59" s="676"/>
      <c r="AU59" s="676"/>
      <c r="AV59" s="676"/>
      <c r="AW59" s="676"/>
      <c r="AX59" s="676"/>
      <c r="AY59" s="676"/>
      <c r="AZ59" s="676"/>
      <c r="BA59" s="676"/>
      <c r="BB59" s="676"/>
      <c r="BC59" s="676"/>
      <c r="BD59" s="676"/>
      <c r="BE59" s="676"/>
      <c r="BF59" s="676"/>
      <c r="BG59" s="676"/>
      <c r="BH59" s="676"/>
      <c r="BI59" s="676"/>
      <c r="BJ59" s="676"/>
      <c r="BK59" s="676"/>
      <c r="BL59" s="676"/>
      <c r="BM59" s="676"/>
    </row>
    <row r="60" spans="3:65" s="673" customFormat="1">
      <c r="C60" s="674"/>
      <c r="D60" s="674"/>
      <c r="E60" s="674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6"/>
      <c r="U60" s="676"/>
      <c r="V60" s="676"/>
      <c r="W60" s="676"/>
      <c r="X60" s="676"/>
      <c r="Y60" s="676"/>
      <c r="Z60" s="676"/>
      <c r="AA60" s="676"/>
      <c r="AB60" s="676"/>
      <c r="AC60" s="676"/>
      <c r="AD60" s="676"/>
      <c r="AE60" s="676"/>
      <c r="AF60" s="676"/>
      <c r="AG60" s="676"/>
      <c r="AH60" s="676"/>
      <c r="AI60" s="676"/>
      <c r="AJ60" s="676"/>
      <c r="AK60" s="676"/>
      <c r="AL60" s="676"/>
      <c r="AM60" s="676"/>
      <c r="AN60" s="676"/>
      <c r="AO60" s="676"/>
      <c r="AP60" s="676"/>
      <c r="AQ60" s="676"/>
      <c r="AR60" s="676"/>
      <c r="AS60" s="676"/>
      <c r="AT60" s="676"/>
      <c r="AU60" s="676"/>
      <c r="AV60" s="676"/>
      <c r="AW60" s="676"/>
      <c r="AX60" s="676"/>
      <c r="AY60" s="676"/>
      <c r="AZ60" s="676"/>
      <c r="BA60" s="676"/>
      <c r="BB60" s="676"/>
      <c r="BC60" s="676"/>
      <c r="BD60" s="676"/>
      <c r="BE60" s="676"/>
      <c r="BF60" s="676"/>
      <c r="BG60" s="676"/>
      <c r="BH60" s="676"/>
      <c r="BI60" s="676"/>
      <c r="BJ60" s="676"/>
      <c r="BK60" s="676"/>
      <c r="BL60" s="676"/>
      <c r="BM60" s="676"/>
    </row>
    <row r="61" spans="3:65" s="673" customFormat="1">
      <c r="C61" s="674"/>
      <c r="D61" s="674"/>
      <c r="E61" s="674"/>
      <c r="F61" s="675"/>
      <c r="G61" s="675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6"/>
      <c r="U61" s="676"/>
      <c r="V61" s="676"/>
      <c r="W61" s="676"/>
      <c r="X61" s="676"/>
      <c r="Y61" s="676"/>
      <c r="Z61" s="676"/>
      <c r="AA61" s="676"/>
      <c r="AB61" s="676"/>
      <c r="AC61" s="676"/>
      <c r="AD61" s="676"/>
      <c r="AE61" s="676"/>
      <c r="AF61" s="676"/>
      <c r="AG61" s="676"/>
      <c r="AH61" s="676"/>
      <c r="AI61" s="676"/>
      <c r="AJ61" s="676"/>
      <c r="AK61" s="676"/>
      <c r="AL61" s="676"/>
      <c r="AM61" s="676"/>
      <c r="AN61" s="676"/>
      <c r="AO61" s="676"/>
      <c r="AP61" s="676"/>
      <c r="AQ61" s="676"/>
      <c r="AR61" s="676"/>
      <c r="AS61" s="676"/>
      <c r="AT61" s="676"/>
      <c r="AU61" s="676"/>
      <c r="AV61" s="676"/>
      <c r="AW61" s="676"/>
      <c r="AX61" s="676"/>
      <c r="AY61" s="676"/>
      <c r="AZ61" s="676"/>
      <c r="BA61" s="676"/>
      <c r="BB61" s="676"/>
      <c r="BC61" s="676"/>
      <c r="BD61" s="676"/>
      <c r="BE61" s="676"/>
      <c r="BF61" s="676"/>
      <c r="BG61" s="676"/>
      <c r="BH61" s="676"/>
      <c r="BI61" s="676"/>
      <c r="BJ61" s="676"/>
      <c r="BK61" s="676"/>
      <c r="BL61" s="676"/>
      <c r="BM61" s="676"/>
    </row>
    <row r="62" spans="3:65" s="673" customFormat="1">
      <c r="C62" s="674"/>
      <c r="D62" s="674"/>
      <c r="E62" s="674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5"/>
      <c r="R62" s="675"/>
      <c r="S62" s="675"/>
      <c r="T62" s="676"/>
      <c r="U62" s="676"/>
      <c r="V62" s="676"/>
      <c r="W62" s="676"/>
      <c r="X62" s="676"/>
      <c r="Y62" s="676"/>
      <c r="Z62" s="676"/>
      <c r="AA62" s="676"/>
      <c r="AB62" s="676"/>
      <c r="AC62" s="676"/>
      <c r="AD62" s="676"/>
      <c r="AE62" s="676"/>
      <c r="AF62" s="676"/>
      <c r="AG62" s="676"/>
      <c r="AH62" s="676"/>
      <c r="AI62" s="676"/>
      <c r="AJ62" s="676"/>
      <c r="AK62" s="676"/>
      <c r="AL62" s="676"/>
      <c r="AM62" s="676"/>
      <c r="AN62" s="676"/>
      <c r="AO62" s="676"/>
      <c r="AP62" s="676"/>
      <c r="AQ62" s="676"/>
      <c r="AR62" s="676"/>
      <c r="AS62" s="676"/>
      <c r="AT62" s="676"/>
      <c r="AU62" s="676"/>
      <c r="AV62" s="676"/>
      <c r="AW62" s="676"/>
      <c r="AX62" s="676"/>
      <c r="AY62" s="676"/>
      <c r="AZ62" s="676"/>
      <c r="BA62" s="676"/>
      <c r="BB62" s="676"/>
      <c r="BC62" s="676"/>
      <c r="BD62" s="676"/>
      <c r="BE62" s="676"/>
      <c r="BF62" s="676"/>
      <c r="BG62" s="676"/>
      <c r="BH62" s="676"/>
      <c r="BI62" s="676"/>
      <c r="BJ62" s="676"/>
      <c r="BK62" s="676"/>
      <c r="BL62" s="676"/>
      <c r="BM62" s="676"/>
    </row>
    <row r="63" spans="3:65" s="673" customFormat="1">
      <c r="C63" s="674"/>
      <c r="D63" s="674"/>
      <c r="E63" s="674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6"/>
      <c r="U63" s="676"/>
      <c r="V63" s="676"/>
      <c r="W63" s="676"/>
      <c r="X63" s="676"/>
      <c r="Y63" s="676"/>
      <c r="Z63" s="676"/>
      <c r="AA63" s="676"/>
      <c r="AB63" s="676"/>
      <c r="AC63" s="676"/>
      <c r="AD63" s="676"/>
      <c r="AE63" s="676"/>
      <c r="AF63" s="676"/>
      <c r="AG63" s="676"/>
      <c r="AH63" s="676"/>
      <c r="AI63" s="676"/>
      <c r="AJ63" s="676"/>
      <c r="AK63" s="676"/>
      <c r="AL63" s="676"/>
      <c r="AM63" s="676"/>
      <c r="AN63" s="676"/>
      <c r="AO63" s="676"/>
      <c r="AP63" s="676"/>
      <c r="AQ63" s="676"/>
      <c r="AR63" s="676"/>
      <c r="AS63" s="676"/>
      <c r="AT63" s="676"/>
      <c r="AU63" s="676"/>
      <c r="AV63" s="676"/>
      <c r="AW63" s="676"/>
      <c r="AX63" s="676"/>
      <c r="AY63" s="676"/>
      <c r="AZ63" s="676"/>
      <c r="BA63" s="676"/>
      <c r="BB63" s="676"/>
      <c r="BC63" s="676"/>
      <c r="BD63" s="676"/>
      <c r="BE63" s="676"/>
      <c r="BF63" s="676"/>
      <c r="BG63" s="676"/>
      <c r="BH63" s="676"/>
      <c r="BI63" s="676"/>
      <c r="BJ63" s="676"/>
      <c r="BK63" s="676"/>
      <c r="BL63" s="676"/>
      <c r="BM63" s="676"/>
    </row>
    <row r="64" spans="3:65" s="673" customFormat="1">
      <c r="C64" s="674"/>
      <c r="D64" s="674"/>
      <c r="E64" s="674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6"/>
      <c r="U64" s="676"/>
      <c r="V64" s="676"/>
      <c r="W64" s="676"/>
      <c r="X64" s="676"/>
      <c r="Y64" s="676"/>
      <c r="Z64" s="676"/>
      <c r="AA64" s="676"/>
      <c r="AB64" s="676"/>
      <c r="AC64" s="676"/>
      <c r="AD64" s="676"/>
      <c r="AE64" s="676"/>
      <c r="AF64" s="676"/>
      <c r="AG64" s="676"/>
      <c r="AH64" s="676"/>
      <c r="AI64" s="676"/>
      <c r="AJ64" s="676"/>
      <c r="AK64" s="676"/>
      <c r="AL64" s="676"/>
      <c r="AM64" s="676"/>
      <c r="AN64" s="676"/>
      <c r="AO64" s="676"/>
      <c r="AP64" s="676"/>
      <c r="AQ64" s="676"/>
      <c r="AR64" s="676"/>
      <c r="AS64" s="676"/>
      <c r="AT64" s="676"/>
      <c r="AU64" s="676"/>
      <c r="AV64" s="676"/>
      <c r="AW64" s="676"/>
      <c r="AX64" s="676"/>
      <c r="AY64" s="676"/>
      <c r="AZ64" s="676"/>
      <c r="BA64" s="676"/>
      <c r="BB64" s="676"/>
      <c r="BC64" s="676"/>
      <c r="BD64" s="676"/>
      <c r="BE64" s="676"/>
      <c r="BF64" s="676"/>
      <c r="BG64" s="676"/>
      <c r="BH64" s="676"/>
      <c r="BI64" s="676"/>
      <c r="BJ64" s="676"/>
      <c r="BK64" s="676"/>
      <c r="BL64" s="676"/>
      <c r="BM64" s="676"/>
    </row>
    <row r="65" spans="3:65" s="673" customFormat="1">
      <c r="C65" s="674"/>
      <c r="D65" s="674"/>
      <c r="E65" s="674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6"/>
      <c r="U65" s="676"/>
      <c r="V65" s="676"/>
      <c r="W65" s="676"/>
      <c r="X65" s="676"/>
      <c r="Y65" s="676"/>
      <c r="Z65" s="676"/>
      <c r="AA65" s="676"/>
      <c r="AB65" s="676"/>
      <c r="AC65" s="676"/>
      <c r="AD65" s="676"/>
      <c r="AE65" s="676"/>
      <c r="AF65" s="676"/>
      <c r="AG65" s="676"/>
      <c r="AH65" s="676"/>
      <c r="AI65" s="676"/>
      <c r="AJ65" s="676"/>
      <c r="AK65" s="676"/>
      <c r="AL65" s="676"/>
      <c r="AM65" s="676"/>
      <c r="AN65" s="676"/>
      <c r="AO65" s="676"/>
      <c r="AP65" s="676"/>
      <c r="AQ65" s="676"/>
      <c r="AR65" s="676"/>
      <c r="AS65" s="676"/>
      <c r="AT65" s="676"/>
      <c r="AU65" s="676"/>
      <c r="AV65" s="676"/>
      <c r="AW65" s="676"/>
      <c r="AX65" s="676"/>
      <c r="AY65" s="676"/>
      <c r="AZ65" s="676"/>
      <c r="BA65" s="676"/>
      <c r="BB65" s="676"/>
      <c r="BC65" s="676"/>
      <c r="BD65" s="676"/>
      <c r="BE65" s="676"/>
      <c r="BF65" s="676"/>
      <c r="BG65" s="676"/>
      <c r="BH65" s="676"/>
      <c r="BI65" s="676"/>
      <c r="BJ65" s="676"/>
      <c r="BK65" s="676"/>
      <c r="BL65" s="676"/>
      <c r="BM65" s="676"/>
    </row>
    <row r="66" spans="3:65" s="673" customFormat="1">
      <c r="C66" s="674"/>
      <c r="D66" s="674"/>
      <c r="E66" s="674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5"/>
      <c r="R66" s="675"/>
      <c r="S66" s="675"/>
      <c r="T66" s="676"/>
      <c r="U66" s="676"/>
      <c r="V66" s="676"/>
      <c r="W66" s="676"/>
      <c r="X66" s="676"/>
      <c r="Y66" s="676"/>
      <c r="Z66" s="676"/>
      <c r="AA66" s="676"/>
      <c r="AB66" s="676"/>
      <c r="AC66" s="676"/>
      <c r="AD66" s="676"/>
      <c r="AE66" s="676"/>
      <c r="AF66" s="676"/>
      <c r="AG66" s="676"/>
      <c r="AH66" s="676"/>
      <c r="AI66" s="676"/>
      <c r="AJ66" s="676"/>
      <c r="AK66" s="676"/>
      <c r="AL66" s="676"/>
      <c r="AM66" s="676"/>
      <c r="AN66" s="676"/>
      <c r="AO66" s="676"/>
      <c r="AP66" s="676"/>
      <c r="AQ66" s="676"/>
      <c r="AR66" s="676"/>
      <c r="AS66" s="676"/>
      <c r="AT66" s="676"/>
      <c r="AU66" s="676"/>
      <c r="AV66" s="676"/>
      <c r="AW66" s="676"/>
      <c r="AX66" s="676"/>
      <c r="AY66" s="676"/>
      <c r="AZ66" s="676"/>
      <c r="BA66" s="676"/>
      <c r="BB66" s="676"/>
      <c r="BC66" s="676"/>
      <c r="BD66" s="676"/>
      <c r="BE66" s="676"/>
      <c r="BF66" s="676"/>
      <c r="BG66" s="676"/>
      <c r="BH66" s="676"/>
      <c r="BI66" s="676"/>
      <c r="BJ66" s="676"/>
      <c r="BK66" s="676"/>
      <c r="BL66" s="676"/>
      <c r="BM66" s="676"/>
    </row>
    <row r="67" spans="3:65" s="673" customFormat="1">
      <c r="C67" s="674"/>
      <c r="D67" s="674"/>
      <c r="E67" s="674"/>
      <c r="F67" s="675"/>
      <c r="G67" s="675"/>
      <c r="H67" s="675"/>
      <c r="I67" s="675"/>
      <c r="J67" s="675"/>
      <c r="K67" s="675"/>
      <c r="L67" s="675"/>
      <c r="M67" s="675"/>
      <c r="N67" s="675"/>
      <c r="O67" s="675"/>
      <c r="P67" s="675"/>
      <c r="Q67" s="675"/>
      <c r="R67" s="675"/>
      <c r="S67" s="675"/>
      <c r="T67" s="676"/>
      <c r="U67" s="676"/>
      <c r="V67" s="676"/>
      <c r="W67" s="676"/>
      <c r="X67" s="676"/>
      <c r="Y67" s="676"/>
      <c r="Z67" s="676"/>
      <c r="AA67" s="676"/>
      <c r="AB67" s="676"/>
      <c r="AC67" s="676"/>
      <c r="AD67" s="676"/>
      <c r="AE67" s="676"/>
      <c r="AF67" s="676"/>
      <c r="AG67" s="676"/>
      <c r="AH67" s="676"/>
      <c r="AI67" s="676"/>
      <c r="AJ67" s="676"/>
      <c r="AK67" s="676"/>
      <c r="AL67" s="676"/>
      <c r="AM67" s="676"/>
      <c r="AN67" s="676"/>
      <c r="AO67" s="676"/>
      <c r="AP67" s="676"/>
      <c r="AQ67" s="676"/>
      <c r="AR67" s="676"/>
      <c r="AS67" s="676"/>
      <c r="AT67" s="676"/>
      <c r="AU67" s="676"/>
      <c r="AV67" s="676"/>
      <c r="AW67" s="676"/>
      <c r="AX67" s="676"/>
      <c r="AY67" s="676"/>
      <c r="AZ67" s="676"/>
      <c r="BA67" s="676"/>
      <c r="BB67" s="676"/>
      <c r="BC67" s="676"/>
      <c r="BD67" s="676"/>
      <c r="BE67" s="676"/>
      <c r="BF67" s="676"/>
      <c r="BG67" s="676"/>
      <c r="BH67" s="676"/>
      <c r="BI67" s="676"/>
      <c r="BJ67" s="676"/>
      <c r="BK67" s="676"/>
      <c r="BL67" s="676"/>
      <c r="BM67" s="676"/>
    </row>
    <row r="68" spans="3:65" s="673" customFormat="1">
      <c r="C68" s="674"/>
      <c r="D68" s="674"/>
      <c r="E68" s="674"/>
      <c r="F68" s="675"/>
      <c r="G68" s="675"/>
      <c r="H68" s="675"/>
      <c r="I68" s="675"/>
      <c r="J68" s="675"/>
      <c r="K68" s="675"/>
      <c r="L68" s="675"/>
      <c r="M68" s="675"/>
      <c r="N68" s="675"/>
      <c r="O68" s="675"/>
      <c r="P68" s="675"/>
      <c r="Q68" s="675"/>
      <c r="R68" s="675"/>
      <c r="S68" s="675"/>
      <c r="T68" s="676"/>
      <c r="U68" s="676"/>
      <c r="V68" s="676"/>
      <c r="W68" s="676"/>
      <c r="X68" s="676"/>
      <c r="Y68" s="676"/>
      <c r="Z68" s="676"/>
      <c r="AA68" s="676"/>
      <c r="AB68" s="676"/>
      <c r="AC68" s="676"/>
      <c r="AD68" s="676"/>
      <c r="AE68" s="676"/>
      <c r="AF68" s="676"/>
      <c r="AG68" s="676"/>
      <c r="AH68" s="676"/>
      <c r="AI68" s="676"/>
      <c r="AJ68" s="676"/>
      <c r="AK68" s="676"/>
      <c r="AL68" s="676"/>
      <c r="AM68" s="676"/>
      <c r="AN68" s="676"/>
      <c r="AO68" s="676"/>
      <c r="AP68" s="676"/>
      <c r="AQ68" s="676"/>
      <c r="AR68" s="676"/>
      <c r="AS68" s="676"/>
      <c r="AT68" s="676"/>
      <c r="AU68" s="676"/>
      <c r="AV68" s="676"/>
      <c r="AW68" s="676"/>
      <c r="AX68" s="676"/>
      <c r="AY68" s="676"/>
      <c r="AZ68" s="676"/>
      <c r="BA68" s="676"/>
      <c r="BB68" s="676"/>
      <c r="BC68" s="676"/>
      <c r="BD68" s="676"/>
      <c r="BE68" s="676"/>
      <c r="BF68" s="676"/>
      <c r="BG68" s="676"/>
      <c r="BH68" s="676"/>
      <c r="BI68" s="676"/>
      <c r="BJ68" s="676"/>
      <c r="BK68" s="676"/>
      <c r="BL68" s="676"/>
      <c r="BM68" s="676"/>
    </row>
    <row r="69" spans="3:65" s="673" customFormat="1">
      <c r="C69" s="674"/>
      <c r="D69" s="674"/>
      <c r="E69" s="674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675"/>
      <c r="R69" s="675"/>
      <c r="S69" s="675"/>
      <c r="T69" s="676"/>
      <c r="U69" s="676"/>
      <c r="V69" s="676"/>
      <c r="W69" s="676"/>
      <c r="X69" s="676"/>
      <c r="Y69" s="676"/>
      <c r="Z69" s="676"/>
      <c r="AA69" s="676"/>
      <c r="AB69" s="676"/>
      <c r="AC69" s="676"/>
      <c r="AD69" s="676"/>
      <c r="AE69" s="676"/>
      <c r="AF69" s="676"/>
      <c r="AG69" s="676"/>
      <c r="AH69" s="676"/>
      <c r="AI69" s="676"/>
      <c r="AJ69" s="676"/>
      <c r="AK69" s="676"/>
      <c r="AL69" s="676"/>
      <c r="AM69" s="676"/>
      <c r="AN69" s="676"/>
      <c r="AO69" s="676"/>
      <c r="AP69" s="676"/>
      <c r="AQ69" s="676"/>
      <c r="AR69" s="676"/>
      <c r="AS69" s="676"/>
      <c r="AT69" s="676"/>
      <c r="AU69" s="676"/>
      <c r="AV69" s="676"/>
      <c r="AW69" s="676"/>
      <c r="AX69" s="676"/>
      <c r="AY69" s="676"/>
      <c r="AZ69" s="676"/>
      <c r="BA69" s="676"/>
      <c r="BB69" s="676"/>
      <c r="BC69" s="676"/>
      <c r="BD69" s="676"/>
      <c r="BE69" s="676"/>
      <c r="BF69" s="676"/>
      <c r="BG69" s="676"/>
      <c r="BH69" s="676"/>
      <c r="BI69" s="676"/>
      <c r="BJ69" s="676"/>
      <c r="BK69" s="676"/>
      <c r="BL69" s="676"/>
      <c r="BM69" s="676"/>
    </row>
    <row r="70" spans="3:65" s="673" customFormat="1">
      <c r="C70" s="674"/>
      <c r="D70" s="674"/>
      <c r="E70" s="674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6"/>
      <c r="U70" s="676"/>
      <c r="V70" s="676"/>
      <c r="W70" s="676"/>
      <c r="X70" s="676"/>
      <c r="Y70" s="676"/>
      <c r="Z70" s="676"/>
      <c r="AA70" s="676"/>
      <c r="AB70" s="676"/>
      <c r="AC70" s="676"/>
      <c r="AD70" s="676"/>
      <c r="AE70" s="676"/>
      <c r="AF70" s="676"/>
      <c r="AG70" s="676"/>
      <c r="AH70" s="676"/>
      <c r="AI70" s="676"/>
      <c r="AJ70" s="676"/>
      <c r="AK70" s="676"/>
      <c r="AL70" s="676"/>
      <c r="AM70" s="676"/>
      <c r="AN70" s="676"/>
      <c r="AO70" s="676"/>
      <c r="AP70" s="676"/>
      <c r="AQ70" s="676"/>
      <c r="AR70" s="676"/>
      <c r="AS70" s="676"/>
      <c r="AT70" s="676"/>
      <c r="AU70" s="676"/>
      <c r="AV70" s="676"/>
      <c r="AW70" s="676"/>
      <c r="AX70" s="676"/>
      <c r="AY70" s="676"/>
      <c r="AZ70" s="676"/>
      <c r="BA70" s="676"/>
      <c r="BB70" s="676"/>
      <c r="BC70" s="676"/>
      <c r="BD70" s="676"/>
      <c r="BE70" s="676"/>
      <c r="BF70" s="676"/>
      <c r="BG70" s="676"/>
      <c r="BH70" s="676"/>
      <c r="BI70" s="676"/>
      <c r="BJ70" s="676"/>
      <c r="BK70" s="676"/>
      <c r="BL70" s="676"/>
      <c r="BM70" s="676"/>
    </row>
    <row r="71" spans="3:65" s="673" customFormat="1">
      <c r="C71" s="674"/>
      <c r="D71" s="674"/>
      <c r="E71" s="674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6"/>
      <c r="U71" s="676"/>
      <c r="V71" s="676"/>
      <c r="W71" s="676"/>
      <c r="X71" s="676"/>
      <c r="Y71" s="676"/>
      <c r="Z71" s="676"/>
      <c r="AA71" s="676"/>
      <c r="AB71" s="676"/>
      <c r="AC71" s="676"/>
      <c r="AD71" s="676"/>
      <c r="AE71" s="676"/>
      <c r="AF71" s="676"/>
      <c r="AG71" s="676"/>
      <c r="AH71" s="676"/>
      <c r="AI71" s="676"/>
      <c r="AJ71" s="676"/>
      <c r="AK71" s="676"/>
      <c r="AL71" s="676"/>
      <c r="AM71" s="676"/>
      <c r="AN71" s="676"/>
      <c r="AO71" s="676"/>
      <c r="AP71" s="676"/>
      <c r="AQ71" s="676"/>
      <c r="AR71" s="676"/>
      <c r="AS71" s="676"/>
      <c r="AT71" s="676"/>
      <c r="AU71" s="676"/>
      <c r="AV71" s="676"/>
      <c r="AW71" s="676"/>
      <c r="AX71" s="676"/>
      <c r="AY71" s="676"/>
      <c r="AZ71" s="676"/>
      <c r="BA71" s="676"/>
      <c r="BB71" s="676"/>
      <c r="BC71" s="676"/>
      <c r="BD71" s="676"/>
      <c r="BE71" s="676"/>
      <c r="BF71" s="676"/>
      <c r="BG71" s="676"/>
      <c r="BH71" s="676"/>
      <c r="BI71" s="676"/>
      <c r="BJ71" s="676"/>
      <c r="BK71" s="676"/>
      <c r="BL71" s="676"/>
      <c r="BM71" s="676"/>
    </row>
    <row r="72" spans="3:65" s="673" customFormat="1">
      <c r="C72" s="674"/>
      <c r="D72" s="674"/>
      <c r="E72" s="674"/>
      <c r="F72" s="675"/>
      <c r="G72" s="675"/>
      <c r="H72" s="675"/>
      <c r="I72" s="675"/>
      <c r="J72" s="675"/>
      <c r="K72" s="675"/>
      <c r="L72" s="675"/>
      <c r="M72" s="675"/>
      <c r="N72" s="675"/>
      <c r="O72" s="675"/>
      <c r="P72" s="675"/>
      <c r="Q72" s="675"/>
      <c r="R72" s="675"/>
      <c r="S72" s="675"/>
      <c r="T72" s="676"/>
      <c r="U72" s="676"/>
      <c r="V72" s="676"/>
      <c r="W72" s="676"/>
      <c r="X72" s="676"/>
      <c r="Y72" s="676"/>
      <c r="Z72" s="676"/>
      <c r="AA72" s="676"/>
      <c r="AB72" s="676"/>
      <c r="AC72" s="676"/>
      <c r="AD72" s="676"/>
      <c r="AE72" s="676"/>
      <c r="AF72" s="676"/>
      <c r="AG72" s="676"/>
      <c r="AH72" s="676"/>
      <c r="AI72" s="676"/>
      <c r="AJ72" s="676"/>
      <c r="AK72" s="676"/>
      <c r="AL72" s="676"/>
      <c r="AM72" s="676"/>
      <c r="AN72" s="676"/>
      <c r="AO72" s="676"/>
      <c r="AP72" s="676"/>
      <c r="AQ72" s="676"/>
      <c r="AR72" s="676"/>
      <c r="AS72" s="676"/>
      <c r="AT72" s="676"/>
      <c r="AU72" s="676"/>
      <c r="AV72" s="676"/>
      <c r="AW72" s="676"/>
      <c r="AX72" s="676"/>
      <c r="AY72" s="676"/>
      <c r="AZ72" s="676"/>
      <c r="BA72" s="676"/>
      <c r="BB72" s="676"/>
      <c r="BC72" s="676"/>
      <c r="BD72" s="676"/>
      <c r="BE72" s="676"/>
      <c r="BF72" s="676"/>
      <c r="BG72" s="676"/>
      <c r="BH72" s="676"/>
      <c r="BI72" s="676"/>
      <c r="BJ72" s="676"/>
      <c r="BK72" s="676"/>
      <c r="BL72" s="676"/>
      <c r="BM72" s="676"/>
    </row>
    <row r="73" spans="3:65" s="673" customFormat="1">
      <c r="C73" s="674"/>
      <c r="D73" s="674"/>
      <c r="E73" s="674"/>
      <c r="F73" s="675"/>
      <c r="G73" s="675"/>
      <c r="H73" s="675"/>
      <c r="I73" s="675"/>
      <c r="J73" s="675"/>
      <c r="K73" s="675"/>
      <c r="L73" s="675"/>
      <c r="M73" s="675"/>
      <c r="N73" s="675"/>
      <c r="O73" s="675"/>
      <c r="P73" s="675"/>
      <c r="Q73" s="675"/>
      <c r="R73" s="675"/>
      <c r="S73" s="675"/>
      <c r="T73" s="676"/>
      <c r="U73" s="676"/>
      <c r="V73" s="676"/>
      <c r="W73" s="676"/>
      <c r="X73" s="676"/>
      <c r="Y73" s="676"/>
      <c r="Z73" s="676"/>
      <c r="AA73" s="676"/>
      <c r="AB73" s="676"/>
      <c r="AC73" s="676"/>
      <c r="AD73" s="676"/>
      <c r="AE73" s="676"/>
      <c r="AF73" s="676"/>
      <c r="AG73" s="676"/>
      <c r="AH73" s="676"/>
      <c r="AI73" s="676"/>
      <c r="AJ73" s="676"/>
      <c r="AK73" s="676"/>
      <c r="AL73" s="676"/>
      <c r="AM73" s="676"/>
      <c r="AN73" s="676"/>
      <c r="AO73" s="676"/>
      <c r="AP73" s="676"/>
      <c r="AQ73" s="676"/>
      <c r="AR73" s="676"/>
      <c r="AS73" s="676"/>
      <c r="AT73" s="676"/>
      <c r="AU73" s="676"/>
      <c r="AV73" s="676"/>
      <c r="AW73" s="676"/>
      <c r="AX73" s="676"/>
      <c r="AY73" s="676"/>
      <c r="AZ73" s="676"/>
      <c r="BA73" s="676"/>
      <c r="BB73" s="676"/>
      <c r="BC73" s="676"/>
      <c r="BD73" s="676"/>
      <c r="BE73" s="676"/>
      <c r="BF73" s="676"/>
      <c r="BG73" s="676"/>
      <c r="BH73" s="676"/>
      <c r="BI73" s="676"/>
      <c r="BJ73" s="676"/>
      <c r="BK73" s="676"/>
      <c r="BL73" s="676"/>
      <c r="BM73" s="676"/>
    </row>
    <row r="74" spans="3:65" s="673" customFormat="1">
      <c r="C74" s="674"/>
      <c r="D74" s="674"/>
      <c r="E74" s="674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6"/>
      <c r="U74" s="676"/>
      <c r="V74" s="676"/>
      <c r="W74" s="676"/>
      <c r="X74" s="676"/>
      <c r="Y74" s="676"/>
      <c r="Z74" s="676"/>
      <c r="AA74" s="676"/>
      <c r="AB74" s="676"/>
      <c r="AC74" s="676"/>
      <c r="AD74" s="676"/>
      <c r="AE74" s="676"/>
      <c r="AF74" s="676"/>
      <c r="AG74" s="676"/>
      <c r="AH74" s="676"/>
      <c r="AI74" s="676"/>
      <c r="AJ74" s="676"/>
      <c r="AK74" s="676"/>
      <c r="AL74" s="676"/>
      <c r="AM74" s="676"/>
      <c r="AN74" s="676"/>
      <c r="AO74" s="676"/>
      <c r="AP74" s="676"/>
      <c r="AQ74" s="676"/>
      <c r="AR74" s="676"/>
      <c r="AS74" s="676"/>
      <c r="AT74" s="676"/>
      <c r="AU74" s="676"/>
      <c r="AV74" s="676"/>
      <c r="AW74" s="676"/>
      <c r="AX74" s="676"/>
      <c r="AY74" s="676"/>
      <c r="AZ74" s="676"/>
      <c r="BA74" s="676"/>
      <c r="BB74" s="676"/>
      <c r="BC74" s="676"/>
      <c r="BD74" s="676"/>
      <c r="BE74" s="676"/>
      <c r="BF74" s="676"/>
      <c r="BG74" s="676"/>
      <c r="BH74" s="676"/>
      <c r="BI74" s="676"/>
      <c r="BJ74" s="676"/>
      <c r="BK74" s="676"/>
      <c r="BL74" s="676"/>
      <c r="BM74" s="676"/>
    </row>
    <row r="75" spans="3:65" s="673" customFormat="1">
      <c r="C75" s="674"/>
      <c r="D75" s="674"/>
      <c r="E75" s="674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6"/>
      <c r="U75" s="676"/>
      <c r="V75" s="676"/>
      <c r="W75" s="676"/>
      <c r="X75" s="676"/>
      <c r="Y75" s="676"/>
      <c r="Z75" s="676"/>
      <c r="AA75" s="676"/>
      <c r="AB75" s="676"/>
      <c r="AC75" s="676"/>
      <c r="AD75" s="676"/>
      <c r="AE75" s="676"/>
      <c r="AF75" s="676"/>
      <c r="AG75" s="676"/>
      <c r="AH75" s="676"/>
      <c r="AI75" s="676"/>
      <c r="AJ75" s="676"/>
      <c r="AK75" s="676"/>
      <c r="AL75" s="676"/>
      <c r="AM75" s="676"/>
      <c r="AN75" s="676"/>
      <c r="AO75" s="676"/>
      <c r="AP75" s="676"/>
      <c r="AQ75" s="676"/>
      <c r="AR75" s="676"/>
      <c r="AS75" s="676"/>
      <c r="AT75" s="676"/>
      <c r="AU75" s="676"/>
      <c r="AV75" s="676"/>
      <c r="AW75" s="676"/>
      <c r="AX75" s="676"/>
      <c r="AY75" s="676"/>
      <c r="AZ75" s="676"/>
      <c r="BA75" s="676"/>
      <c r="BB75" s="676"/>
      <c r="BC75" s="676"/>
      <c r="BD75" s="676"/>
      <c r="BE75" s="676"/>
      <c r="BF75" s="676"/>
      <c r="BG75" s="676"/>
      <c r="BH75" s="676"/>
      <c r="BI75" s="676"/>
      <c r="BJ75" s="676"/>
      <c r="BK75" s="676"/>
      <c r="BL75" s="676"/>
      <c r="BM75" s="676"/>
    </row>
    <row r="76" spans="3:65" s="673" customFormat="1">
      <c r="C76" s="674"/>
      <c r="D76" s="674"/>
      <c r="E76" s="674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76"/>
      <c r="AS76" s="676"/>
      <c r="AT76" s="676"/>
      <c r="AU76" s="676"/>
      <c r="AV76" s="676"/>
      <c r="AW76" s="676"/>
      <c r="AX76" s="676"/>
      <c r="AY76" s="676"/>
      <c r="AZ76" s="676"/>
      <c r="BA76" s="676"/>
      <c r="BB76" s="676"/>
      <c r="BC76" s="676"/>
      <c r="BD76" s="676"/>
      <c r="BE76" s="676"/>
      <c r="BF76" s="676"/>
      <c r="BG76" s="676"/>
      <c r="BH76" s="676"/>
      <c r="BI76" s="676"/>
      <c r="BJ76" s="676"/>
      <c r="BK76" s="676"/>
      <c r="BL76" s="676"/>
      <c r="BM76" s="676"/>
    </row>
    <row r="77" spans="3:65" s="673" customFormat="1">
      <c r="C77" s="674"/>
      <c r="D77" s="674"/>
      <c r="E77" s="674"/>
      <c r="F77" s="675"/>
      <c r="G77" s="675"/>
      <c r="H77" s="675"/>
      <c r="I77" s="675"/>
      <c r="J77" s="675"/>
      <c r="K77" s="675"/>
      <c r="L77" s="675"/>
      <c r="M77" s="675"/>
      <c r="N77" s="675"/>
      <c r="O77" s="675"/>
      <c r="P77" s="675"/>
      <c r="Q77" s="675"/>
      <c r="R77" s="675"/>
      <c r="S77" s="675"/>
      <c r="T77" s="676"/>
      <c r="U77" s="676"/>
      <c r="V77" s="676"/>
      <c r="W77" s="676"/>
      <c r="X77" s="676"/>
      <c r="Y77" s="676"/>
      <c r="Z77" s="676"/>
      <c r="AA77" s="676"/>
      <c r="AB77" s="676"/>
      <c r="AC77" s="676"/>
      <c r="AD77" s="676"/>
      <c r="AE77" s="676"/>
      <c r="AF77" s="676"/>
      <c r="AG77" s="676"/>
      <c r="AH77" s="676"/>
      <c r="AI77" s="676"/>
      <c r="AJ77" s="676"/>
      <c r="AK77" s="676"/>
      <c r="AL77" s="676"/>
      <c r="AM77" s="676"/>
      <c r="AN77" s="676"/>
      <c r="AO77" s="676"/>
      <c r="AP77" s="676"/>
      <c r="AQ77" s="676"/>
      <c r="AR77" s="676"/>
      <c r="AS77" s="676"/>
      <c r="AT77" s="676"/>
      <c r="AU77" s="676"/>
      <c r="AV77" s="676"/>
      <c r="AW77" s="676"/>
      <c r="AX77" s="676"/>
      <c r="AY77" s="676"/>
      <c r="AZ77" s="676"/>
      <c r="BA77" s="676"/>
      <c r="BB77" s="676"/>
      <c r="BC77" s="676"/>
      <c r="BD77" s="676"/>
      <c r="BE77" s="676"/>
      <c r="BF77" s="676"/>
      <c r="BG77" s="676"/>
      <c r="BH77" s="676"/>
      <c r="BI77" s="676"/>
      <c r="BJ77" s="676"/>
      <c r="BK77" s="676"/>
      <c r="BL77" s="676"/>
      <c r="BM77" s="676"/>
    </row>
    <row r="78" spans="3:65" s="673" customFormat="1">
      <c r="C78" s="674"/>
      <c r="D78" s="674"/>
      <c r="E78" s="674"/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5"/>
      <c r="Q78" s="675"/>
      <c r="R78" s="675"/>
      <c r="S78" s="675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76"/>
      <c r="AS78" s="676"/>
      <c r="AT78" s="676"/>
      <c r="AU78" s="676"/>
      <c r="AV78" s="676"/>
      <c r="AW78" s="676"/>
      <c r="AX78" s="676"/>
      <c r="AY78" s="676"/>
      <c r="AZ78" s="676"/>
      <c r="BA78" s="676"/>
      <c r="BB78" s="676"/>
      <c r="BC78" s="676"/>
      <c r="BD78" s="676"/>
      <c r="BE78" s="676"/>
      <c r="BF78" s="676"/>
      <c r="BG78" s="676"/>
      <c r="BH78" s="676"/>
      <c r="BI78" s="676"/>
      <c r="BJ78" s="676"/>
      <c r="BK78" s="676"/>
      <c r="BL78" s="676"/>
      <c r="BM78" s="676"/>
    </row>
    <row r="79" spans="3:65" s="673" customFormat="1">
      <c r="C79" s="674"/>
      <c r="D79" s="674"/>
      <c r="E79" s="674"/>
      <c r="F79" s="675"/>
      <c r="G79" s="675"/>
      <c r="H79" s="675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76"/>
      <c r="AS79" s="676"/>
      <c r="AT79" s="676"/>
      <c r="AU79" s="676"/>
      <c r="AV79" s="676"/>
      <c r="AW79" s="676"/>
      <c r="AX79" s="676"/>
      <c r="AY79" s="676"/>
      <c r="AZ79" s="676"/>
      <c r="BA79" s="676"/>
      <c r="BB79" s="676"/>
      <c r="BC79" s="676"/>
      <c r="BD79" s="676"/>
      <c r="BE79" s="676"/>
      <c r="BF79" s="676"/>
      <c r="BG79" s="676"/>
      <c r="BH79" s="676"/>
      <c r="BI79" s="676"/>
      <c r="BJ79" s="676"/>
      <c r="BK79" s="676"/>
      <c r="BL79" s="676"/>
      <c r="BM79" s="676"/>
    </row>
    <row r="80" spans="3:65" s="673" customFormat="1">
      <c r="C80" s="674"/>
      <c r="D80" s="674"/>
      <c r="E80" s="674"/>
      <c r="F80" s="675"/>
      <c r="G80" s="675"/>
      <c r="H80" s="675"/>
      <c r="I80" s="675"/>
      <c r="J80" s="675"/>
      <c r="K80" s="675"/>
      <c r="L80" s="675"/>
      <c r="M80" s="675"/>
      <c r="N80" s="675"/>
      <c r="O80" s="675"/>
      <c r="P80" s="675"/>
      <c r="Q80" s="675"/>
      <c r="R80" s="675"/>
      <c r="S80" s="675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76"/>
      <c r="AS80" s="676"/>
      <c r="AT80" s="676"/>
      <c r="AU80" s="676"/>
      <c r="AV80" s="676"/>
      <c r="AW80" s="676"/>
      <c r="AX80" s="676"/>
      <c r="AY80" s="676"/>
      <c r="AZ80" s="676"/>
      <c r="BA80" s="676"/>
      <c r="BB80" s="676"/>
      <c r="BC80" s="676"/>
      <c r="BD80" s="676"/>
      <c r="BE80" s="676"/>
      <c r="BF80" s="676"/>
      <c r="BG80" s="676"/>
      <c r="BH80" s="676"/>
      <c r="BI80" s="676"/>
      <c r="BJ80" s="676"/>
      <c r="BK80" s="676"/>
      <c r="BL80" s="676"/>
      <c r="BM80" s="676"/>
    </row>
    <row r="81" spans="3:65" s="673" customFormat="1">
      <c r="C81" s="674"/>
      <c r="D81" s="674"/>
      <c r="E81" s="674"/>
      <c r="F81" s="675"/>
      <c r="G81" s="675"/>
      <c r="H81" s="675"/>
      <c r="I81" s="675"/>
      <c r="J81" s="675"/>
      <c r="K81" s="675"/>
      <c r="L81" s="675"/>
      <c r="M81" s="675"/>
      <c r="N81" s="675"/>
      <c r="O81" s="675"/>
      <c r="P81" s="675"/>
      <c r="Q81" s="675"/>
      <c r="R81" s="675"/>
      <c r="S81" s="675"/>
      <c r="T81" s="676"/>
      <c r="U81" s="676"/>
      <c r="V81" s="676"/>
      <c r="W81" s="676"/>
      <c r="X81" s="676"/>
      <c r="Y81" s="676"/>
      <c r="Z81" s="676"/>
      <c r="AA81" s="676"/>
      <c r="AB81" s="676"/>
      <c r="AC81" s="676"/>
      <c r="AD81" s="676"/>
      <c r="AE81" s="676"/>
      <c r="AF81" s="676"/>
      <c r="AG81" s="676"/>
      <c r="AH81" s="676"/>
      <c r="AI81" s="676"/>
      <c r="AJ81" s="676"/>
      <c r="AK81" s="676"/>
      <c r="AL81" s="676"/>
      <c r="AM81" s="676"/>
      <c r="AN81" s="676"/>
      <c r="AO81" s="676"/>
      <c r="AP81" s="676"/>
      <c r="AQ81" s="676"/>
      <c r="AR81" s="676"/>
      <c r="AS81" s="676"/>
      <c r="AT81" s="676"/>
      <c r="AU81" s="676"/>
      <c r="AV81" s="676"/>
      <c r="AW81" s="676"/>
      <c r="AX81" s="676"/>
      <c r="AY81" s="676"/>
      <c r="AZ81" s="676"/>
      <c r="BA81" s="676"/>
      <c r="BB81" s="676"/>
      <c r="BC81" s="676"/>
      <c r="BD81" s="676"/>
      <c r="BE81" s="676"/>
      <c r="BF81" s="676"/>
      <c r="BG81" s="676"/>
      <c r="BH81" s="676"/>
      <c r="BI81" s="676"/>
      <c r="BJ81" s="676"/>
      <c r="BK81" s="676"/>
      <c r="BL81" s="676"/>
      <c r="BM81" s="676"/>
    </row>
    <row r="82" spans="3:65" s="673" customFormat="1">
      <c r="C82" s="674"/>
      <c r="D82" s="674"/>
      <c r="E82" s="674"/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5"/>
      <c r="Q82" s="675"/>
      <c r="R82" s="675"/>
      <c r="S82" s="675"/>
      <c r="T82" s="676"/>
      <c r="U82" s="676"/>
      <c r="V82" s="676"/>
      <c r="W82" s="676"/>
      <c r="X82" s="676"/>
      <c r="Y82" s="676"/>
      <c r="Z82" s="676"/>
      <c r="AA82" s="676"/>
      <c r="AB82" s="676"/>
      <c r="AC82" s="676"/>
      <c r="AD82" s="676"/>
      <c r="AE82" s="676"/>
      <c r="AF82" s="676"/>
      <c r="AG82" s="676"/>
      <c r="AH82" s="676"/>
      <c r="AI82" s="676"/>
      <c r="AJ82" s="676"/>
      <c r="AK82" s="676"/>
      <c r="AL82" s="676"/>
      <c r="AM82" s="676"/>
      <c r="AN82" s="676"/>
      <c r="AO82" s="676"/>
      <c r="AP82" s="676"/>
      <c r="AQ82" s="676"/>
      <c r="AR82" s="676"/>
      <c r="AS82" s="676"/>
      <c r="AT82" s="676"/>
      <c r="AU82" s="676"/>
      <c r="AV82" s="676"/>
      <c r="AW82" s="676"/>
      <c r="AX82" s="676"/>
      <c r="AY82" s="676"/>
      <c r="AZ82" s="676"/>
      <c r="BA82" s="676"/>
      <c r="BB82" s="676"/>
      <c r="BC82" s="676"/>
      <c r="BD82" s="676"/>
      <c r="BE82" s="676"/>
      <c r="BF82" s="676"/>
      <c r="BG82" s="676"/>
      <c r="BH82" s="676"/>
      <c r="BI82" s="676"/>
      <c r="BJ82" s="676"/>
      <c r="BK82" s="676"/>
      <c r="BL82" s="676"/>
      <c r="BM82" s="676"/>
    </row>
    <row r="83" spans="3:65" s="673" customFormat="1">
      <c r="C83" s="674"/>
      <c r="D83" s="674"/>
      <c r="E83" s="674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6"/>
      <c r="U83" s="676"/>
      <c r="V83" s="676"/>
      <c r="W83" s="676"/>
      <c r="X83" s="676"/>
      <c r="Y83" s="676"/>
      <c r="Z83" s="676"/>
      <c r="AA83" s="676"/>
      <c r="AB83" s="676"/>
      <c r="AC83" s="676"/>
      <c r="AD83" s="676"/>
      <c r="AE83" s="676"/>
      <c r="AF83" s="676"/>
      <c r="AG83" s="676"/>
      <c r="AH83" s="676"/>
      <c r="AI83" s="676"/>
      <c r="AJ83" s="676"/>
      <c r="AK83" s="676"/>
      <c r="AL83" s="676"/>
      <c r="AM83" s="676"/>
      <c r="AN83" s="676"/>
      <c r="AO83" s="676"/>
      <c r="AP83" s="676"/>
      <c r="AQ83" s="676"/>
      <c r="AR83" s="676"/>
      <c r="AS83" s="676"/>
      <c r="AT83" s="676"/>
      <c r="AU83" s="676"/>
      <c r="AV83" s="676"/>
      <c r="AW83" s="676"/>
      <c r="AX83" s="676"/>
      <c r="AY83" s="676"/>
      <c r="AZ83" s="676"/>
      <c r="BA83" s="676"/>
      <c r="BB83" s="676"/>
      <c r="BC83" s="676"/>
      <c r="BD83" s="676"/>
      <c r="BE83" s="676"/>
      <c r="BF83" s="676"/>
      <c r="BG83" s="676"/>
      <c r="BH83" s="676"/>
      <c r="BI83" s="676"/>
      <c r="BJ83" s="676"/>
      <c r="BK83" s="676"/>
      <c r="BL83" s="676"/>
      <c r="BM83" s="676"/>
    </row>
    <row r="84" spans="3:65" s="673" customFormat="1">
      <c r="C84" s="674"/>
      <c r="D84" s="674"/>
      <c r="E84" s="674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6"/>
      <c r="AG84" s="676"/>
      <c r="AH84" s="676"/>
      <c r="AI84" s="676"/>
      <c r="AJ84" s="676"/>
      <c r="AK84" s="676"/>
      <c r="AL84" s="676"/>
      <c r="AM84" s="676"/>
      <c r="AN84" s="676"/>
      <c r="AO84" s="676"/>
      <c r="AP84" s="676"/>
      <c r="AQ84" s="676"/>
      <c r="AR84" s="676"/>
      <c r="AS84" s="676"/>
      <c r="AT84" s="676"/>
      <c r="AU84" s="676"/>
      <c r="AV84" s="676"/>
      <c r="AW84" s="676"/>
      <c r="AX84" s="676"/>
      <c r="AY84" s="676"/>
      <c r="AZ84" s="676"/>
      <c r="BA84" s="676"/>
      <c r="BB84" s="676"/>
      <c r="BC84" s="676"/>
      <c r="BD84" s="676"/>
      <c r="BE84" s="676"/>
      <c r="BF84" s="676"/>
      <c r="BG84" s="676"/>
      <c r="BH84" s="676"/>
      <c r="BI84" s="676"/>
      <c r="BJ84" s="676"/>
      <c r="BK84" s="676"/>
      <c r="BL84" s="676"/>
      <c r="BM84" s="676"/>
    </row>
    <row r="85" spans="3:65" s="673" customFormat="1">
      <c r="C85" s="674"/>
      <c r="D85" s="674"/>
      <c r="E85" s="674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675"/>
      <c r="S85" s="675"/>
      <c r="T85" s="676"/>
      <c r="U85" s="676"/>
      <c r="V85" s="676"/>
      <c r="W85" s="676"/>
      <c r="X85" s="676"/>
      <c r="Y85" s="676"/>
      <c r="Z85" s="676"/>
      <c r="AA85" s="676"/>
      <c r="AB85" s="676"/>
      <c r="AC85" s="676"/>
      <c r="AD85" s="676"/>
      <c r="AE85" s="676"/>
      <c r="AF85" s="676"/>
      <c r="AG85" s="676"/>
      <c r="AH85" s="676"/>
      <c r="AI85" s="676"/>
      <c r="AJ85" s="676"/>
      <c r="AK85" s="676"/>
      <c r="AL85" s="676"/>
      <c r="AM85" s="676"/>
      <c r="AN85" s="676"/>
      <c r="AO85" s="676"/>
      <c r="AP85" s="676"/>
      <c r="AQ85" s="676"/>
      <c r="AR85" s="676"/>
      <c r="AS85" s="676"/>
      <c r="AT85" s="676"/>
      <c r="AU85" s="676"/>
      <c r="AV85" s="676"/>
      <c r="AW85" s="676"/>
      <c r="AX85" s="676"/>
      <c r="AY85" s="676"/>
      <c r="AZ85" s="676"/>
      <c r="BA85" s="676"/>
      <c r="BB85" s="676"/>
      <c r="BC85" s="676"/>
      <c r="BD85" s="676"/>
      <c r="BE85" s="676"/>
      <c r="BF85" s="676"/>
      <c r="BG85" s="676"/>
      <c r="BH85" s="676"/>
      <c r="BI85" s="676"/>
      <c r="BJ85" s="676"/>
      <c r="BK85" s="676"/>
      <c r="BL85" s="676"/>
      <c r="BM85" s="676"/>
    </row>
    <row r="86" spans="3:65" s="673" customFormat="1">
      <c r="C86" s="674"/>
      <c r="D86" s="674"/>
      <c r="E86" s="674"/>
      <c r="F86" s="675"/>
      <c r="G86" s="675"/>
      <c r="H86" s="675"/>
      <c r="I86" s="675"/>
      <c r="J86" s="675"/>
      <c r="K86" s="675"/>
      <c r="L86" s="675"/>
      <c r="M86" s="675"/>
      <c r="N86" s="675"/>
      <c r="O86" s="675"/>
      <c r="P86" s="675"/>
      <c r="Q86" s="675"/>
      <c r="R86" s="675"/>
      <c r="S86" s="675"/>
      <c r="T86" s="676"/>
      <c r="U86" s="676"/>
      <c r="V86" s="676"/>
      <c r="W86" s="676"/>
      <c r="X86" s="676"/>
      <c r="Y86" s="676"/>
      <c r="Z86" s="676"/>
      <c r="AA86" s="676"/>
      <c r="AB86" s="676"/>
      <c r="AC86" s="676"/>
      <c r="AD86" s="676"/>
      <c r="AE86" s="676"/>
      <c r="AF86" s="676"/>
      <c r="AG86" s="676"/>
      <c r="AH86" s="676"/>
      <c r="AI86" s="676"/>
      <c r="AJ86" s="676"/>
      <c r="AK86" s="676"/>
      <c r="AL86" s="676"/>
      <c r="AM86" s="676"/>
      <c r="AN86" s="676"/>
      <c r="AO86" s="676"/>
      <c r="AP86" s="676"/>
      <c r="AQ86" s="676"/>
      <c r="AR86" s="676"/>
      <c r="AS86" s="676"/>
      <c r="AT86" s="676"/>
      <c r="AU86" s="676"/>
      <c r="AV86" s="676"/>
      <c r="AW86" s="676"/>
      <c r="AX86" s="676"/>
      <c r="AY86" s="676"/>
      <c r="AZ86" s="676"/>
      <c r="BA86" s="676"/>
      <c r="BB86" s="676"/>
      <c r="BC86" s="676"/>
      <c r="BD86" s="676"/>
      <c r="BE86" s="676"/>
      <c r="BF86" s="676"/>
      <c r="BG86" s="676"/>
      <c r="BH86" s="676"/>
      <c r="BI86" s="676"/>
      <c r="BJ86" s="676"/>
      <c r="BK86" s="676"/>
      <c r="BL86" s="676"/>
      <c r="BM86" s="676"/>
    </row>
    <row r="87" spans="3:65" s="673" customFormat="1">
      <c r="C87" s="674"/>
      <c r="D87" s="674"/>
      <c r="E87" s="674"/>
      <c r="F87" s="675"/>
      <c r="G87" s="675"/>
      <c r="H87" s="675"/>
      <c r="I87" s="675"/>
      <c r="J87" s="675"/>
      <c r="K87" s="675"/>
      <c r="L87" s="675"/>
      <c r="M87" s="675"/>
      <c r="N87" s="675"/>
      <c r="O87" s="675"/>
      <c r="P87" s="675"/>
      <c r="Q87" s="675"/>
      <c r="R87" s="675"/>
      <c r="S87" s="675"/>
      <c r="T87" s="676"/>
      <c r="U87" s="676"/>
      <c r="V87" s="676"/>
      <c r="W87" s="676"/>
      <c r="X87" s="676"/>
      <c r="Y87" s="676"/>
      <c r="Z87" s="676"/>
      <c r="AA87" s="676"/>
      <c r="AB87" s="676"/>
      <c r="AC87" s="676"/>
      <c r="AD87" s="676"/>
      <c r="AE87" s="676"/>
      <c r="AF87" s="676"/>
      <c r="AG87" s="676"/>
      <c r="AH87" s="676"/>
      <c r="AI87" s="676"/>
      <c r="AJ87" s="676"/>
      <c r="AK87" s="676"/>
      <c r="AL87" s="676"/>
      <c r="AM87" s="676"/>
      <c r="AN87" s="676"/>
      <c r="AO87" s="676"/>
      <c r="AP87" s="676"/>
      <c r="AQ87" s="676"/>
      <c r="AR87" s="676"/>
      <c r="AS87" s="676"/>
      <c r="AT87" s="676"/>
      <c r="AU87" s="676"/>
      <c r="AV87" s="676"/>
      <c r="AW87" s="676"/>
      <c r="AX87" s="676"/>
      <c r="AY87" s="676"/>
      <c r="AZ87" s="676"/>
      <c r="BA87" s="676"/>
      <c r="BB87" s="676"/>
      <c r="BC87" s="676"/>
      <c r="BD87" s="676"/>
      <c r="BE87" s="676"/>
      <c r="BF87" s="676"/>
      <c r="BG87" s="676"/>
      <c r="BH87" s="676"/>
      <c r="BI87" s="676"/>
      <c r="BJ87" s="676"/>
      <c r="BK87" s="676"/>
      <c r="BL87" s="676"/>
      <c r="BM87" s="676"/>
    </row>
    <row r="88" spans="3:65" s="673" customFormat="1">
      <c r="C88" s="674"/>
      <c r="D88" s="674"/>
      <c r="E88" s="674"/>
      <c r="F88" s="675"/>
      <c r="G88" s="675"/>
      <c r="H88" s="675"/>
      <c r="I88" s="675"/>
      <c r="J88" s="675"/>
      <c r="K88" s="675"/>
      <c r="L88" s="675"/>
      <c r="M88" s="675"/>
      <c r="N88" s="675"/>
      <c r="O88" s="675"/>
      <c r="P88" s="675"/>
      <c r="Q88" s="675"/>
      <c r="R88" s="675"/>
      <c r="S88" s="675"/>
      <c r="T88" s="676"/>
      <c r="U88" s="676"/>
      <c r="V88" s="676"/>
      <c r="W88" s="676"/>
      <c r="X88" s="676"/>
      <c r="Y88" s="676"/>
      <c r="Z88" s="676"/>
      <c r="AA88" s="676"/>
      <c r="AB88" s="676"/>
      <c r="AC88" s="676"/>
      <c r="AD88" s="676"/>
      <c r="AE88" s="676"/>
      <c r="AF88" s="676"/>
      <c r="AG88" s="676"/>
      <c r="AH88" s="676"/>
      <c r="AI88" s="676"/>
      <c r="AJ88" s="676"/>
      <c r="AK88" s="676"/>
      <c r="AL88" s="676"/>
      <c r="AM88" s="676"/>
      <c r="AN88" s="676"/>
      <c r="AO88" s="676"/>
      <c r="AP88" s="676"/>
      <c r="AQ88" s="676"/>
      <c r="AR88" s="676"/>
      <c r="AS88" s="676"/>
      <c r="AT88" s="676"/>
      <c r="AU88" s="676"/>
      <c r="AV88" s="676"/>
      <c r="AW88" s="676"/>
      <c r="AX88" s="676"/>
      <c r="AY88" s="676"/>
      <c r="AZ88" s="676"/>
      <c r="BA88" s="676"/>
      <c r="BB88" s="676"/>
      <c r="BC88" s="676"/>
      <c r="BD88" s="676"/>
      <c r="BE88" s="676"/>
      <c r="BF88" s="676"/>
      <c r="BG88" s="676"/>
      <c r="BH88" s="676"/>
      <c r="BI88" s="676"/>
      <c r="BJ88" s="676"/>
      <c r="BK88" s="676"/>
      <c r="BL88" s="676"/>
      <c r="BM88" s="676"/>
    </row>
    <row r="89" spans="3:65" s="673" customFormat="1">
      <c r="C89" s="674"/>
      <c r="D89" s="674"/>
      <c r="E89" s="674"/>
      <c r="F89" s="675"/>
      <c r="G89" s="675"/>
      <c r="H89" s="675"/>
      <c r="I89" s="675"/>
      <c r="J89" s="675"/>
      <c r="K89" s="675"/>
      <c r="L89" s="675"/>
      <c r="M89" s="675"/>
      <c r="N89" s="675"/>
      <c r="O89" s="675"/>
      <c r="P89" s="675"/>
      <c r="Q89" s="675"/>
      <c r="R89" s="675"/>
      <c r="S89" s="675"/>
      <c r="T89" s="676"/>
      <c r="U89" s="676"/>
      <c r="V89" s="676"/>
      <c r="W89" s="676"/>
      <c r="X89" s="676"/>
      <c r="Y89" s="676"/>
      <c r="Z89" s="676"/>
      <c r="AA89" s="676"/>
      <c r="AB89" s="676"/>
      <c r="AC89" s="676"/>
      <c r="AD89" s="676"/>
      <c r="AE89" s="676"/>
      <c r="AF89" s="676"/>
      <c r="AG89" s="676"/>
      <c r="AH89" s="676"/>
      <c r="AI89" s="676"/>
      <c r="AJ89" s="676"/>
      <c r="AK89" s="676"/>
      <c r="AL89" s="676"/>
      <c r="AM89" s="676"/>
      <c r="AN89" s="676"/>
      <c r="AO89" s="676"/>
      <c r="AP89" s="676"/>
      <c r="AQ89" s="676"/>
      <c r="AR89" s="676"/>
      <c r="AS89" s="676"/>
      <c r="AT89" s="676"/>
      <c r="AU89" s="676"/>
      <c r="AV89" s="676"/>
      <c r="AW89" s="676"/>
      <c r="AX89" s="676"/>
      <c r="AY89" s="676"/>
      <c r="AZ89" s="676"/>
      <c r="BA89" s="676"/>
      <c r="BB89" s="676"/>
      <c r="BC89" s="676"/>
      <c r="BD89" s="676"/>
      <c r="BE89" s="676"/>
      <c r="BF89" s="676"/>
      <c r="BG89" s="676"/>
      <c r="BH89" s="676"/>
      <c r="BI89" s="676"/>
      <c r="BJ89" s="676"/>
      <c r="BK89" s="676"/>
      <c r="BL89" s="676"/>
      <c r="BM89" s="676"/>
    </row>
    <row r="90" spans="3:65" s="673" customFormat="1">
      <c r="C90" s="674"/>
      <c r="D90" s="674"/>
      <c r="E90" s="674"/>
      <c r="F90" s="675"/>
      <c r="G90" s="675"/>
      <c r="H90" s="675"/>
      <c r="I90" s="675"/>
      <c r="J90" s="675"/>
      <c r="K90" s="675"/>
      <c r="L90" s="675"/>
      <c r="M90" s="675"/>
      <c r="N90" s="675"/>
      <c r="O90" s="675"/>
      <c r="P90" s="675"/>
      <c r="Q90" s="675"/>
      <c r="R90" s="675"/>
      <c r="S90" s="675"/>
      <c r="T90" s="676"/>
      <c r="U90" s="676"/>
      <c r="V90" s="676"/>
      <c r="W90" s="676"/>
      <c r="X90" s="676"/>
      <c r="Y90" s="676"/>
      <c r="Z90" s="676"/>
      <c r="AA90" s="676"/>
      <c r="AB90" s="676"/>
      <c r="AC90" s="676"/>
      <c r="AD90" s="676"/>
      <c r="AE90" s="676"/>
      <c r="AF90" s="676"/>
      <c r="AG90" s="676"/>
      <c r="AH90" s="676"/>
      <c r="AI90" s="676"/>
      <c r="AJ90" s="676"/>
      <c r="AK90" s="676"/>
      <c r="AL90" s="676"/>
      <c r="AM90" s="676"/>
      <c r="AN90" s="676"/>
      <c r="AO90" s="676"/>
      <c r="AP90" s="676"/>
      <c r="AQ90" s="676"/>
      <c r="AR90" s="676"/>
      <c r="AS90" s="676"/>
      <c r="AT90" s="676"/>
      <c r="AU90" s="676"/>
      <c r="AV90" s="676"/>
      <c r="AW90" s="676"/>
      <c r="AX90" s="676"/>
      <c r="AY90" s="676"/>
      <c r="AZ90" s="676"/>
      <c r="BA90" s="676"/>
      <c r="BB90" s="676"/>
      <c r="BC90" s="676"/>
      <c r="BD90" s="676"/>
      <c r="BE90" s="676"/>
      <c r="BF90" s="676"/>
      <c r="BG90" s="676"/>
      <c r="BH90" s="676"/>
      <c r="BI90" s="676"/>
      <c r="BJ90" s="676"/>
      <c r="BK90" s="676"/>
      <c r="BL90" s="676"/>
      <c r="BM90" s="676"/>
    </row>
    <row r="91" spans="3:65" s="673" customFormat="1">
      <c r="C91" s="674"/>
      <c r="D91" s="674"/>
      <c r="E91" s="674"/>
      <c r="F91" s="675"/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6"/>
      <c r="U91" s="676"/>
      <c r="V91" s="676"/>
      <c r="W91" s="676"/>
      <c r="X91" s="676"/>
      <c r="Y91" s="676"/>
      <c r="Z91" s="676"/>
      <c r="AA91" s="676"/>
      <c r="AB91" s="676"/>
      <c r="AC91" s="676"/>
      <c r="AD91" s="676"/>
      <c r="AE91" s="676"/>
      <c r="AF91" s="676"/>
      <c r="AG91" s="676"/>
      <c r="AH91" s="676"/>
      <c r="AI91" s="676"/>
      <c r="AJ91" s="676"/>
      <c r="AK91" s="676"/>
      <c r="AL91" s="676"/>
      <c r="AM91" s="676"/>
      <c r="AN91" s="676"/>
      <c r="AO91" s="676"/>
      <c r="AP91" s="676"/>
      <c r="AQ91" s="676"/>
      <c r="AR91" s="676"/>
      <c r="AS91" s="676"/>
      <c r="AT91" s="676"/>
      <c r="AU91" s="676"/>
      <c r="AV91" s="676"/>
      <c r="AW91" s="676"/>
      <c r="AX91" s="676"/>
      <c r="AY91" s="676"/>
      <c r="AZ91" s="676"/>
      <c r="BA91" s="676"/>
      <c r="BB91" s="676"/>
      <c r="BC91" s="676"/>
      <c r="BD91" s="676"/>
      <c r="BE91" s="676"/>
      <c r="BF91" s="676"/>
      <c r="BG91" s="676"/>
      <c r="BH91" s="676"/>
      <c r="BI91" s="676"/>
      <c r="BJ91" s="676"/>
      <c r="BK91" s="676"/>
      <c r="BL91" s="676"/>
      <c r="BM91" s="676"/>
    </row>
    <row r="92" spans="3:65" s="673" customFormat="1">
      <c r="C92" s="674"/>
      <c r="D92" s="674"/>
      <c r="E92" s="674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6"/>
      <c r="U92" s="676"/>
      <c r="V92" s="676"/>
      <c r="W92" s="676"/>
      <c r="X92" s="676"/>
      <c r="Y92" s="676"/>
      <c r="Z92" s="676"/>
      <c r="AA92" s="676"/>
      <c r="AB92" s="676"/>
      <c r="AC92" s="676"/>
      <c r="AD92" s="676"/>
      <c r="AE92" s="676"/>
      <c r="AF92" s="676"/>
      <c r="AG92" s="676"/>
      <c r="AH92" s="676"/>
      <c r="AI92" s="676"/>
      <c r="AJ92" s="676"/>
      <c r="AK92" s="676"/>
      <c r="AL92" s="676"/>
      <c r="AM92" s="676"/>
      <c r="AN92" s="676"/>
      <c r="AO92" s="676"/>
      <c r="AP92" s="676"/>
      <c r="AQ92" s="676"/>
      <c r="AR92" s="676"/>
      <c r="AS92" s="676"/>
      <c r="AT92" s="676"/>
      <c r="AU92" s="676"/>
      <c r="AV92" s="676"/>
      <c r="AW92" s="676"/>
      <c r="AX92" s="676"/>
      <c r="AY92" s="676"/>
      <c r="AZ92" s="676"/>
      <c r="BA92" s="676"/>
      <c r="BB92" s="676"/>
      <c r="BC92" s="676"/>
      <c r="BD92" s="676"/>
      <c r="BE92" s="676"/>
      <c r="BF92" s="676"/>
      <c r="BG92" s="676"/>
      <c r="BH92" s="676"/>
      <c r="BI92" s="676"/>
      <c r="BJ92" s="676"/>
      <c r="BK92" s="676"/>
      <c r="BL92" s="676"/>
      <c r="BM92" s="676"/>
    </row>
    <row r="93" spans="3:65" s="673" customFormat="1">
      <c r="C93" s="674"/>
      <c r="D93" s="674"/>
      <c r="E93" s="674"/>
      <c r="F93" s="675"/>
      <c r="G93" s="675"/>
      <c r="H93" s="675"/>
      <c r="I93" s="675"/>
      <c r="J93" s="675"/>
      <c r="K93" s="675"/>
      <c r="L93" s="675"/>
      <c r="M93" s="675"/>
      <c r="N93" s="675"/>
      <c r="O93" s="675"/>
      <c r="P93" s="675"/>
      <c r="Q93" s="675"/>
      <c r="R93" s="675"/>
      <c r="S93" s="675"/>
      <c r="T93" s="676"/>
      <c r="U93" s="676"/>
      <c r="V93" s="676"/>
      <c r="W93" s="676"/>
      <c r="X93" s="676"/>
      <c r="Y93" s="676"/>
      <c r="Z93" s="676"/>
      <c r="AA93" s="676"/>
      <c r="AB93" s="676"/>
      <c r="AC93" s="676"/>
      <c r="AD93" s="676"/>
      <c r="AE93" s="676"/>
      <c r="AF93" s="676"/>
      <c r="AG93" s="676"/>
      <c r="AH93" s="676"/>
      <c r="AI93" s="676"/>
      <c r="AJ93" s="676"/>
      <c r="AK93" s="676"/>
      <c r="AL93" s="676"/>
      <c r="AM93" s="676"/>
      <c r="AN93" s="676"/>
      <c r="AO93" s="676"/>
      <c r="AP93" s="676"/>
      <c r="AQ93" s="676"/>
      <c r="AR93" s="676"/>
      <c r="AS93" s="676"/>
      <c r="AT93" s="676"/>
      <c r="AU93" s="676"/>
      <c r="AV93" s="676"/>
      <c r="AW93" s="676"/>
      <c r="AX93" s="676"/>
      <c r="AY93" s="676"/>
      <c r="AZ93" s="676"/>
      <c r="BA93" s="676"/>
      <c r="BB93" s="676"/>
      <c r="BC93" s="676"/>
      <c r="BD93" s="676"/>
      <c r="BE93" s="676"/>
      <c r="BF93" s="676"/>
      <c r="BG93" s="676"/>
      <c r="BH93" s="676"/>
      <c r="BI93" s="676"/>
      <c r="BJ93" s="676"/>
      <c r="BK93" s="676"/>
      <c r="BL93" s="676"/>
      <c r="BM93" s="676"/>
    </row>
    <row r="94" spans="3:65" s="673" customFormat="1">
      <c r="C94" s="674"/>
      <c r="D94" s="674"/>
      <c r="E94" s="674"/>
      <c r="F94" s="675"/>
      <c r="G94" s="675"/>
      <c r="H94" s="675"/>
      <c r="I94" s="675"/>
      <c r="J94" s="675"/>
      <c r="K94" s="675"/>
      <c r="L94" s="675"/>
      <c r="M94" s="675"/>
      <c r="N94" s="675"/>
      <c r="O94" s="675"/>
      <c r="P94" s="675"/>
      <c r="Q94" s="675"/>
      <c r="R94" s="675"/>
      <c r="S94" s="675"/>
      <c r="T94" s="676"/>
      <c r="U94" s="676"/>
      <c r="V94" s="676"/>
      <c r="W94" s="676"/>
      <c r="X94" s="676"/>
      <c r="Y94" s="676"/>
      <c r="Z94" s="676"/>
      <c r="AA94" s="676"/>
      <c r="AB94" s="676"/>
      <c r="AC94" s="676"/>
      <c r="AD94" s="676"/>
      <c r="AE94" s="676"/>
      <c r="AF94" s="676"/>
      <c r="AG94" s="676"/>
      <c r="AH94" s="676"/>
      <c r="AI94" s="676"/>
      <c r="AJ94" s="676"/>
      <c r="AK94" s="676"/>
      <c r="AL94" s="676"/>
      <c r="AM94" s="676"/>
      <c r="AN94" s="676"/>
      <c r="AO94" s="676"/>
      <c r="AP94" s="676"/>
      <c r="AQ94" s="676"/>
      <c r="AR94" s="676"/>
      <c r="AS94" s="676"/>
      <c r="AT94" s="676"/>
      <c r="AU94" s="676"/>
      <c r="AV94" s="676"/>
      <c r="AW94" s="676"/>
      <c r="AX94" s="676"/>
      <c r="AY94" s="676"/>
      <c r="AZ94" s="676"/>
      <c r="BA94" s="676"/>
      <c r="BB94" s="676"/>
      <c r="BC94" s="676"/>
      <c r="BD94" s="676"/>
      <c r="BE94" s="676"/>
      <c r="BF94" s="676"/>
      <c r="BG94" s="676"/>
      <c r="BH94" s="676"/>
      <c r="BI94" s="676"/>
      <c r="BJ94" s="676"/>
      <c r="BK94" s="676"/>
      <c r="BL94" s="676"/>
      <c r="BM94" s="676"/>
    </row>
    <row r="95" spans="3:65" s="673" customFormat="1">
      <c r="C95" s="674"/>
      <c r="D95" s="674"/>
      <c r="E95" s="674"/>
      <c r="F95" s="675"/>
      <c r="G95" s="675"/>
      <c r="H95" s="675"/>
      <c r="I95" s="675"/>
      <c r="J95" s="675"/>
      <c r="K95" s="675"/>
      <c r="L95" s="675"/>
      <c r="M95" s="675"/>
      <c r="N95" s="675"/>
      <c r="O95" s="675"/>
      <c r="P95" s="675"/>
      <c r="Q95" s="675"/>
      <c r="R95" s="675"/>
      <c r="S95" s="675"/>
      <c r="T95" s="676"/>
      <c r="U95" s="676"/>
      <c r="V95" s="676"/>
      <c r="W95" s="676"/>
      <c r="X95" s="676"/>
      <c r="Y95" s="676"/>
      <c r="Z95" s="676"/>
      <c r="AA95" s="676"/>
      <c r="AB95" s="676"/>
      <c r="AC95" s="676"/>
      <c r="AD95" s="676"/>
      <c r="AE95" s="676"/>
      <c r="AF95" s="676"/>
      <c r="AG95" s="676"/>
      <c r="AH95" s="676"/>
      <c r="AI95" s="676"/>
      <c r="AJ95" s="676"/>
      <c r="AK95" s="676"/>
      <c r="AL95" s="676"/>
      <c r="AM95" s="676"/>
      <c r="AN95" s="676"/>
      <c r="AO95" s="676"/>
      <c r="AP95" s="676"/>
      <c r="AQ95" s="676"/>
      <c r="AR95" s="676"/>
      <c r="AS95" s="676"/>
      <c r="AT95" s="676"/>
      <c r="AU95" s="676"/>
      <c r="AV95" s="676"/>
      <c r="AW95" s="676"/>
      <c r="AX95" s="676"/>
      <c r="AY95" s="676"/>
      <c r="AZ95" s="676"/>
      <c r="BA95" s="676"/>
      <c r="BB95" s="676"/>
      <c r="BC95" s="676"/>
      <c r="BD95" s="676"/>
      <c r="BE95" s="676"/>
      <c r="BF95" s="676"/>
      <c r="BG95" s="676"/>
      <c r="BH95" s="676"/>
      <c r="BI95" s="676"/>
      <c r="BJ95" s="676"/>
      <c r="BK95" s="676"/>
      <c r="BL95" s="676"/>
      <c r="BM95" s="676"/>
    </row>
    <row r="96" spans="3:65" s="673" customFormat="1">
      <c r="C96" s="674"/>
      <c r="D96" s="674"/>
      <c r="E96" s="674"/>
      <c r="F96" s="675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6"/>
      <c r="U96" s="676"/>
      <c r="V96" s="676"/>
      <c r="W96" s="676"/>
      <c r="X96" s="676"/>
      <c r="Y96" s="676"/>
      <c r="Z96" s="676"/>
      <c r="AA96" s="676"/>
      <c r="AB96" s="676"/>
      <c r="AC96" s="676"/>
      <c r="AD96" s="676"/>
      <c r="AE96" s="676"/>
      <c r="AF96" s="676"/>
      <c r="AG96" s="676"/>
      <c r="AH96" s="676"/>
      <c r="AI96" s="676"/>
      <c r="AJ96" s="676"/>
      <c r="AK96" s="676"/>
      <c r="AL96" s="676"/>
      <c r="AM96" s="676"/>
      <c r="AN96" s="676"/>
      <c r="AO96" s="676"/>
      <c r="AP96" s="676"/>
      <c r="AQ96" s="676"/>
      <c r="AR96" s="676"/>
      <c r="AS96" s="676"/>
      <c r="AT96" s="676"/>
      <c r="AU96" s="676"/>
      <c r="AV96" s="676"/>
      <c r="AW96" s="676"/>
      <c r="AX96" s="676"/>
      <c r="AY96" s="676"/>
      <c r="AZ96" s="676"/>
      <c r="BA96" s="676"/>
      <c r="BB96" s="676"/>
      <c r="BC96" s="676"/>
      <c r="BD96" s="676"/>
      <c r="BE96" s="676"/>
      <c r="BF96" s="676"/>
      <c r="BG96" s="676"/>
      <c r="BH96" s="676"/>
      <c r="BI96" s="676"/>
      <c r="BJ96" s="676"/>
      <c r="BK96" s="676"/>
      <c r="BL96" s="676"/>
      <c r="BM96" s="676"/>
    </row>
    <row r="97" spans="3:65" s="673" customFormat="1">
      <c r="C97" s="674"/>
      <c r="D97" s="674"/>
      <c r="E97" s="674"/>
      <c r="F97" s="675"/>
      <c r="G97" s="675"/>
      <c r="H97" s="675"/>
      <c r="I97" s="675"/>
      <c r="J97" s="675"/>
      <c r="K97" s="675"/>
      <c r="L97" s="675"/>
      <c r="M97" s="675"/>
      <c r="N97" s="675"/>
      <c r="O97" s="675"/>
      <c r="P97" s="675"/>
      <c r="Q97" s="675"/>
      <c r="R97" s="675"/>
      <c r="S97" s="675"/>
      <c r="T97" s="676"/>
      <c r="U97" s="676"/>
      <c r="V97" s="676"/>
      <c r="W97" s="676"/>
      <c r="X97" s="676"/>
      <c r="Y97" s="676"/>
      <c r="Z97" s="676"/>
      <c r="AA97" s="676"/>
      <c r="AB97" s="676"/>
      <c r="AC97" s="676"/>
      <c r="AD97" s="676"/>
      <c r="AE97" s="676"/>
      <c r="AF97" s="676"/>
      <c r="AG97" s="676"/>
      <c r="AH97" s="676"/>
      <c r="AI97" s="676"/>
      <c r="AJ97" s="676"/>
      <c r="AK97" s="676"/>
      <c r="AL97" s="676"/>
      <c r="AM97" s="676"/>
      <c r="AN97" s="676"/>
      <c r="AO97" s="676"/>
      <c r="AP97" s="676"/>
      <c r="AQ97" s="676"/>
      <c r="AR97" s="676"/>
      <c r="AS97" s="676"/>
      <c r="AT97" s="676"/>
      <c r="AU97" s="676"/>
      <c r="AV97" s="676"/>
      <c r="AW97" s="676"/>
      <c r="AX97" s="676"/>
      <c r="AY97" s="676"/>
      <c r="AZ97" s="676"/>
      <c r="BA97" s="676"/>
      <c r="BB97" s="676"/>
      <c r="BC97" s="676"/>
      <c r="BD97" s="676"/>
      <c r="BE97" s="676"/>
      <c r="BF97" s="676"/>
      <c r="BG97" s="676"/>
      <c r="BH97" s="676"/>
      <c r="BI97" s="676"/>
      <c r="BJ97" s="676"/>
      <c r="BK97" s="676"/>
      <c r="BL97" s="676"/>
      <c r="BM97" s="676"/>
    </row>
    <row r="98" spans="3:65" s="673" customFormat="1">
      <c r="C98" s="674"/>
      <c r="D98" s="674"/>
      <c r="E98" s="674"/>
      <c r="F98" s="675"/>
      <c r="G98" s="675"/>
      <c r="H98" s="675"/>
      <c r="I98" s="675"/>
      <c r="J98" s="675"/>
      <c r="K98" s="675"/>
      <c r="L98" s="675"/>
      <c r="M98" s="675"/>
      <c r="N98" s="675"/>
      <c r="O98" s="675"/>
      <c r="P98" s="675"/>
      <c r="Q98" s="675"/>
      <c r="R98" s="675"/>
      <c r="S98" s="675"/>
      <c r="T98" s="676"/>
      <c r="U98" s="676"/>
      <c r="V98" s="676"/>
      <c r="W98" s="676"/>
      <c r="X98" s="676"/>
      <c r="Y98" s="676"/>
      <c r="Z98" s="676"/>
      <c r="AA98" s="676"/>
      <c r="AB98" s="676"/>
      <c r="AC98" s="676"/>
      <c r="AD98" s="676"/>
      <c r="AE98" s="676"/>
      <c r="AF98" s="676"/>
      <c r="AG98" s="676"/>
      <c r="AH98" s="676"/>
      <c r="AI98" s="676"/>
      <c r="AJ98" s="676"/>
      <c r="AK98" s="676"/>
      <c r="AL98" s="676"/>
      <c r="AM98" s="676"/>
      <c r="AN98" s="676"/>
      <c r="AO98" s="676"/>
      <c r="AP98" s="676"/>
      <c r="AQ98" s="676"/>
      <c r="AR98" s="676"/>
      <c r="AS98" s="676"/>
      <c r="AT98" s="676"/>
      <c r="AU98" s="676"/>
      <c r="AV98" s="676"/>
      <c r="AW98" s="676"/>
      <c r="AX98" s="676"/>
      <c r="AY98" s="676"/>
      <c r="AZ98" s="676"/>
      <c r="BA98" s="676"/>
      <c r="BB98" s="676"/>
      <c r="BC98" s="676"/>
      <c r="BD98" s="676"/>
      <c r="BE98" s="676"/>
      <c r="BF98" s="676"/>
      <c r="BG98" s="676"/>
      <c r="BH98" s="676"/>
      <c r="BI98" s="676"/>
      <c r="BJ98" s="676"/>
      <c r="BK98" s="676"/>
      <c r="BL98" s="676"/>
      <c r="BM98" s="676"/>
    </row>
    <row r="99" spans="3:65" s="673" customFormat="1">
      <c r="C99" s="674"/>
      <c r="D99" s="674"/>
      <c r="E99" s="674"/>
      <c r="F99" s="675"/>
      <c r="G99" s="675"/>
      <c r="H99" s="675"/>
      <c r="I99" s="675"/>
      <c r="J99" s="675"/>
      <c r="K99" s="675"/>
      <c r="L99" s="675"/>
      <c r="M99" s="675"/>
      <c r="N99" s="675"/>
      <c r="O99" s="675"/>
      <c r="P99" s="675"/>
      <c r="Q99" s="675"/>
      <c r="R99" s="675"/>
      <c r="S99" s="675"/>
      <c r="T99" s="676"/>
      <c r="U99" s="676"/>
      <c r="V99" s="676"/>
      <c r="W99" s="676"/>
      <c r="X99" s="676"/>
      <c r="Y99" s="676"/>
      <c r="Z99" s="676"/>
      <c r="AA99" s="676"/>
      <c r="AB99" s="676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76"/>
      <c r="AN99" s="676"/>
      <c r="AO99" s="676"/>
      <c r="AP99" s="676"/>
      <c r="AQ99" s="676"/>
      <c r="AR99" s="676"/>
      <c r="AS99" s="676"/>
      <c r="AT99" s="676"/>
      <c r="AU99" s="676"/>
      <c r="AV99" s="676"/>
      <c r="AW99" s="676"/>
      <c r="AX99" s="676"/>
      <c r="AY99" s="676"/>
      <c r="AZ99" s="676"/>
      <c r="BA99" s="676"/>
      <c r="BB99" s="676"/>
      <c r="BC99" s="676"/>
      <c r="BD99" s="676"/>
      <c r="BE99" s="676"/>
      <c r="BF99" s="676"/>
      <c r="BG99" s="676"/>
      <c r="BH99" s="676"/>
      <c r="BI99" s="676"/>
      <c r="BJ99" s="676"/>
      <c r="BK99" s="676"/>
      <c r="BL99" s="676"/>
      <c r="BM99" s="676"/>
    </row>
    <row r="100" spans="3:65" s="673" customFormat="1">
      <c r="C100" s="674"/>
      <c r="D100" s="674"/>
      <c r="E100" s="674"/>
      <c r="F100" s="675"/>
      <c r="G100" s="675"/>
      <c r="H100" s="675"/>
      <c r="I100" s="675"/>
      <c r="J100" s="675"/>
      <c r="K100" s="675"/>
      <c r="L100" s="675"/>
      <c r="M100" s="675"/>
      <c r="N100" s="675"/>
      <c r="O100" s="675"/>
      <c r="P100" s="675"/>
      <c r="Q100" s="675"/>
      <c r="R100" s="675"/>
      <c r="S100" s="675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76"/>
      <c r="AN100" s="676"/>
      <c r="AO100" s="676"/>
      <c r="AP100" s="676"/>
      <c r="AQ100" s="676"/>
      <c r="AR100" s="676"/>
      <c r="AS100" s="676"/>
      <c r="AT100" s="676"/>
      <c r="AU100" s="676"/>
      <c r="AV100" s="676"/>
      <c r="AW100" s="676"/>
      <c r="AX100" s="676"/>
      <c r="AY100" s="676"/>
      <c r="AZ100" s="676"/>
      <c r="BA100" s="676"/>
      <c r="BB100" s="676"/>
      <c r="BC100" s="676"/>
      <c r="BD100" s="676"/>
      <c r="BE100" s="676"/>
      <c r="BF100" s="676"/>
      <c r="BG100" s="676"/>
      <c r="BH100" s="676"/>
      <c r="BI100" s="676"/>
      <c r="BJ100" s="676"/>
      <c r="BK100" s="676"/>
      <c r="BL100" s="676"/>
      <c r="BM100" s="676"/>
    </row>
    <row r="101" spans="3:65" s="673" customFormat="1">
      <c r="C101" s="674"/>
      <c r="D101" s="674"/>
      <c r="E101" s="674"/>
      <c r="F101" s="675"/>
      <c r="G101" s="675"/>
      <c r="H101" s="675"/>
      <c r="I101" s="675"/>
      <c r="J101" s="675"/>
      <c r="K101" s="675"/>
      <c r="L101" s="675"/>
      <c r="M101" s="675"/>
      <c r="N101" s="675"/>
      <c r="O101" s="675"/>
      <c r="P101" s="675"/>
      <c r="Q101" s="675"/>
      <c r="R101" s="675"/>
      <c r="S101" s="675"/>
      <c r="T101" s="676"/>
      <c r="U101" s="676"/>
      <c r="V101" s="676"/>
      <c r="W101" s="676"/>
      <c r="X101" s="676"/>
      <c r="Y101" s="676"/>
      <c r="Z101" s="676"/>
      <c r="AA101" s="676"/>
      <c r="AB101" s="676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76"/>
      <c r="AN101" s="676"/>
      <c r="AO101" s="676"/>
      <c r="AP101" s="676"/>
      <c r="AQ101" s="676"/>
      <c r="AR101" s="676"/>
      <c r="AS101" s="676"/>
      <c r="AT101" s="676"/>
      <c r="AU101" s="676"/>
      <c r="AV101" s="676"/>
      <c r="AW101" s="676"/>
      <c r="AX101" s="676"/>
      <c r="AY101" s="676"/>
      <c r="AZ101" s="676"/>
      <c r="BA101" s="676"/>
      <c r="BB101" s="676"/>
      <c r="BC101" s="676"/>
      <c r="BD101" s="676"/>
      <c r="BE101" s="676"/>
      <c r="BF101" s="676"/>
      <c r="BG101" s="676"/>
      <c r="BH101" s="676"/>
      <c r="BI101" s="676"/>
      <c r="BJ101" s="676"/>
      <c r="BK101" s="676"/>
      <c r="BL101" s="676"/>
      <c r="BM101" s="676"/>
    </row>
    <row r="102" spans="3:65" s="673" customFormat="1">
      <c r="C102" s="674"/>
      <c r="D102" s="674"/>
      <c r="E102" s="674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6"/>
      <c r="U102" s="676"/>
      <c r="V102" s="676"/>
      <c r="W102" s="676"/>
      <c r="X102" s="676"/>
      <c r="Y102" s="676"/>
      <c r="Z102" s="676"/>
      <c r="AA102" s="676"/>
      <c r="AB102" s="676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76"/>
      <c r="AN102" s="676"/>
      <c r="AO102" s="676"/>
      <c r="AP102" s="676"/>
      <c r="AQ102" s="676"/>
      <c r="AR102" s="676"/>
      <c r="AS102" s="676"/>
      <c r="AT102" s="676"/>
      <c r="AU102" s="676"/>
      <c r="AV102" s="676"/>
      <c r="AW102" s="676"/>
      <c r="AX102" s="676"/>
      <c r="AY102" s="676"/>
      <c r="AZ102" s="676"/>
      <c r="BA102" s="676"/>
      <c r="BB102" s="676"/>
      <c r="BC102" s="676"/>
      <c r="BD102" s="676"/>
      <c r="BE102" s="676"/>
      <c r="BF102" s="676"/>
      <c r="BG102" s="676"/>
      <c r="BH102" s="676"/>
      <c r="BI102" s="676"/>
      <c r="BJ102" s="676"/>
      <c r="BK102" s="676"/>
      <c r="BL102" s="676"/>
      <c r="BM102" s="676"/>
    </row>
    <row r="103" spans="3:65" s="673" customFormat="1">
      <c r="C103" s="674"/>
      <c r="D103" s="674"/>
      <c r="E103" s="674"/>
      <c r="F103" s="675"/>
      <c r="G103" s="675"/>
      <c r="H103" s="675"/>
      <c r="I103" s="675"/>
      <c r="J103" s="675"/>
      <c r="K103" s="675"/>
      <c r="L103" s="675"/>
      <c r="M103" s="675"/>
      <c r="N103" s="675"/>
      <c r="O103" s="675"/>
      <c r="P103" s="675"/>
      <c r="Q103" s="675"/>
      <c r="R103" s="675"/>
      <c r="S103" s="675"/>
      <c r="T103" s="676"/>
      <c r="U103" s="676"/>
      <c r="V103" s="676"/>
      <c r="W103" s="676"/>
      <c r="X103" s="676"/>
      <c r="Y103" s="676"/>
      <c r="Z103" s="676"/>
      <c r="AA103" s="676"/>
      <c r="AB103" s="676"/>
      <c r="AC103" s="676"/>
      <c r="AD103" s="676"/>
      <c r="AE103" s="676"/>
      <c r="AF103" s="676"/>
      <c r="AG103" s="676"/>
      <c r="AH103" s="676"/>
      <c r="AI103" s="676"/>
      <c r="AJ103" s="676"/>
      <c r="AK103" s="676"/>
      <c r="AL103" s="676"/>
      <c r="AM103" s="676"/>
      <c r="AN103" s="676"/>
      <c r="AO103" s="676"/>
      <c r="AP103" s="676"/>
      <c r="AQ103" s="676"/>
      <c r="AR103" s="676"/>
      <c r="AS103" s="676"/>
      <c r="AT103" s="676"/>
      <c r="AU103" s="676"/>
      <c r="AV103" s="676"/>
      <c r="AW103" s="676"/>
      <c r="AX103" s="676"/>
      <c r="AY103" s="676"/>
      <c r="AZ103" s="676"/>
      <c r="BA103" s="676"/>
      <c r="BB103" s="676"/>
      <c r="BC103" s="676"/>
      <c r="BD103" s="676"/>
      <c r="BE103" s="676"/>
      <c r="BF103" s="676"/>
      <c r="BG103" s="676"/>
      <c r="BH103" s="676"/>
      <c r="BI103" s="676"/>
      <c r="BJ103" s="676"/>
      <c r="BK103" s="676"/>
      <c r="BL103" s="676"/>
      <c r="BM103" s="676"/>
    </row>
    <row r="104" spans="3:65" s="673" customFormat="1">
      <c r="C104" s="674"/>
      <c r="D104" s="674"/>
      <c r="E104" s="674"/>
      <c r="F104" s="675"/>
      <c r="G104" s="675"/>
      <c r="H104" s="675"/>
      <c r="I104" s="675"/>
      <c r="J104" s="675"/>
      <c r="K104" s="675"/>
      <c r="L104" s="675"/>
      <c r="M104" s="675"/>
      <c r="N104" s="675"/>
      <c r="O104" s="675"/>
      <c r="P104" s="675"/>
      <c r="Q104" s="675"/>
      <c r="R104" s="675"/>
      <c r="S104" s="675"/>
      <c r="T104" s="676"/>
      <c r="U104" s="676"/>
      <c r="V104" s="676"/>
      <c r="W104" s="676"/>
      <c r="X104" s="676"/>
      <c r="Y104" s="676"/>
      <c r="Z104" s="676"/>
      <c r="AA104" s="676"/>
      <c r="AB104" s="676"/>
      <c r="AC104" s="676"/>
      <c r="AD104" s="676"/>
      <c r="AE104" s="676"/>
      <c r="AF104" s="676"/>
      <c r="AG104" s="676"/>
      <c r="AH104" s="676"/>
      <c r="AI104" s="676"/>
      <c r="AJ104" s="676"/>
      <c r="AK104" s="676"/>
      <c r="AL104" s="676"/>
      <c r="AM104" s="676"/>
      <c r="AN104" s="676"/>
      <c r="AO104" s="676"/>
      <c r="AP104" s="676"/>
      <c r="AQ104" s="676"/>
      <c r="AR104" s="676"/>
      <c r="AS104" s="676"/>
      <c r="AT104" s="676"/>
      <c r="AU104" s="676"/>
      <c r="AV104" s="676"/>
      <c r="AW104" s="676"/>
      <c r="AX104" s="676"/>
      <c r="AY104" s="676"/>
      <c r="AZ104" s="676"/>
      <c r="BA104" s="676"/>
      <c r="BB104" s="676"/>
      <c r="BC104" s="676"/>
      <c r="BD104" s="676"/>
      <c r="BE104" s="676"/>
      <c r="BF104" s="676"/>
      <c r="BG104" s="676"/>
      <c r="BH104" s="676"/>
      <c r="BI104" s="676"/>
      <c r="BJ104" s="676"/>
      <c r="BK104" s="676"/>
      <c r="BL104" s="676"/>
      <c r="BM104" s="676"/>
    </row>
    <row r="105" spans="3:65" s="673" customFormat="1">
      <c r="C105" s="674"/>
      <c r="D105" s="674"/>
      <c r="E105" s="674"/>
      <c r="F105" s="675"/>
      <c r="G105" s="675"/>
      <c r="H105" s="675"/>
      <c r="I105" s="675"/>
      <c r="J105" s="675"/>
      <c r="K105" s="675"/>
      <c r="L105" s="675"/>
      <c r="M105" s="675"/>
      <c r="N105" s="675"/>
      <c r="O105" s="675"/>
      <c r="P105" s="675"/>
      <c r="Q105" s="675"/>
      <c r="R105" s="675"/>
      <c r="S105" s="675"/>
      <c r="T105" s="676"/>
      <c r="U105" s="676"/>
      <c r="V105" s="676"/>
      <c r="W105" s="676"/>
      <c r="X105" s="676"/>
      <c r="Y105" s="676"/>
      <c r="Z105" s="676"/>
      <c r="AA105" s="676"/>
      <c r="AB105" s="676"/>
      <c r="AC105" s="676"/>
      <c r="AD105" s="676"/>
      <c r="AE105" s="676"/>
      <c r="AF105" s="676"/>
      <c r="AG105" s="676"/>
      <c r="AH105" s="676"/>
      <c r="AI105" s="676"/>
      <c r="AJ105" s="676"/>
      <c r="AK105" s="676"/>
      <c r="AL105" s="676"/>
      <c r="AM105" s="676"/>
      <c r="AN105" s="676"/>
      <c r="AO105" s="676"/>
      <c r="AP105" s="676"/>
      <c r="AQ105" s="676"/>
      <c r="AR105" s="676"/>
      <c r="AS105" s="676"/>
      <c r="AT105" s="676"/>
      <c r="AU105" s="676"/>
      <c r="AV105" s="676"/>
      <c r="AW105" s="676"/>
      <c r="AX105" s="676"/>
      <c r="AY105" s="676"/>
      <c r="AZ105" s="676"/>
      <c r="BA105" s="676"/>
      <c r="BB105" s="676"/>
      <c r="BC105" s="676"/>
      <c r="BD105" s="676"/>
      <c r="BE105" s="676"/>
      <c r="BF105" s="676"/>
      <c r="BG105" s="676"/>
      <c r="BH105" s="676"/>
      <c r="BI105" s="676"/>
      <c r="BJ105" s="676"/>
      <c r="BK105" s="676"/>
      <c r="BL105" s="676"/>
      <c r="BM105" s="676"/>
    </row>
    <row r="106" spans="3:65" s="673" customFormat="1">
      <c r="C106" s="674"/>
      <c r="D106" s="674"/>
      <c r="E106" s="674"/>
      <c r="F106" s="675"/>
      <c r="G106" s="675"/>
      <c r="H106" s="675"/>
      <c r="I106" s="675"/>
      <c r="J106" s="675"/>
      <c r="K106" s="675"/>
      <c r="L106" s="675"/>
      <c r="M106" s="675"/>
      <c r="N106" s="675"/>
      <c r="O106" s="675"/>
      <c r="P106" s="675"/>
      <c r="Q106" s="675"/>
      <c r="R106" s="675"/>
      <c r="S106" s="675"/>
      <c r="T106" s="676"/>
      <c r="U106" s="676"/>
      <c r="V106" s="676"/>
      <c r="W106" s="676"/>
      <c r="X106" s="676"/>
      <c r="Y106" s="676"/>
      <c r="Z106" s="676"/>
      <c r="AA106" s="676"/>
      <c r="AB106" s="676"/>
      <c r="AC106" s="676"/>
      <c r="AD106" s="676"/>
      <c r="AE106" s="676"/>
      <c r="AF106" s="676"/>
      <c r="AG106" s="676"/>
      <c r="AH106" s="676"/>
      <c r="AI106" s="676"/>
      <c r="AJ106" s="676"/>
      <c r="AK106" s="676"/>
      <c r="AL106" s="676"/>
      <c r="AM106" s="676"/>
      <c r="AN106" s="676"/>
      <c r="AO106" s="676"/>
      <c r="AP106" s="676"/>
      <c r="AQ106" s="676"/>
      <c r="AR106" s="676"/>
      <c r="AS106" s="676"/>
      <c r="AT106" s="676"/>
      <c r="AU106" s="676"/>
      <c r="AV106" s="676"/>
      <c r="AW106" s="676"/>
      <c r="AX106" s="676"/>
      <c r="AY106" s="676"/>
      <c r="AZ106" s="676"/>
      <c r="BA106" s="676"/>
      <c r="BB106" s="676"/>
      <c r="BC106" s="676"/>
      <c r="BD106" s="676"/>
      <c r="BE106" s="676"/>
      <c r="BF106" s="676"/>
      <c r="BG106" s="676"/>
      <c r="BH106" s="676"/>
      <c r="BI106" s="676"/>
      <c r="BJ106" s="676"/>
      <c r="BK106" s="676"/>
      <c r="BL106" s="676"/>
      <c r="BM106" s="676"/>
    </row>
    <row r="107" spans="3:65" s="673" customFormat="1">
      <c r="C107" s="674"/>
      <c r="D107" s="674"/>
      <c r="E107" s="674"/>
      <c r="F107" s="675"/>
      <c r="G107" s="675"/>
      <c r="H107" s="675"/>
      <c r="I107" s="675"/>
      <c r="J107" s="675"/>
      <c r="K107" s="675"/>
      <c r="L107" s="675"/>
      <c r="M107" s="675"/>
      <c r="N107" s="675"/>
      <c r="O107" s="675"/>
      <c r="P107" s="675"/>
      <c r="Q107" s="675"/>
      <c r="R107" s="675"/>
      <c r="S107" s="675"/>
      <c r="T107" s="676"/>
      <c r="U107" s="676"/>
      <c r="V107" s="676"/>
      <c r="W107" s="676"/>
      <c r="X107" s="676"/>
      <c r="Y107" s="676"/>
      <c r="Z107" s="676"/>
      <c r="AA107" s="676"/>
      <c r="AB107" s="676"/>
      <c r="AC107" s="676"/>
      <c r="AD107" s="676"/>
      <c r="AE107" s="676"/>
      <c r="AF107" s="676"/>
      <c r="AG107" s="676"/>
      <c r="AH107" s="676"/>
      <c r="AI107" s="676"/>
      <c r="AJ107" s="676"/>
      <c r="AK107" s="676"/>
      <c r="AL107" s="676"/>
      <c r="AM107" s="676"/>
      <c r="AN107" s="676"/>
      <c r="AO107" s="676"/>
      <c r="AP107" s="676"/>
      <c r="AQ107" s="676"/>
      <c r="AR107" s="676"/>
      <c r="AS107" s="676"/>
      <c r="AT107" s="676"/>
      <c r="AU107" s="676"/>
      <c r="AV107" s="676"/>
      <c r="AW107" s="676"/>
      <c r="AX107" s="676"/>
      <c r="AY107" s="676"/>
      <c r="AZ107" s="676"/>
      <c r="BA107" s="676"/>
      <c r="BB107" s="676"/>
      <c r="BC107" s="676"/>
      <c r="BD107" s="676"/>
      <c r="BE107" s="676"/>
      <c r="BF107" s="676"/>
      <c r="BG107" s="676"/>
      <c r="BH107" s="676"/>
      <c r="BI107" s="676"/>
      <c r="BJ107" s="676"/>
      <c r="BK107" s="676"/>
      <c r="BL107" s="676"/>
      <c r="BM107" s="676"/>
    </row>
    <row r="108" spans="3:65" s="673" customFormat="1">
      <c r="C108" s="674"/>
      <c r="D108" s="674"/>
      <c r="E108" s="674"/>
      <c r="F108" s="675"/>
      <c r="G108" s="675"/>
      <c r="H108" s="675"/>
      <c r="I108" s="675"/>
      <c r="J108" s="675"/>
      <c r="K108" s="675"/>
      <c r="L108" s="675"/>
      <c r="M108" s="675"/>
      <c r="N108" s="675"/>
      <c r="O108" s="675"/>
      <c r="P108" s="675"/>
      <c r="Q108" s="675"/>
      <c r="R108" s="675"/>
      <c r="S108" s="675"/>
      <c r="T108" s="676"/>
      <c r="U108" s="676"/>
      <c r="V108" s="676"/>
      <c r="W108" s="676"/>
      <c r="X108" s="676"/>
      <c r="Y108" s="676"/>
      <c r="Z108" s="676"/>
      <c r="AA108" s="676"/>
      <c r="AB108" s="676"/>
      <c r="AC108" s="676"/>
      <c r="AD108" s="676"/>
      <c r="AE108" s="676"/>
      <c r="AF108" s="676"/>
      <c r="AG108" s="676"/>
      <c r="AH108" s="676"/>
      <c r="AI108" s="676"/>
      <c r="AJ108" s="676"/>
      <c r="AK108" s="676"/>
      <c r="AL108" s="676"/>
      <c r="AM108" s="676"/>
      <c r="AN108" s="676"/>
      <c r="AO108" s="676"/>
      <c r="AP108" s="676"/>
      <c r="AQ108" s="676"/>
      <c r="AR108" s="676"/>
      <c r="AS108" s="676"/>
      <c r="AT108" s="676"/>
      <c r="AU108" s="676"/>
      <c r="AV108" s="676"/>
      <c r="AW108" s="676"/>
      <c r="AX108" s="676"/>
      <c r="AY108" s="676"/>
      <c r="AZ108" s="676"/>
      <c r="BA108" s="676"/>
      <c r="BB108" s="676"/>
      <c r="BC108" s="676"/>
      <c r="BD108" s="676"/>
      <c r="BE108" s="676"/>
      <c r="BF108" s="676"/>
      <c r="BG108" s="676"/>
      <c r="BH108" s="676"/>
      <c r="BI108" s="676"/>
      <c r="BJ108" s="676"/>
      <c r="BK108" s="676"/>
      <c r="BL108" s="676"/>
      <c r="BM108" s="676"/>
    </row>
    <row r="109" spans="3:65" s="673" customFormat="1">
      <c r="C109" s="674"/>
      <c r="D109" s="674"/>
      <c r="E109" s="674"/>
      <c r="F109" s="675"/>
      <c r="G109" s="675"/>
      <c r="H109" s="675"/>
      <c r="I109" s="675"/>
      <c r="J109" s="675"/>
      <c r="K109" s="675"/>
      <c r="L109" s="675"/>
      <c r="M109" s="675"/>
      <c r="N109" s="675"/>
      <c r="O109" s="675"/>
      <c r="P109" s="675"/>
      <c r="Q109" s="675"/>
      <c r="R109" s="675"/>
      <c r="S109" s="675"/>
      <c r="T109" s="676"/>
      <c r="U109" s="676"/>
      <c r="V109" s="676"/>
      <c r="W109" s="676"/>
      <c r="X109" s="676"/>
      <c r="Y109" s="676"/>
      <c r="Z109" s="676"/>
      <c r="AA109" s="676"/>
      <c r="AB109" s="676"/>
      <c r="AC109" s="676"/>
      <c r="AD109" s="676"/>
      <c r="AE109" s="676"/>
      <c r="AF109" s="676"/>
      <c r="AG109" s="676"/>
      <c r="AH109" s="676"/>
      <c r="AI109" s="676"/>
      <c r="AJ109" s="676"/>
      <c r="AK109" s="676"/>
      <c r="AL109" s="676"/>
      <c r="AM109" s="676"/>
      <c r="AN109" s="676"/>
      <c r="AO109" s="676"/>
      <c r="AP109" s="676"/>
      <c r="AQ109" s="676"/>
      <c r="AR109" s="676"/>
      <c r="AS109" s="676"/>
      <c r="AT109" s="676"/>
      <c r="AU109" s="676"/>
      <c r="AV109" s="676"/>
      <c r="AW109" s="676"/>
      <c r="AX109" s="676"/>
      <c r="AY109" s="676"/>
      <c r="AZ109" s="676"/>
      <c r="BA109" s="676"/>
      <c r="BB109" s="676"/>
      <c r="BC109" s="676"/>
      <c r="BD109" s="676"/>
      <c r="BE109" s="676"/>
      <c r="BF109" s="676"/>
      <c r="BG109" s="676"/>
      <c r="BH109" s="676"/>
      <c r="BI109" s="676"/>
      <c r="BJ109" s="676"/>
      <c r="BK109" s="676"/>
      <c r="BL109" s="676"/>
      <c r="BM109" s="676"/>
    </row>
    <row r="110" spans="3:65" s="673" customFormat="1">
      <c r="C110" s="674"/>
      <c r="D110" s="674"/>
      <c r="E110" s="674"/>
      <c r="F110" s="675"/>
      <c r="G110" s="675"/>
      <c r="H110" s="675"/>
      <c r="I110" s="675"/>
      <c r="J110" s="675"/>
      <c r="K110" s="675"/>
      <c r="L110" s="675"/>
      <c r="M110" s="675"/>
      <c r="N110" s="675"/>
      <c r="O110" s="675"/>
      <c r="P110" s="675"/>
      <c r="Q110" s="675"/>
      <c r="R110" s="675"/>
      <c r="S110" s="675"/>
      <c r="T110" s="676"/>
      <c r="U110" s="676"/>
      <c r="V110" s="676"/>
      <c r="W110" s="676"/>
      <c r="X110" s="676"/>
      <c r="Y110" s="676"/>
      <c r="Z110" s="676"/>
      <c r="AA110" s="676"/>
      <c r="AB110" s="676"/>
      <c r="AC110" s="676"/>
      <c r="AD110" s="676"/>
      <c r="AE110" s="676"/>
      <c r="AF110" s="676"/>
      <c r="AG110" s="676"/>
      <c r="AH110" s="676"/>
      <c r="AI110" s="676"/>
      <c r="AJ110" s="676"/>
      <c r="AK110" s="676"/>
      <c r="AL110" s="676"/>
      <c r="AM110" s="676"/>
      <c r="AN110" s="676"/>
      <c r="AO110" s="676"/>
      <c r="AP110" s="676"/>
      <c r="AQ110" s="676"/>
      <c r="AR110" s="676"/>
      <c r="AS110" s="676"/>
      <c r="AT110" s="676"/>
      <c r="AU110" s="676"/>
      <c r="AV110" s="676"/>
      <c r="AW110" s="676"/>
      <c r="AX110" s="676"/>
      <c r="AY110" s="676"/>
      <c r="AZ110" s="676"/>
      <c r="BA110" s="676"/>
      <c r="BB110" s="676"/>
      <c r="BC110" s="676"/>
      <c r="BD110" s="676"/>
      <c r="BE110" s="676"/>
      <c r="BF110" s="676"/>
      <c r="BG110" s="676"/>
      <c r="BH110" s="676"/>
      <c r="BI110" s="676"/>
      <c r="BJ110" s="676"/>
      <c r="BK110" s="676"/>
      <c r="BL110" s="676"/>
      <c r="BM110" s="676"/>
    </row>
    <row r="111" spans="3:65" s="673" customFormat="1">
      <c r="C111" s="674"/>
      <c r="D111" s="674"/>
      <c r="E111" s="674"/>
      <c r="F111" s="675"/>
      <c r="G111" s="675"/>
      <c r="H111" s="675"/>
      <c r="I111" s="675"/>
      <c r="J111" s="675"/>
      <c r="K111" s="675"/>
      <c r="L111" s="675"/>
      <c r="M111" s="675"/>
      <c r="N111" s="675"/>
      <c r="O111" s="675"/>
      <c r="P111" s="675"/>
      <c r="Q111" s="675"/>
      <c r="R111" s="675"/>
      <c r="S111" s="675"/>
      <c r="T111" s="676"/>
      <c r="U111" s="676"/>
      <c r="V111" s="676"/>
      <c r="W111" s="676"/>
      <c r="X111" s="676"/>
      <c r="Y111" s="676"/>
      <c r="Z111" s="676"/>
      <c r="AA111" s="676"/>
      <c r="AB111" s="676"/>
      <c r="AC111" s="676"/>
      <c r="AD111" s="676"/>
      <c r="AE111" s="676"/>
      <c r="AF111" s="676"/>
      <c r="AG111" s="676"/>
      <c r="AH111" s="676"/>
      <c r="AI111" s="676"/>
      <c r="AJ111" s="676"/>
      <c r="AK111" s="676"/>
      <c r="AL111" s="676"/>
      <c r="AM111" s="676"/>
      <c r="AN111" s="676"/>
      <c r="AO111" s="676"/>
      <c r="AP111" s="676"/>
      <c r="AQ111" s="676"/>
      <c r="AR111" s="676"/>
      <c r="AS111" s="676"/>
      <c r="AT111" s="676"/>
      <c r="AU111" s="676"/>
      <c r="AV111" s="676"/>
      <c r="AW111" s="676"/>
      <c r="AX111" s="676"/>
      <c r="AY111" s="676"/>
      <c r="AZ111" s="676"/>
      <c r="BA111" s="676"/>
      <c r="BB111" s="676"/>
      <c r="BC111" s="676"/>
      <c r="BD111" s="676"/>
      <c r="BE111" s="676"/>
      <c r="BF111" s="676"/>
      <c r="BG111" s="676"/>
      <c r="BH111" s="676"/>
      <c r="BI111" s="676"/>
      <c r="BJ111" s="676"/>
      <c r="BK111" s="676"/>
      <c r="BL111" s="676"/>
      <c r="BM111" s="676"/>
    </row>
    <row r="112" spans="3:65" s="673" customFormat="1">
      <c r="C112" s="674"/>
      <c r="D112" s="674"/>
      <c r="E112" s="674"/>
      <c r="F112" s="675"/>
      <c r="G112" s="675"/>
      <c r="H112" s="675"/>
      <c r="I112" s="675"/>
      <c r="J112" s="675"/>
      <c r="K112" s="675"/>
      <c r="L112" s="675"/>
      <c r="M112" s="675"/>
      <c r="N112" s="675"/>
      <c r="O112" s="675"/>
      <c r="P112" s="675"/>
      <c r="Q112" s="675"/>
      <c r="R112" s="675"/>
      <c r="S112" s="675"/>
      <c r="T112" s="676"/>
      <c r="U112" s="676"/>
      <c r="V112" s="676"/>
      <c r="W112" s="676"/>
      <c r="X112" s="676"/>
      <c r="Y112" s="676"/>
      <c r="Z112" s="676"/>
      <c r="AA112" s="676"/>
      <c r="AB112" s="676"/>
      <c r="AC112" s="676"/>
      <c r="AD112" s="676"/>
      <c r="AE112" s="676"/>
      <c r="AF112" s="676"/>
      <c r="AG112" s="676"/>
      <c r="AH112" s="676"/>
      <c r="AI112" s="676"/>
      <c r="AJ112" s="676"/>
      <c r="AK112" s="676"/>
      <c r="AL112" s="676"/>
      <c r="AM112" s="676"/>
      <c r="AN112" s="676"/>
      <c r="AO112" s="676"/>
      <c r="AP112" s="676"/>
      <c r="AQ112" s="676"/>
      <c r="AR112" s="676"/>
      <c r="AS112" s="676"/>
      <c r="AT112" s="676"/>
      <c r="AU112" s="676"/>
      <c r="AV112" s="676"/>
      <c r="AW112" s="676"/>
      <c r="AX112" s="676"/>
      <c r="AY112" s="676"/>
      <c r="AZ112" s="676"/>
      <c r="BA112" s="676"/>
      <c r="BB112" s="676"/>
      <c r="BC112" s="676"/>
      <c r="BD112" s="676"/>
      <c r="BE112" s="676"/>
      <c r="BF112" s="676"/>
      <c r="BG112" s="676"/>
      <c r="BH112" s="676"/>
      <c r="BI112" s="676"/>
      <c r="BJ112" s="676"/>
      <c r="BK112" s="676"/>
      <c r="BL112" s="676"/>
      <c r="BM112" s="676"/>
    </row>
    <row r="113" spans="3:65" s="673" customFormat="1">
      <c r="C113" s="674"/>
      <c r="D113" s="674"/>
      <c r="E113" s="674"/>
      <c r="F113" s="675"/>
      <c r="G113" s="675"/>
      <c r="H113" s="675"/>
      <c r="I113" s="675"/>
      <c r="J113" s="675"/>
      <c r="K113" s="675"/>
      <c r="L113" s="675"/>
      <c r="M113" s="675"/>
      <c r="N113" s="675"/>
      <c r="O113" s="675"/>
      <c r="P113" s="675"/>
      <c r="Q113" s="675"/>
      <c r="R113" s="675"/>
      <c r="S113" s="675"/>
      <c r="T113" s="676"/>
      <c r="U113" s="676"/>
      <c r="V113" s="676"/>
      <c r="W113" s="676"/>
      <c r="X113" s="676"/>
      <c r="Y113" s="676"/>
      <c r="Z113" s="676"/>
      <c r="AA113" s="676"/>
      <c r="AB113" s="676"/>
      <c r="AC113" s="676"/>
      <c r="AD113" s="676"/>
      <c r="AE113" s="676"/>
      <c r="AF113" s="676"/>
      <c r="AG113" s="676"/>
      <c r="AH113" s="676"/>
      <c r="AI113" s="676"/>
      <c r="AJ113" s="676"/>
      <c r="AK113" s="676"/>
      <c r="AL113" s="676"/>
      <c r="AM113" s="676"/>
      <c r="AN113" s="676"/>
      <c r="AO113" s="676"/>
      <c r="AP113" s="676"/>
      <c r="AQ113" s="676"/>
      <c r="AR113" s="676"/>
      <c r="AS113" s="676"/>
      <c r="AT113" s="676"/>
      <c r="AU113" s="676"/>
      <c r="AV113" s="676"/>
      <c r="AW113" s="676"/>
      <c r="AX113" s="676"/>
      <c r="AY113" s="676"/>
      <c r="AZ113" s="676"/>
      <c r="BA113" s="676"/>
      <c r="BB113" s="676"/>
      <c r="BC113" s="676"/>
      <c r="BD113" s="676"/>
      <c r="BE113" s="676"/>
      <c r="BF113" s="676"/>
      <c r="BG113" s="676"/>
      <c r="BH113" s="676"/>
      <c r="BI113" s="676"/>
      <c r="BJ113" s="676"/>
      <c r="BK113" s="676"/>
      <c r="BL113" s="676"/>
      <c r="BM113" s="676"/>
    </row>
    <row r="114" spans="3:65" s="673" customFormat="1">
      <c r="C114" s="674"/>
      <c r="D114" s="674"/>
      <c r="E114" s="674"/>
      <c r="F114" s="675"/>
      <c r="G114" s="675"/>
      <c r="H114" s="675"/>
      <c r="I114" s="675"/>
      <c r="J114" s="675"/>
      <c r="K114" s="675"/>
      <c r="L114" s="675"/>
      <c r="M114" s="675"/>
      <c r="N114" s="675"/>
      <c r="O114" s="675"/>
      <c r="P114" s="675"/>
      <c r="Q114" s="675"/>
      <c r="R114" s="675"/>
      <c r="S114" s="675"/>
      <c r="T114" s="676"/>
      <c r="U114" s="676"/>
      <c r="V114" s="676"/>
      <c r="W114" s="676"/>
      <c r="X114" s="676"/>
      <c r="Y114" s="676"/>
      <c r="Z114" s="676"/>
      <c r="AA114" s="676"/>
      <c r="AB114" s="676"/>
      <c r="AC114" s="676"/>
      <c r="AD114" s="676"/>
      <c r="AE114" s="676"/>
      <c r="AF114" s="676"/>
      <c r="AG114" s="676"/>
      <c r="AH114" s="676"/>
      <c r="AI114" s="676"/>
      <c r="AJ114" s="676"/>
      <c r="AK114" s="676"/>
      <c r="AL114" s="676"/>
      <c r="AM114" s="676"/>
      <c r="AN114" s="676"/>
      <c r="AO114" s="676"/>
      <c r="AP114" s="676"/>
      <c r="AQ114" s="676"/>
      <c r="AR114" s="676"/>
      <c r="AS114" s="676"/>
      <c r="AT114" s="676"/>
      <c r="AU114" s="676"/>
      <c r="AV114" s="676"/>
      <c r="AW114" s="676"/>
      <c r="AX114" s="676"/>
      <c r="AY114" s="676"/>
      <c r="AZ114" s="676"/>
      <c r="BA114" s="676"/>
      <c r="BB114" s="676"/>
      <c r="BC114" s="676"/>
      <c r="BD114" s="676"/>
      <c r="BE114" s="676"/>
      <c r="BF114" s="676"/>
      <c r="BG114" s="676"/>
      <c r="BH114" s="676"/>
      <c r="BI114" s="676"/>
      <c r="BJ114" s="676"/>
      <c r="BK114" s="676"/>
      <c r="BL114" s="676"/>
      <c r="BM114" s="676"/>
    </row>
    <row r="115" spans="3:65" s="673" customFormat="1">
      <c r="C115" s="674"/>
      <c r="D115" s="674"/>
      <c r="E115" s="674"/>
      <c r="F115" s="675"/>
      <c r="G115" s="675"/>
      <c r="H115" s="675"/>
      <c r="I115" s="675"/>
      <c r="J115" s="675"/>
      <c r="K115" s="675"/>
      <c r="L115" s="675"/>
      <c r="M115" s="675"/>
      <c r="N115" s="675"/>
      <c r="O115" s="675"/>
      <c r="P115" s="675"/>
      <c r="Q115" s="675"/>
      <c r="R115" s="675"/>
      <c r="S115" s="675"/>
      <c r="T115" s="676"/>
      <c r="U115" s="676"/>
      <c r="V115" s="676"/>
      <c r="W115" s="676"/>
      <c r="X115" s="676"/>
      <c r="Y115" s="676"/>
      <c r="Z115" s="676"/>
      <c r="AA115" s="676"/>
      <c r="AB115" s="676"/>
      <c r="AC115" s="676"/>
      <c r="AD115" s="676"/>
      <c r="AE115" s="676"/>
      <c r="AF115" s="676"/>
      <c r="AG115" s="676"/>
      <c r="AH115" s="676"/>
      <c r="AI115" s="676"/>
      <c r="AJ115" s="676"/>
      <c r="AK115" s="676"/>
      <c r="AL115" s="676"/>
      <c r="AM115" s="676"/>
      <c r="AN115" s="676"/>
      <c r="AO115" s="676"/>
      <c r="AP115" s="676"/>
      <c r="AQ115" s="676"/>
      <c r="AR115" s="676"/>
      <c r="AS115" s="676"/>
      <c r="AT115" s="676"/>
      <c r="AU115" s="676"/>
      <c r="AV115" s="676"/>
      <c r="AW115" s="676"/>
      <c r="AX115" s="676"/>
      <c r="AY115" s="676"/>
      <c r="AZ115" s="676"/>
      <c r="BA115" s="676"/>
      <c r="BB115" s="676"/>
      <c r="BC115" s="676"/>
      <c r="BD115" s="676"/>
      <c r="BE115" s="676"/>
      <c r="BF115" s="676"/>
      <c r="BG115" s="676"/>
      <c r="BH115" s="676"/>
      <c r="BI115" s="676"/>
      <c r="BJ115" s="676"/>
      <c r="BK115" s="676"/>
      <c r="BL115" s="676"/>
      <c r="BM115" s="676"/>
    </row>
    <row r="116" spans="3:65" s="673" customFormat="1">
      <c r="C116" s="674"/>
      <c r="D116" s="674"/>
      <c r="E116" s="674"/>
      <c r="F116" s="675"/>
      <c r="G116" s="675"/>
      <c r="H116" s="675"/>
      <c r="I116" s="675"/>
      <c r="J116" s="675"/>
      <c r="K116" s="675"/>
      <c r="L116" s="675"/>
      <c r="M116" s="675"/>
      <c r="N116" s="675"/>
      <c r="O116" s="675"/>
      <c r="P116" s="675"/>
      <c r="Q116" s="675"/>
      <c r="R116" s="675"/>
      <c r="S116" s="675"/>
      <c r="T116" s="676"/>
      <c r="U116" s="676"/>
      <c r="V116" s="676"/>
      <c r="W116" s="676"/>
      <c r="X116" s="676"/>
      <c r="Y116" s="676"/>
      <c r="Z116" s="676"/>
      <c r="AA116" s="676"/>
      <c r="AB116" s="676"/>
      <c r="AC116" s="676"/>
      <c r="AD116" s="676"/>
      <c r="AE116" s="676"/>
      <c r="AF116" s="676"/>
      <c r="AG116" s="676"/>
      <c r="AH116" s="676"/>
      <c r="AI116" s="676"/>
      <c r="AJ116" s="676"/>
      <c r="AK116" s="676"/>
      <c r="AL116" s="676"/>
      <c r="AM116" s="676"/>
      <c r="AN116" s="676"/>
      <c r="AO116" s="676"/>
      <c r="AP116" s="676"/>
      <c r="AQ116" s="676"/>
      <c r="AR116" s="676"/>
      <c r="AS116" s="676"/>
      <c r="AT116" s="676"/>
      <c r="AU116" s="676"/>
      <c r="AV116" s="676"/>
      <c r="AW116" s="676"/>
      <c r="AX116" s="676"/>
      <c r="AY116" s="676"/>
      <c r="AZ116" s="676"/>
      <c r="BA116" s="676"/>
      <c r="BB116" s="676"/>
      <c r="BC116" s="676"/>
      <c r="BD116" s="676"/>
      <c r="BE116" s="676"/>
      <c r="BF116" s="676"/>
      <c r="BG116" s="676"/>
      <c r="BH116" s="676"/>
      <c r="BI116" s="676"/>
      <c r="BJ116" s="676"/>
      <c r="BK116" s="676"/>
      <c r="BL116" s="676"/>
      <c r="BM116" s="676"/>
    </row>
    <row r="117" spans="3:65" s="673" customFormat="1">
      <c r="C117" s="674"/>
      <c r="D117" s="674"/>
      <c r="E117" s="674"/>
      <c r="F117" s="675"/>
      <c r="G117" s="675"/>
      <c r="H117" s="675"/>
      <c r="I117" s="675"/>
      <c r="J117" s="675"/>
      <c r="K117" s="675"/>
      <c r="L117" s="675"/>
      <c r="M117" s="675"/>
      <c r="N117" s="675"/>
      <c r="O117" s="675"/>
      <c r="P117" s="675"/>
      <c r="Q117" s="675"/>
      <c r="R117" s="675"/>
      <c r="S117" s="675"/>
      <c r="T117" s="676"/>
      <c r="U117" s="676"/>
      <c r="V117" s="676"/>
      <c r="W117" s="676"/>
      <c r="X117" s="676"/>
      <c r="Y117" s="676"/>
      <c r="Z117" s="676"/>
      <c r="AA117" s="676"/>
      <c r="AB117" s="676"/>
      <c r="AC117" s="676"/>
      <c r="AD117" s="676"/>
      <c r="AE117" s="676"/>
      <c r="AF117" s="676"/>
      <c r="AG117" s="676"/>
      <c r="AH117" s="676"/>
      <c r="AI117" s="676"/>
      <c r="AJ117" s="676"/>
      <c r="AK117" s="676"/>
      <c r="AL117" s="676"/>
      <c r="AM117" s="676"/>
      <c r="AN117" s="676"/>
      <c r="AO117" s="676"/>
      <c r="AP117" s="676"/>
      <c r="AQ117" s="676"/>
      <c r="AR117" s="676"/>
      <c r="AS117" s="676"/>
      <c r="AT117" s="676"/>
      <c r="AU117" s="676"/>
      <c r="AV117" s="676"/>
      <c r="AW117" s="676"/>
      <c r="AX117" s="676"/>
      <c r="AY117" s="676"/>
      <c r="AZ117" s="676"/>
      <c r="BA117" s="676"/>
      <c r="BB117" s="676"/>
      <c r="BC117" s="676"/>
      <c r="BD117" s="676"/>
      <c r="BE117" s="676"/>
      <c r="BF117" s="676"/>
      <c r="BG117" s="676"/>
      <c r="BH117" s="676"/>
      <c r="BI117" s="676"/>
      <c r="BJ117" s="676"/>
      <c r="BK117" s="676"/>
      <c r="BL117" s="676"/>
      <c r="BM117" s="676"/>
    </row>
    <row r="118" spans="3:65" s="673" customFormat="1">
      <c r="C118" s="674"/>
      <c r="D118" s="674"/>
      <c r="E118" s="674"/>
      <c r="F118" s="675"/>
      <c r="G118" s="675"/>
      <c r="H118" s="675"/>
      <c r="I118" s="675"/>
      <c r="J118" s="675"/>
      <c r="K118" s="675"/>
      <c r="L118" s="675"/>
      <c r="M118" s="675"/>
      <c r="N118" s="675"/>
      <c r="O118" s="675"/>
      <c r="P118" s="675"/>
      <c r="Q118" s="675"/>
      <c r="R118" s="675"/>
      <c r="S118" s="675"/>
      <c r="T118" s="676"/>
      <c r="U118" s="676"/>
      <c r="V118" s="676"/>
      <c r="W118" s="676"/>
      <c r="X118" s="676"/>
      <c r="Y118" s="676"/>
      <c r="Z118" s="676"/>
      <c r="AA118" s="676"/>
      <c r="AB118" s="676"/>
      <c r="AC118" s="676"/>
      <c r="AD118" s="676"/>
      <c r="AE118" s="676"/>
      <c r="AF118" s="676"/>
      <c r="AG118" s="676"/>
      <c r="AH118" s="676"/>
      <c r="AI118" s="676"/>
      <c r="AJ118" s="676"/>
      <c r="AK118" s="676"/>
      <c r="AL118" s="676"/>
      <c r="AM118" s="676"/>
      <c r="AN118" s="676"/>
      <c r="AO118" s="676"/>
      <c r="AP118" s="676"/>
      <c r="AQ118" s="676"/>
      <c r="AR118" s="676"/>
      <c r="AS118" s="676"/>
      <c r="AT118" s="676"/>
      <c r="AU118" s="676"/>
      <c r="AV118" s="676"/>
      <c r="AW118" s="676"/>
      <c r="AX118" s="676"/>
      <c r="AY118" s="676"/>
      <c r="AZ118" s="676"/>
      <c r="BA118" s="676"/>
      <c r="BB118" s="676"/>
      <c r="BC118" s="676"/>
      <c r="BD118" s="676"/>
      <c r="BE118" s="676"/>
      <c r="BF118" s="676"/>
      <c r="BG118" s="676"/>
      <c r="BH118" s="676"/>
      <c r="BI118" s="676"/>
      <c r="BJ118" s="676"/>
      <c r="BK118" s="676"/>
      <c r="BL118" s="676"/>
      <c r="BM118" s="676"/>
    </row>
    <row r="119" spans="3:65" s="673" customFormat="1">
      <c r="C119" s="674"/>
      <c r="D119" s="674"/>
      <c r="E119" s="674"/>
      <c r="F119" s="675"/>
      <c r="G119" s="675"/>
      <c r="H119" s="675"/>
      <c r="I119" s="675"/>
      <c r="J119" s="675"/>
      <c r="K119" s="675"/>
      <c r="L119" s="675"/>
      <c r="M119" s="675"/>
      <c r="N119" s="675"/>
      <c r="O119" s="675"/>
      <c r="P119" s="675"/>
      <c r="Q119" s="675"/>
      <c r="R119" s="675"/>
      <c r="S119" s="675"/>
      <c r="T119" s="676"/>
      <c r="U119" s="676"/>
      <c r="V119" s="676"/>
      <c r="W119" s="676"/>
      <c r="X119" s="676"/>
      <c r="Y119" s="676"/>
      <c r="Z119" s="676"/>
      <c r="AA119" s="676"/>
      <c r="AB119" s="676"/>
      <c r="AC119" s="676"/>
      <c r="AD119" s="676"/>
      <c r="AE119" s="676"/>
      <c r="AF119" s="676"/>
      <c r="AG119" s="676"/>
      <c r="AH119" s="676"/>
      <c r="AI119" s="676"/>
      <c r="AJ119" s="676"/>
      <c r="AK119" s="676"/>
      <c r="AL119" s="676"/>
      <c r="AM119" s="676"/>
      <c r="AN119" s="676"/>
      <c r="AO119" s="676"/>
      <c r="AP119" s="676"/>
      <c r="AQ119" s="676"/>
      <c r="AR119" s="676"/>
      <c r="AS119" s="676"/>
      <c r="AT119" s="676"/>
      <c r="AU119" s="676"/>
      <c r="AV119" s="676"/>
      <c r="AW119" s="676"/>
      <c r="AX119" s="676"/>
      <c r="AY119" s="676"/>
      <c r="AZ119" s="676"/>
      <c r="BA119" s="676"/>
      <c r="BB119" s="676"/>
      <c r="BC119" s="676"/>
      <c r="BD119" s="676"/>
      <c r="BE119" s="676"/>
      <c r="BF119" s="676"/>
      <c r="BG119" s="676"/>
      <c r="BH119" s="676"/>
      <c r="BI119" s="676"/>
      <c r="BJ119" s="676"/>
      <c r="BK119" s="676"/>
      <c r="BL119" s="676"/>
      <c r="BM119" s="676"/>
    </row>
    <row r="120" spans="3:65" s="673" customFormat="1">
      <c r="C120" s="674"/>
      <c r="D120" s="674"/>
      <c r="E120" s="674"/>
      <c r="F120" s="675"/>
      <c r="G120" s="675"/>
      <c r="H120" s="675"/>
      <c r="I120" s="675"/>
      <c r="J120" s="675"/>
      <c r="K120" s="675"/>
      <c r="L120" s="675"/>
      <c r="M120" s="675"/>
      <c r="N120" s="675"/>
      <c r="O120" s="675"/>
      <c r="P120" s="675"/>
      <c r="Q120" s="675"/>
      <c r="R120" s="675"/>
      <c r="S120" s="675"/>
      <c r="T120" s="676"/>
      <c r="U120" s="676"/>
      <c r="V120" s="676"/>
      <c r="W120" s="676"/>
      <c r="X120" s="676"/>
      <c r="Y120" s="676"/>
      <c r="Z120" s="676"/>
      <c r="AA120" s="676"/>
      <c r="AB120" s="676"/>
      <c r="AC120" s="676"/>
      <c r="AD120" s="676"/>
      <c r="AE120" s="676"/>
      <c r="AF120" s="676"/>
      <c r="AG120" s="676"/>
      <c r="AH120" s="676"/>
      <c r="AI120" s="676"/>
      <c r="AJ120" s="676"/>
      <c r="AK120" s="676"/>
      <c r="AL120" s="676"/>
      <c r="AM120" s="676"/>
      <c r="AN120" s="676"/>
      <c r="AO120" s="676"/>
      <c r="AP120" s="676"/>
      <c r="AQ120" s="676"/>
      <c r="AR120" s="676"/>
      <c r="AS120" s="676"/>
      <c r="AT120" s="676"/>
      <c r="AU120" s="676"/>
      <c r="AV120" s="676"/>
      <c r="AW120" s="676"/>
      <c r="AX120" s="676"/>
      <c r="AY120" s="676"/>
      <c r="AZ120" s="676"/>
      <c r="BA120" s="676"/>
      <c r="BB120" s="676"/>
      <c r="BC120" s="676"/>
      <c r="BD120" s="676"/>
      <c r="BE120" s="676"/>
      <c r="BF120" s="676"/>
      <c r="BG120" s="676"/>
      <c r="BH120" s="676"/>
      <c r="BI120" s="676"/>
      <c r="BJ120" s="676"/>
      <c r="BK120" s="676"/>
      <c r="BL120" s="676"/>
      <c r="BM120" s="676"/>
    </row>
    <row r="121" spans="3:65" s="673" customFormat="1">
      <c r="C121" s="674"/>
      <c r="D121" s="674"/>
      <c r="E121" s="674"/>
      <c r="F121" s="675"/>
      <c r="G121" s="675"/>
      <c r="H121" s="675"/>
      <c r="I121" s="675"/>
      <c r="J121" s="675"/>
      <c r="K121" s="675"/>
      <c r="L121" s="675"/>
      <c r="M121" s="675"/>
      <c r="N121" s="675"/>
      <c r="O121" s="675"/>
      <c r="P121" s="675"/>
      <c r="Q121" s="675"/>
      <c r="R121" s="675"/>
      <c r="S121" s="675"/>
      <c r="T121" s="676"/>
      <c r="U121" s="676"/>
      <c r="V121" s="676"/>
      <c r="W121" s="676"/>
      <c r="X121" s="676"/>
      <c r="Y121" s="676"/>
      <c r="Z121" s="676"/>
      <c r="AA121" s="676"/>
      <c r="AB121" s="676"/>
      <c r="AC121" s="676"/>
      <c r="AD121" s="676"/>
      <c r="AE121" s="676"/>
      <c r="AF121" s="676"/>
      <c r="AG121" s="676"/>
      <c r="AH121" s="676"/>
      <c r="AI121" s="676"/>
      <c r="AJ121" s="676"/>
      <c r="AK121" s="676"/>
      <c r="AL121" s="676"/>
      <c r="AM121" s="676"/>
      <c r="AN121" s="676"/>
      <c r="AO121" s="676"/>
      <c r="AP121" s="676"/>
      <c r="AQ121" s="676"/>
      <c r="AR121" s="676"/>
      <c r="AS121" s="676"/>
      <c r="AT121" s="676"/>
      <c r="AU121" s="676"/>
      <c r="AV121" s="676"/>
      <c r="AW121" s="676"/>
      <c r="AX121" s="676"/>
      <c r="AY121" s="676"/>
      <c r="AZ121" s="676"/>
      <c r="BA121" s="676"/>
      <c r="BB121" s="676"/>
      <c r="BC121" s="676"/>
      <c r="BD121" s="676"/>
      <c r="BE121" s="676"/>
      <c r="BF121" s="676"/>
      <c r="BG121" s="676"/>
      <c r="BH121" s="676"/>
      <c r="BI121" s="676"/>
      <c r="BJ121" s="676"/>
      <c r="BK121" s="676"/>
      <c r="BL121" s="676"/>
      <c r="BM121" s="676"/>
    </row>
    <row r="122" spans="3:65" s="673" customFormat="1">
      <c r="C122" s="674"/>
      <c r="D122" s="674"/>
      <c r="E122" s="674"/>
      <c r="F122" s="675"/>
      <c r="G122" s="675"/>
      <c r="H122" s="675"/>
      <c r="I122" s="675"/>
      <c r="J122" s="675"/>
      <c r="K122" s="675"/>
      <c r="L122" s="675"/>
      <c r="M122" s="675"/>
      <c r="N122" s="675"/>
      <c r="O122" s="675"/>
      <c r="P122" s="675"/>
      <c r="Q122" s="675"/>
      <c r="R122" s="675"/>
      <c r="S122" s="675"/>
      <c r="T122" s="676"/>
      <c r="U122" s="676"/>
      <c r="V122" s="676"/>
      <c r="W122" s="676"/>
      <c r="X122" s="676"/>
      <c r="Y122" s="676"/>
      <c r="Z122" s="676"/>
      <c r="AA122" s="676"/>
      <c r="AB122" s="676"/>
      <c r="AC122" s="676"/>
      <c r="AD122" s="676"/>
      <c r="AE122" s="676"/>
      <c r="AF122" s="676"/>
      <c r="AG122" s="676"/>
      <c r="AH122" s="676"/>
      <c r="AI122" s="676"/>
      <c r="AJ122" s="676"/>
      <c r="AK122" s="676"/>
      <c r="AL122" s="676"/>
      <c r="AM122" s="676"/>
      <c r="AN122" s="676"/>
      <c r="AO122" s="676"/>
      <c r="AP122" s="676"/>
      <c r="AQ122" s="676"/>
      <c r="AR122" s="676"/>
      <c r="AS122" s="676"/>
      <c r="AT122" s="676"/>
      <c r="AU122" s="676"/>
      <c r="AV122" s="676"/>
      <c r="AW122" s="676"/>
      <c r="AX122" s="676"/>
      <c r="AY122" s="676"/>
      <c r="AZ122" s="676"/>
      <c r="BA122" s="676"/>
      <c r="BB122" s="676"/>
      <c r="BC122" s="676"/>
      <c r="BD122" s="676"/>
      <c r="BE122" s="676"/>
      <c r="BF122" s="676"/>
      <c r="BG122" s="676"/>
      <c r="BH122" s="676"/>
      <c r="BI122" s="676"/>
      <c r="BJ122" s="676"/>
      <c r="BK122" s="676"/>
      <c r="BL122" s="676"/>
      <c r="BM122" s="676"/>
    </row>
    <row r="123" spans="3:65" s="673" customFormat="1">
      <c r="C123" s="674"/>
      <c r="D123" s="674"/>
      <c r="E123" s="674"/>
      <c r="F123" s="675"/>
      <c r="G123" s="675"/>
      <c r="H123" s="675"/>
      <c r="I123" s="675"/>
      <c r="J123" s="675"/>
      <c r="K123" s="675"/>
      <c r="L123" s="675"/>
      <c r="M123" s="675"/>
      <c r="N123" s="675"/>
      <c r="O123" s="675"/>
      <c r="P123" s="675"/>
      <c r="Q123" s="675"/>
      <c r="R123" s="675"/>
      <c r="S123" s="675"/>
      <c r="T123" s="676"/>
      <c r="U123" s="676"/>
      <c r="V123" s="676"/>
      <c r="W123" s="676"/>
      <c r="X123" s="676"/>
      <c r="Y123" s="676"/>
      <c r="Z123" s="676"/>
      <c r="AA123" s="676"/>
      <c r="AB123" s="676"/>
      <c r="AC123" s="676"/>
      <c r="AD123" s="676"/>
      <c r="AE123" s="676"/>
      <c r="AF123" s="676"/>
      <c r="AG123" s="676"/>
      <c r="AH123" s="676"/>
      <c r="AI123" s="676"/>
      <c r="AJ123" s="676"/>
      <c r="AK123" s="676"/>
      <c r="AL123" s="676"/>
      <c r="AM123" s="676"/>
      <c r="AN123" s="676"/>
      <c r="AO123" s="676"/>
      <c r="AP123" s="676"/>
      <c r="AQ123" s="676"/>
      <c r="AR123" s="676"/>
      <c r="AS123" s="676"/>
      <c r="AT123" s="676"/>
      <c r="AU123" s="676"/>
      <c r="AV123" s="676"/>
      <c r="AW123" s="676"/>
      <c r="AX123" s="676"/>
      <c r="AY123" s="676"/>
      <c r="AZ123" s="676"/>
      <c r="BA123" s="676"/>
      <c r="BB123" s="676"/>
      <c r="BC123" s="676"/>
      <c r="BD123" s="676"/>
      <c r="BE123" s="676"/>
      <c r="BF123" s="676"/>
      <c r="BG123" s="676"/>
      <c r="BH123" s="676"/>
      <c r="BI123" s="676"/>
      <c r="BJ123" s="676"/>
      <c r="BK123" s="676"/>
      <c r="BL123" s="676"/>
      <c r="BM123" s="676"/>
    </row>
    <row r="124" spans="3:65" s="673" customFormat="1">
      <c r="C124" s="674"/>
      <c r="D124" s="674"/>
      <c r="E124" s="674"/>
      <c r="F124" s="675"/>
      <c r="G124" s="675"/>
      <c r="H124" s="675"/>
      <c r="I124" s="675"/>
      <c r="J124" s="675"/>
      <c r="K124" s="675"/>
      <c r="L124" s="675"/>
      <c r="M124" s="675"/>
      <c r="N124" s="675"/>
      <c r="O124" s="675"/>
      <c r="P124" s="675"/>
      <c r="Q124" s="675"/>
      <c r="R124" s="675"/>
      <c r="S124" s="675"/>
      <c r="T124" s="676"/>
      <c r="U124" s="676"/>
      <c r="V124" s="676"/>
      <c r="W124" s="676"/>
      <c r="X124" s="676"/>
      <c r="Y124" s="676"/>
      <c r="Z124" s="676"/>
      <c r="AA124" s="676"/>
      <c r="AB124" s="676"/>
      <c r="AC124" s="676"/>
      <c r="AD124" s="676"/>
      <c r="AE124" s="676"/>
      <c r="AF124" s="676"/>
      <c r="AG124" s="676"/>
      <c r="AH124" s="676"/>
      <c r="AI124" s="676"/>
      <c r="AJ124" s="676"/>
      <c r="AK124" s="676"/>
      <c r="AL124" s="676"/>
      <c r="AM124" s="676"/>
      <c r="AN124" s="676"/>
      <c r="AO124" s="676"/>
      <c r="AP124" s="676"/>
      <c r="AQ124" s="676"/>
      <c r="AR124" s="676"/>
      <c r="AS124" s="676"/>
      <c r="AT124" s="676"/>
      <c r="AU124" s="676"/>
      <c r="AV124" s="676"/>
      <c r="AW124" s="676"/>
      <c r="AX124" s="676"/>
      <c r="AY124" s="676"/>
      <c r="AZ124" s="676"/>
      <c r="BA124" s="676"/>
      <c r="BB124" s="676"/>
      <c r="BC124" s="676"/>
      <c r="BD124" s="676"/>
      <c r="BE124" s="676"/>
      <c r="BF124" s="676"/>
      <c r="BG124" s="676"/>
      <c r="BH124" s="676"/>
      <c r="BI124" s="676"/>
      <c r="BJ124" s="676"/>
      <c r="BK124" s="676"/>
      <c r="BL124" s="676"/>
      <c r="BM124" s="676"/>
    </row>
    <row r="125" spans="3:65" s="673" customFormat="1">
      <c r="C125" s="674"/>
      <c r="D125" s="674"/>
      <c r="E125" s="674"/>
      <c r="F125" s="675"/>
      <c r="G125" s="675"/>
      <c r="H125" s="675"/>
      <c r="I125" s="675"/>
      <c r="J125" s="675"/>
      <c r="K125" s="675"/>
      <c r="L125" s="675"/>
      <c r="M125" s="675"/>
      <c r="N125" s="675"/>
      <c r="O125" s="675"/>
      <c r="P125" s="675"/>
      <c r="Q125" s="675"/>
      <c r="R125" s="675"/>
      <c r="S125" s="675"/>
      <c r="T125" s="676"/>
      <c r="U125" s="676"/>
      <c r="V125" s="676"/>
      <c r="W125" s="676"/>
      <c r="X125" s="676"/>
      <c r="Y125" s="676"/>
      <c r="Z125" s="676"/>
      <c r="AA125" s="676"/>
      <c r="AB125" s="676"/>
      <c r="AC125" s="676"/>
      <c r="AD125" s="676"/>
      <c r="AE125" s="676"/>
      <c r="AF125" s="676"/>
      <c r="AG125" s="676"/>
      <c r="AH125" s="676"/>
      <c r="AI125" s="676"/>
      <c r="AJ125" s="676"/>
      <c r="AK125" s="676"/>
      <c r="AL125" s="676"/>
      <c r="AM125" s="676"/>
      <c r="AN125" s="676"/>
      <c r="AO125" s="676"/>
      <c r="AP125" s="676"/>
      <c r="AQ125" s="676"/>
      <c r="AR125" s="676"/>
      <c r="AS125" s="676"/>
      <c r="AT125" s="676"/>
      <c r="AU125" s="676"/>
      <c r="AV125" s="676"/>
      <c r="AW125" s="676"/>
      <c r="AX125" s="676"/>
      <c r="AY125" s="676"/>
      <c r="AZ125" s="676"/>
      <c r="BA125" s="676"/>
      <c r="BB125" s="676"/>
      <c r="BC125" s="676"/>
      <c r="BD125" s="676"/>
      <c r="BE125" s="676"/>
      <c r="BF125" s="676"/>
      <c r="BG125" s="676"/>
      <c r="BH125" s="676"/>
      <c r="BI125" s="676"/>
      <c r="BJ125" s="676"/>
      <c r="BK125" s="676"/>
      <c r="BL125" s="676"/>
      <c r="BM125" s="676"/>
    </row>
    <row r="126" spans="3:65" s="673" customFormat="1">
      <c r="C126" s="674"/>
      <c r="D126" s="674"/>
      <c r="E126" s="674"/>
      <c r="F126" s="675"/>
      <c r="G126" s="675"/>
      <c r="H126" s="675"/>
      <c r="I126" s="675"/>
      <c r="J126" s="675"/>
      <c r="K126" s="675"/>
      <c r="L126" s="675"/>
      <c r="M126" s="675"/>
      <c r="N126" s="675"/>
      <c r="O126" s="675"/>
      <c r="P126" s="675"/>
      <c r="Q126" s="675"/>
      <c r="R126" s="675"/>
      <c r="S126" s="675"/>
      <c r="T126" s="676"/>
      <c r="U126" s="676"/>
      <c r="V126" s="676"/>
      <c r="W126" s="676"/>
      <c r="X126" s="676"/>
      <c r="Y126" s="676"/>
      <c r="Z126" s="676"/>
      <c r="AA126" s="676"/>
      <c r="AB126" s="676"/>
      <c r="AC126" s="676"/>
      <c r="AD126" s="676"/>
      <c r="AE126" s="676"/>
      <c r="AF126" s="676"/>
      <c r="AG126" s="676"/>
      <c r="AH126" s="676"/>
      <c r="AI126" s="676"/>
      <c r="AJ126" s="676"/>
      <c r="AK126" s="676"/>
      <c r="AL126" s="676"/>
      <c r="AM126" s="676"/>
      <c r="AN126" s="676"/>
      <c r="AO126" s="676"/>
      <c r="AP126" s="676"/>
      <c r="AQ126" s="676"/>
      <c r="AR126" s="676"/>
      <c r="AS126" s="676"/>
      <c r="AT126" s="676"/>
      <c r="AU126" s="676"/>
      <c r="AV126" s="676"/>
      <c r="AW126" s="676"/>
      <c r="AX126" s="676"/>
      <c r="AY126" s="676"/>
      <c r="AZ126" s="676"/>
      <c r="BA126" s="676"/>
      <c r="BB126" s="676"/>
      <c r="BC126" s="676"/>
      <c r="BD126" s="676"/>
      <c r="BE126" s="676"/>
      <c r="BF126" s="676"/>
      <c r="BG126" s="676"/>
      <c r="BH126" s="676"/>
      <c r="BI126" s="676"/>
      <c r="BJ126" s="676"/>
      <c r="BK126" s="676"/>
      <c r="BL126" s="676"/>
      <c r="BM126" s="676"/>
    </row>
    <row r="127" spans="3:65" s="673" customFormat="1">
      <c r="C127" s="674"/>
      <c r="D127" s="674"/>
      <c r="E127" s="674"/>
      <c r="F127" s="675"/>
      <c r="G127" s="675"/>
      <c r="H127" s="675"/>
      <c r="I127" s="675"/>
      <c r="J127" s="675"/>
      <c r="K127" s="675"/>
      <c r="L127" s="675"/>
      <c r="M127" s="675"/>
      <c r="N127" s="675"/>
      <c r="O127" s="675"/>
      <c r="P127" s="675"/>
      <c r="Q127" s="675"/>
      <c r="R127" s="675"/>
      <c r="S127" s="675"/>
      <c r="T127" s="676"/>
      <c r="U127" s="676"/>
      <c r="V127" s="676"/>
      <c r="W127" s="676"/>
      <c r="X127" s="676"/>
      <c r="Y127" s="676"/>
      <c r="Z127" s="676"/>
      <c r="AA127" s="676"/>
      <c r="AB127" s="676"/>
      <c r="AC127" s="676"/>
      <c r="AD127" s="676"/>
      <c r="AE127" s="676"/>
      <c r="AF127" s="676"/>
      <c r="AG127" s="676"/>
      <c r="AH127" s="676"/>
      <c r="AI127" s="676"/>
      <c r="AJ127" s="676"/>
      <c r="AK127" s="676"/>
      <c r="AL127" s="676"/>
      <c r="AM127" s="676"/>
      <c r="AN127" s="676"/>
      <c r="AO127" s="676"/>
      <c r="AP127" s="676"/>
      <c r="AQ127" s="676"/>
      <c r="AR127" s="676"/>
      <c r="AS127" s="676"/>
      <c r="AT127" s="676"/>
      <c r="AU127" s="676"/>
      <c r="AV127" s="676"/>
      <c r="AW127" s="676"/>
      <c r="AX127" s="676"/>
      <c r="AY127" s="676"/>
      <c r="AZ127" s="676"/>
      <c r="BA127" s="676"/>
      <c r="BB127" s="676"/>
      <c r="BC127" s="676"/>
      <c r="BD127" s="676"/>
      <c r="BE127" s="676"/>
      <c r="BF127" s="676"/>
      <c r="BG127" s="676"/>
      <c r="BH127" s="676"/>
      <c r="BI127" s="676"/>
      <c r="BJ127" s="676"/>
      <c r="BK127" s="676"/>
      <c r="BL127" s="676"/>
      <c r="BM127" s="676"/>
    </row>
    <row r="128" spans="3:65" s="673" customFormat="1">
      <c r="C128" s="674"/>
      <c r="D128" s="674"/>
      <c r="E128" s="674"/>
      <c r="F128" s="675"/>
      <c r="G128" s="675"/>
      <c r="H128" s="675"/>
      <c r="I128" s="675"/>
      <c r="J128" s="675"/>
      <c r="K128" s="675"/>
      <c r="L128" s="675"/>
      <c r="M128" s="675"/>
      <c r="N128" s="675"/>
      <c r="O128" s="675"/>
      <c r="P128" s="675"/>
      <c r="Q128" s="675"/>
      <c r="R128" s="675"/>
      <c r="S128" s="675"/>
      <c r="T128" s="676"/>
      <c r="U128" s="676"/>
      <c r="V128" s="676"/>
      <c r="W128" s="676"/>
      <c r="X128" s="676"/>
      <c r="Y128" s="676"/>
      <c r="Z128" s="676"/>
      <c r="AA128" s="676"/>
      <c r="AB128" s="676"/>
      <c r="AC128" s="676"/>
      <c r="AD128" s="676"/>
      <c r="AE128" s="676"/>
      <c r="AF128" s="676"/>
      <c r="AG128" s="676"/>
      <c r="AH128" s="676"/>
      <c r="AI128" s="676"/>
      <c r="AJ128" s="676"/>
      <c r="AK128" s="676"/>
      <c r="AL128" s="676"/>
      <c r="AM128" s="676"/>
      <c r="AN128" s="676"/>
      <c r="AO128" s="676"/>
      <c r="AP128" s="676"/>
      <c r="AQ128" s="676"/>
      <c r="AR128" s="676"/>
      <c r="AS128" s="676"/>
      <c r="AT128" s="676"/>
      <c r="AU128" s="676"/>
      <c r="AV128" s="676"/>
      <c r="AW128" s="676"/>
      <c r="AX128" s="676"/>
      <c r="AY128" s="676"/>
      <c r="AZ128" s="676"/>
      <c r="BA128" s="676"/>
      <c r="BB128" s="676"/>
      <c r="BC128" s="676"/>
      <c r="BD128" s="676"/>
      <c r="BE128" s="676"/>
      <c r="BF128" s="676"/>
      <c r="BG128" s="676"/>
      <c r="BH128" s="676"/>
      <c r="BI128" s="676"/>
      <c r="BJ128" s="676"/>
      <c r="BK128" s="676"/>
      <c r="BL128" s="676"/>
      <c r="BM128" s="676"/>
    </row>
    <row r="129" spans="3:65" s="673" customFormat="1">
      <c r="C129" s="674"/>
      <c r="D129" s="674"/>
      <c r="E129" s="674"/>
      <c r="F129" s="675"/>
      <c r="G129" s="675"/>
      <c r="H129" s="675"/>
      <c r="I129" s="675"/>
      <c r="J129" s="675"/>
      <c r="K129" s="675"/>
      <c r="L129" s="675"/>
      <c r="M129" s="675"/>
      <c r="N129" s="675"/>
      <c r="O129" s="675"/>
      <c r="P129" s="675"/>
      <c r="Q129" s="675"/>
      <c r="R129" s="675"/>
      <c r="S129" s="675"/>
      <c r="T129" s="676"/>
      <c r="U129" s="676"/>
      <c r="V129" s="676"/>
      <c r="W129" s="676"/>
      <c r="X129" s="676"/>
      <c r="Y129" s="676"/>
      <c r="Z129" s="676"/>
      <c r="AA129" s="676"/>
      <c r="AB129" s="676"/>
      <c r="AC129" s="676"/>
      <c r="AD129" s="676"/>
      <c r="AE129" s="676"/>
      <c r="AF129" s="676"/>
      <c r="AG129" s="676"/>
      <c r="AH129" s="676"/>
      <c r="AI129" s="676"/>
      <c r="AJ129" s="676"/>
      <c r="AK129" s="676"/>
      <c r="AL129" s="676"/>
      <c r="AM129" s="676"/>
      <c r="AN129" s="676"/>
      <c r="AO129" s="676"/>
      <c r="AP129" s="676"/>
      <c r="AQ129" s="676"/>
      <c r="AR129" s="676"/>
      <c r="AS129" s="676"/>
      <c r="AT129" s="676"/>
      <c r="AU129" s="676"/>
      <c r="AV129" s="676"/>
      <c r="AW129" s="676"/>
      <c r="AX129" s="676"/>
      <c r="AY129" s="676"/>
      <c r="AZ129" s="676"/>
      <c r="BA129" s="676"/>
      <c r="BB129" s="676"/>
      <c r="BC129" s="676"/>
      <c r="BD129" s="676"/>
      <c r="BE129" s="676"/>
      <c r="BF129" s="676"/>
      <c r="BG129" s="676"/>
      <c r="BH129" s="676"/>
      <c r="BI129" s="676"/>
      <c r="BJ129" s="676"/>
      <c r="BK129" s="676"/>
      <c r="BL129" s="676"/>
      <c r="BM129" s="676"/>
    </row>
    <row r="130" spans="3:65" s="673" customFormat="1">
      <c r="C130" s="674"/>
      <c r="D130" s="674"/>
      <c r="E130" s="674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6"/>
      <c r="U130" s="676"/>
      <c r="V130" s="676"/>
      <c r="W130" s="676"/>
      <c r="X130" s="676"/>
      <c r="Y130" s="676"/>
      <c r="Z130" s="676"/>
      <c r="AA130" s="676"/>
      <c r="AB130" s="676"/>
      <c r="AC130" s="676"/>
      <c r="AD130" s="676"/>
      <c r="AE130" s="676"/>
      <c r="AF130" s="676"/>
      <c r="AG130" s="676"/>
      <c r="AH130" s="676"/>
      <c r="AI130" s="676"/>
      <c r="AJ130" s="676"/>
      <c r="AK130" s="676"/>
      <c r="AL130" s="676"/>
      <c r="AM130" s="676"/>
      <c r="AN130" s="676"/>
      <c r="AO130" s="676"/>
      <c r="AP130" s="676"/>
      <c r="AQ130" s="676"/>
      <c r="AR130" s="676"/>
      <c r="AS130" s="676"/>
      <c r="AT130" s="676"/>
      <c r="AU130" s="676"/>
      <c r="AV130" s="676"/>
      <c r="AW130" s="676"/>
      <c r="AX130" s="676"/>
      <c r="AY130" s="676"/>
      <c r="AZ130" s="676"/>
      <c r="BA130" s="676"/>
      <c r="BB130" s="676"/>
      <c r="BC130" s="676"/>
      <c r="BD130" s="676"/>
      <c r="BE130" s="676"/>
      <c r="BF130" s="676"/>
      <c r="BG130" s="676"/>
      <c r="BH130" s="676"/>
      <c r="BI130" s="676"/>
      <c r="BJ130" s="676"/>
      <c r="BK130" s="676"/>
      <c r="BL130" s="676"/>
      <c r="BM130" s="676"/>
    </row>
    <row r="131" spans="3:65" s="673" customFormat="1">
      <c r="C131" s="674"/>
      <c r="D131" s="674"/>
      <c r="E131" s="674"/>
      <c r="F131" s="675"/>
      <c r="G131" s="675"/>
      <c r="H131" s="675"/>
      <c r="I131" s="675"/>
      <c r="J131" s="675"/>
      <c r="K131" s="675"/>
      <c r="L131" s="675"/>
      <c r="M131" s="675"/>
      <c r="N131" s="675"/>
      <c r="O131" s="675"/>
      <c r="P131" s="675"/>
      <c r="Q131" s="675"/>
      <c r="R131" s="675"/>
      <c r="S131" s="675"/>
      <c r="T131" s="676"/>
      <c r="U131" s="676"/>
      <c r="V131" s="676"/>
      <c r="W131" s="676"/>
      <c r="X131" s="676"/>
      <c r="Y131" s="676"/>
      <c r="Z131" s="676"/>
      <c r="AA131" s="676"/>
      <c r="AB131" s="676"/>
      <c r="AC131" s="676"/>
      <c r="AD131" s="676"/>
      <c r="AE131" s="676"/>
      <c r="AF131" s="676"/>
      <c r="AG131" s="676"/>
      <c r="AH131" s="676"/>
      <c r="AI131" s="676"/>
      <c r="AJ131" s="676"/>
      <c r="AK131" s="676"/>
      <c r="AL131" s="676"/>
      <c r="AM131" s="676"/>
      <c r="AN131" s="676"/>
      <c r="AO131" s="676"/>
      <c r="AP131" s="676"/>
      <c r="AQ131" s="676"/>
      <c r="AR131" s="676"/>
      <c r="AS131" s="676"/>
      <c r="AT131" s="676"/>
      <c r="AU131" s="676"/>
      <c r="AV131" s="676"/>
      <c r="AW131" s="676"/>
      <c r="AX131" s="676"/>
      <c r="AY131" s="676"/>
      <c r="AZ131" s="676"/>
      <c r="BA131" s="676"/>
      <c r="BB131" s="676"/>
      <c r="BC131" s="676"/>
      <c r="BD131" s="676"/>
      <c r="BE131" s="676"/>
      <c r="BF131" s="676"/>
      <c r="BG131" s="676"/>
      <c r="BH131" s="676"/>
      <c r="BI131" s="676"/>
      <c r="BJ131" s="676"/>
      <c r="BK131" s="676"/>
      <c r="BL131" s="676"/>
      <c r="BM131" s="676"/>
    </row>
    <row r="132" spans="3:65" s="673" customFormat="1">
      <c r="C132" s="674"/>
      <c r="D132" s="674"/>
      <c r="E132" s="674"/>
      <c r="F132" s="675"/>
      <c r="G132" s="675"/>
      <c r="H132" s="675"/>
      <c r="I132" s="675"/>
      <c r="J132" s="675"/>
      <c r="K132" s="675"/>
      <c r="L132" s="675"/>
      <c r="M132" s="675"/>
      <c r="N132" s="675"/>
      <c r="O132" s="675"/>
      <c r="P132" s="675"/>
      <c r="Q132" s="675"/>
      <c r="R132" s="675"/>
      <c r="S132" s="675"/>
      <c r="T132" s="676"/>
      <c r="U132" s="676"/>
      <c r="V132" s="676"/>
      <c r="W132" s="676"/>
      <c r="X132" s="676"/>
      <c r="Y132" s="676"/>
      <c r="Z132" s="676"/>
      <c r="AA132" s="676"/>
      <c r="AB132" s="676"/>
      <c r="AC132" s="676"/>
      <c r="AD132" s="676"/>
      <c r="AE132" s="676"/>
      <c r="AF132" s="676"/>
      <c r="AG132" s="676"/>
      <c r="AH132" s="676"/>
      <c r="AI132" s="676"/>
      <c r="AJ132" s="676"/>
      <c r="AK132" s="676"/>
      <c r="AL132" s="676"/>
      <c r="AM132" s="676"/>
      <c r="AN132" s="676"/>
      <c r="AO132" s="676"/>
      <c r="AP132" s="676"/>
      <c r="AQ132" s="676"/>
      <c r="AR132" s="676"/>
      <c r="AS132" s="676"/>
      <c r="AT132" s="676"/>
      <c r="AU132" s="676"/>
      <c r="AV132" s="676"/>
      <c r="AW132" s="676"/>
      <c r="AX132" s="676"/>
      <c r="AY132" s="676"/>
      <c r="AZ132" s="676"/>
      <c r="BA132" s="676"/>
      <c r="BB132" s="676"/>
      <c r="BC132" s="676"/>
      <c r="BD132" s="676"/>
      <c r="BE132" s="676"/>
      <c r="BF132" s="676"/>
      <c r="BG132" s="676"/>
      <c r="BH132" s="676"/>
      <c r="BI132" s="676"/>
      <c r="BJ132" s="676"/>
      <c r="BK132" s="676"/>
      <c r="BL132" s="676"/>
      <c r="BM132" s="676"/>
    </row>
    <row r="133" spans="3:65" s="673" customFormat="1">
      <c r="C133" s="674"/>
      <c r="D133" s="674"/>
      <c r="E133" s="674"/>
      <c r="F133" s="675"/>
      <c r="G133" s="675"/>
      <c r="H133" s="675"/>
      <c r="I133" s="675"/>
      <c r="J133" s="675"/>
      <c r="K133" s="675"/>
      <c r="L133" s="675"/>
      <c r="M133" s="675"/>
      <c r="N133" s="675"/>
      <c r="O133" s="675"/>
      <c r="P133" s="675"/>
      <c r="Q133" s="675"/>
      <c r="R133" s="675"/>
      <c r="S133" s="675"/>
      <c r="T133" s="676"/>
      <c r="U133" s="676"/>
      <c r="V133" s="676"/>
      <c r="W133" s="676"/>
      <c r="X133" s="676"/>
      <c r="Y133" s="676"/>
      <c r="Z133" s="676"/>
      <c r="AA133" s="676"/>
      <c r="AB133" s="676"/>
      <c r="AC133" s="676"/>
      <c r="AD133" s="676"/>
      <c r="AE133" s="676"/>
      <c r="AF133" s="676"/>
      <c r="AG133" s="676"/>
      <c r="AH133" s="676"/>
      <c r="AI133" s="676"/>
      <c r="AJ133" s="676"/>
      <c r="AK133" s="676"/>
      <c r="AL133" s="676"/>
      <c r="AM133" s="676"/>
      <c r="AN133" s="676"/>
      <c r="AO133" s="676"/>
      <c r="AP133" s="676"/>
      <c r="AQ133" s="676"/>
      <c r="AR133" s="676"/>
      <c r="AS133" s="676"/>
      <c r="AT133" s="676"/>
      <c r="AU133" s="676"/>
      <c r="AV133" s="676"/>
      <c r="AW133" s="676"/>
      <c r="AX133" s="676"/>
      <c r="AY133" s="676"/>
      <c r="AZ133" s="676"/>
      <c r="BA133" s="676"/>
      <c r="BB133" s="676"/>
      <c r="BC133" s="676"/>
      <c r="BD133" s="676"/>
      <c r="BE133" s="676"/>
      <c r="BF133" s="676"/>
      <c r="BG133" s="676"/>
      <c r="BH133" s="676"/>
      <c r="BI133" s="676"/>
      <c r="BJ133" s="676"/>
      <c r="BK133" s="676"/>
      <c r="BL133" s="676"/>
      <c r="BM133" s="676"/>
    </row>
    <row r="134" spans="3:65" s="673" customFormat="1">
      <c r="C134" s="674"/>
      <c r="D134" s="674"/>
      <c r="E134" s="674"/>
      <c r="F134" s="675"/>
      <c r="G134" s="675"/>
      <c r="H134" s="675"/>
      <c r="I134" s="675"/>
      <c r="J134" s="675"/>
      <c r="K134" s="675"/>
      <c r="L134" s="675"/>
      <c r="M134" s="675"/>
      <c r="N134" s="675"/>
      <c r="O134" s="675"/>
      <c r="P134" s="675"/>
      <c r="Q134" s="675"/>
      <c r="R134" s="675"/>
      <c r="S134" s="675"/>
      <c r="T134" s="676"/>
      <c r="U134" s="676"/>
      <c r="V134" s="676"/>
      <c r="W134" s="676"/>
      <c r="X134" s="676"/>
      <c r="Y134" s="676"/>
      <c r="Z134" s="676"/>
      <c r="AA134" s="676"/>
      <c r="AB134" s="676"/>
      <c r="AC134" s="676"/>
      <c r="AD134" s="676"/>
      <c r="AE134" s="676"/>
      <c r="AF134" s="676"/>
      <c r="AG134" s="676"/>
      <c r="AH134" s="676"/>
      <c r="AI134" s="676"/>
      <c r="AJ134" s="676"/>
      <c r="AK134" s="676"/>
      <c r="AL134" s="676"/>
      <c r="AM134" s="676"/>
      <c r="AN134" s="676"/>
      <c r="AO134" s="676"/>
      <c r="AP134" s="676"/>
      <c r="AQ134" s="676"/>
      <c r="AR134" s="676"/>
      <c r="AS134" s="676"/>
      <c r="AT134" s="676"/>
      <c r="AU134" s="676"/>
      <c r="AV134" s="676"/>
      <c r="AW134" s="676"/>
      <c r="AX134" s="676"/>
      <c r="AY134" s="676"/>
      <c r="AZ134" s="676"/>
      <c r="BA134" s="676"/>
      <c r="BB134" s="676"/>
      <c r="BC134" s="676"/>
      <c r="BD134" s="676"/>
      <c r="BE134" s="676"/>
      <c r="BF134" s="676"/>
      <c r="BG134" s="676"/>
      <c r="BH134" s="676"/>
      <c r="BI134" s="676"/>
      <c r="BJ134" s="676"/>
      <c r="BK134" s="676"/>
      <c r="BL134" s="676"/>
      <c r="BM134" s="676"/>
    </row>
    <row r="135" spans="3:65" s="673" customFormat="1">
      <c r="C135" s="674"/>
      <c r="D135" s="674"/>
      <c r="E135" s="674"/>
      <c r="F135" s="675"/>
      <c r="G135" s="675"/>
      <c r="H135" s="675"/>
      <c r="I135" s="675"/>
      <c r="J135" s="675"/>
      <c r="K135" s="675"/>
      <c r="L135" s="675"/>
      <c r="M135" s="675"/>
      <c r="N135" s="675"/>
      <c r="O135" s="675"/>
      <c r="P135" s="675"/>
      <c r="Q135" s="675"/>
      <c r="R135" s="675"/>
      <c r="S135" s="675"/>
      <c r="T135" s="676"/>
      <c r="U135" s="676"/>
      <c r="V135" s="676"/>
      <c r="W135" s="676"/>
      <c r="X135" s="676"/>
      <c r="Y135" s="676"/>
      <c r="Z135" s="676"/>
      <c r="AA135" s="676"/>
      <c r="AB135" s="676"/>
      <c r="AC135" s="676"/>
      <c r="AD135" s="676"/>
      <c r="AE135" s="676"/>
      <c r="AF135" s="676"/>
      <c r="AG135" s="676"/>
      <c r="AH135" s="676"/>
      <c r="AI135" s="676"/>
      <c r="AJ135" s="676"/>
      <c r="AK135" s="676"/>
      <c r="AL135" s="676"/>
      <c r="AM135" s="676"/>
      <c r="AN135" s="676"/>
      <c r="AO135" s="676"/>
      <c r="AP135" s="676"/>
      <c r="AQ135" s="676"/>
      <c r="AR135" s="676"/>
      <c r="AS135" s="676"/>
      <c r="AT135" s="676"/>
      <c r="AU135" s="676"/>
      <c r="AV135" s="676"/>
      <c r="AW135" s="676"/>
      <c r="AX135" s="676"/>
      <c r="AY135" s="676"/>
      <c r="AZ135" s="676"/>
      <c r="BA135" s="676"/>
      <c r="BB135" s="676"/>
      <c r="BC135" s="676"/>
      <c r="BD135" s="676"/>
      <c r="BE135" s="676"/>
      <c r="BF135" s="676"/>
      <c r="BG135" s="676"/>
      <c r="BH135" s="676"/>
      <c r="BI135" s="676"/>
      <c r="BJ135" s="676"/>
      <c r="BK135" s="676"/>
      <c r="BL135" s="676"/>
      <c r="BM135" s="676"/>
    </row>
    <row r="136" spans="3:65" s="673" customFormat="1">
      <c r="C136" s="674"/>
      <c r="D136" s="674"/>
      <c r="E136" s="674"/>
      <c r="F136" s="675"/>
      <c r="G136" s="675"/>
      <c r="H136" s="675"/>
      <c r="I136" s="675"/>
      <c r="J136" s="675"/>
      <c r="K136" s="675"/>
      <c r="L136" s="675"/>
      <c r="M136" s="675"/>
      <c r="N136" s="675"/>
      <c r="O136" s="675"/>
      <c r="P136" s="675"/>
      <c r="Q136" s="675"/>
      <c r="R136" s="675"/>
      <c r="S136" s="675"/>
      <c r="T136" s="676"/>
      <c r="U136" s="676"/>
      <c r="V136" s="676"/>
      <c r="W136" s="676"/>
      <c r="X136" s="676"/>
      <c r="Y136" s="676"/>
      <c r="Z136" s="676"/>
      <c r="AA136" s="676"/>
      <c r="AB136" s="676"/>
      <c r="AC136" s="676"/>
      <c r="AD136" s="676"/>
      <c r="AE136" s="676"/>
      <c r="AF136" s="676"/>
      <c r="AG136" s="676"/>
      <c r="AH136" s="676"/>
      <c r="AI136" s="676"/>
      <c r="AJ136" s="676"/>
      <c r="AK136" s="676"/>
      <c r="AL136" s="676"/>
      <c r="AM136" s="676"/>
      <c r="AN136" s="676"/>
      <c r="AO136" s="676"/>
      <c r="AP136" s="676"/>
      <c r="AQ136" s="676"/>
      <c r="AR136" s="676"/>
      <c r="AS136" s="676"/>
      <c r="AT136" s="676"/>
      <c r="AU136" s="676"/>
      <c r="AV136" s="676"/>
      <c r="AW136" s="676"/>
      <c r="AX136" s="676"/>
      <c r="AY136" s="676"/>
      <c r="AZ136" s="676"/>
      <c r="BA136" s="676"/>
      <c r="BB136" s="676"/>
      <c r="BC136" s="676"/>
      <c r="BD136" s="676"/>
      <c r="BE136" s="676"/>
      <c r="BF136" s="676"/>
      <c r="BG136" s="676"/>
      <c r="BH136" s="676"/>
      <c r="BI136" s="676"/>
      <c r="BJ136" s="676"/>
      <c r="BK136" s="676"/>
      <c r="BL136" s="676"/>
      <c r="BM136" s="676"/>
    </row>
    <row r="137" spans="3:65" s="673" customFormat="1">
      <c r="C137" s="674"/>
      <c r="D137" s="674"/>
      <c r="E137" s="674"/>
      <c r="F137" s="675"/>
      <c r="G137" s="675"/>
      <c r="H137" s="675"/>
      <c r="I137" s="675"/>
      <c r="J137" s="675"/>
      <c r="K137" s="675"/>
      <c r="L137" s="675"/>
      <c r="M137" s="675"/>
      <c r="N137" s="675"/>
      <c r="O137" s="675"/>
      <c r="P137" s="675"/>
      <c r="Q137" s="675"/>
      <c r="R137" s="675"/>
      <c r="S137" s="675"/>
      <c r="T137" s="676"/>
      <c r="U137" s="676"/>
      <c r="V137" s="676"/>
      <c r="W137" s="676"/>
      <c r="X137" s="676"/>
      <c r="Y137" s="676"/>
      <c r="Z137" s="676"/>
      <c r="AA137" s="676"/>
      <c r="AB137" s="676"/>
      <c r="AC137" s="676"/>
      <c r="AD137" s="676"/>
      <c r="AE137" s="676"/>
      <c r="AF137" s="676"/>
      <c r="AG137" s="676"/>
      <c r="AH137" s="676"/>
      <c r="AI137" s="676"/>
      <c r="AJ137" s="676"/>
      <c r="AK137" s="676"/>
      <c r="AL137" s="676"/>
      <c r="AM137" s="676"/>
      <c r="AN137" s="676"/>
      <c r="AO137" s="676"/>
      <c r="AP137" s="676"/>
      <c r="AQ137" s="676"/>
      <c r="AR137" s="676"/>
      <c r="AS137" s="676"/>
      <c r="AT137" s="676"/>
      <c r="AU137" s="676"/>
      <c r="AV137" s="676"/>
      <c r="AW137" s="676"/>
      <c r="AX137" s="676"/>
      <c r="AY137" s="676"/>
      <c r="AZ137" s="676"/>
      <c r="BA137" s="676"/>
      <c r="BB137" s="676"/>
      <c r="BC137" s="676"/>
      <c r="BD137" s="676"/>
      <c r="BE137" s="676"/>
      <c r="BF137" s="676"/>
      <c r="BG137" s="676"/>
      <c r="BH137" s="676"/>
      <c r="BI137" s="676"/>
      <c r="BJ137" s="676"/>
      <c r="BK137" s="676"/>
      <c r="BL137" s="676"/>
      <c r="BM137" s="676"/>
    </row>
    <row r="138" spans="3:65" s="673" customFormat="1">
      <c r="C138" s="674"/>
      <c r="D138" s="674"/>
      <c r="E138" s="674"/>
      <c r="F138" s="675"/>
      <c r="G138" s="675"/>
      <c r="H138" s="675"/>
      <c r="I138" s="675"/>
      <c r="J138" s="675"/>
      <c r="K138" s="675"/>
      <c r="L138" s="675"/>
      <c r="M138" s="675"/>
      <c r="N138" s="675"/>
      <c r="O138" s="675"/>
      <c r="P138" s="675"/>
      <c r="Q138" s="675"/>
      <c r="R138" s="675"/>
      <c r="S138" s="675"/>
      <c r="T138" s="676"/>
      <c r="U138" s="676"/>
      <c r="V138" s="676"/>
      <c r="W138" s="676"/>
      <c r="X138" s="676"/>
      <c r="Y138" s="676"/>
      <c r="Z138" s="676"/>
      <c r="AA138" s="676"/>
      <c r="AB138" s="676"/>
      <c r="AC138" s="676"/>
      <c r="AD138" s="676"/>
      <c r="AE138" s="676"/>
      <c r="AF138" s="676"/>
      <c r="AG138" s="676"/>
      <c r="AH138" s="676"/>
      <c r="AI138" s="676"/>
      <c r="AJ138" s="676"/>
      <c r="AK138" s="676"/>
      <c r="AL138" s="676"/>
      <c r="AM138" s="676"/>
      <c r="AN138" s="676"/>
      <c r="AO138" s="676"/>
      <c r="AP138" s="676"/>
      <c r="AQ138" s="676"/>
      <c r="AR138" s="676"/>
      <c r="AS138" s="676"/>
      <c r="AT138" s="676"/>
      <c r="AU138" s="676"/>
      <c r="AV138" s="676"/>
      <c r="AW138" s="676"/>
      <c r="AX138" s="676"/>
      <c r="AY138" s="676"/>
      <c r="AZ138" s="676"/>
      <c r="BA138" s="676"/>
      <c r="BB138" s="676"/>
      <c r="BC138" s="676"/>
      <c r="BD138" s="676"/>
      <c r="BE138" s="676"/>
      <c r="BF138" s="676"/>
      <c r="BG138" s="676"/>
      <c r="BH138" s="676"/>
      <c r="BI138" s="676"/>
      <c r="BJ138" s="676"/>
      <c r="BK138" s="676"/>
      <c r="BL138" s="676"/>
      <c r="BM138" s="676"/>
    </row>
    <row r="139" spans="3:65" s="673" customFormat="1">
      <c r="C139" s="674"/>
      <c r="D139" s="674"/>
      <c r="E139" s="674"/>
      <c r="F139" s="675"/>
      <c r="G139" s="675"/>
      <c r="H139" s="675"/>
      <c r="I139" s="675"/>
      <c r="J139" s="675"/>
      <c r="K139" s="675"/>
      <c r="L139" s="675"/>
      <c r="M139" s="675"/>
      <c r="N139" s="675"/>
      <c r="O139" s="675"/>
      <c r="P139" s="675"/>
      <c r="Q139" s="675"/>
      <c r="R139" s="675"/>
      <c r="S139" s="675"/>
      <c r="T139" s="676"/>
      <c r="U139" s="676"/>
      <c r="V139" s="676"/>
      <c r="W139" s="676"/>
      <c r="X139" s="676"/>
      <c r="Y139" s="676"/>
      <c r="Z139" s="676"/>
      <c r="AA139" s="676"/>
      <c r="AB139" s="676"/>
      <c r="AC139" s="676"/>
      <c r="AD139" s="676"/>
      <c r="AE139" s="676"/>
      <c r="AF139" s="676"/>
      <c r="AG139" s="676"/>
      <c r="AH139" s="676"/>
      <c r="AI139" s="676"/>
      <c r="AJ139" s="676"/>
      <c r="AK139" s="676"/>
      <c r="AL139" s="676"/>
      <c r="AM139" s="676"/>
      <c r="AN139" s="676"/>
      <c r="AO139" s="676"/>
      <c r="AP139" s="676"/>
      <c r="AQ139" s="676"/>
      <c r="AR139" s="676"/>
      <c r="AS139" s="676"/>
      <c r="AT139" s="676"/>
      <c r="AU139" s="676"/>
      <c r="AV139" s="676"/>
      <c r="AW139" s="676"/>
      <c r="AX139" s="676"/>
      <c r="AY139" s="676"/>
      <c r="AZ139" s="676"/>
      <c r="BA139" s="676"/>
      <c r="BB139" s="676"/>
      <c r="BC139" s="676"/>
      <c r="BD139" s="676"/>
      <c r="BE139" s="676"/>
      <c r="BF139" s="676"/>
      <c r="BG139" s="676"/>
      <c r="BH139" s="676"/>
      <c r="BI139" s="676"/>
      <c r="BJ139" s="676"/>
      <c r="BK139" s="676"/>
      <c r="BL139" s="676"/>
      <c r="BM139" s="676"/>
    </row>
    <row r="140" spans="3:65" s="673" customFormat="1">
      <c r="C140" s="674"/>
      <c r="D140" s="674"/>
      <c r="E140" s="674"/>
      <c r="F140" s="675"/>
      <c r="G140" s="675"/>
      <c r="H140" s="675"/>
      <c r="I140" s="675"/>
      <c r="J140" s="675"/>
      <c r="K140" s="675"/>
      <c r="L140" s="675"/>
      <c r="M140" s="675"/>
      <c r="N140" s="675"/>
      <c r="O140" s="675"/>
      <c r="P140" s="675"/>
      <c r="Q140" s="675"/>
      <c r="R140" s="675"/>
      <c r="S140" s="675"/>
      <c r="T140" s="676"/>
      <c r="U140" s="676"/>
      <c r="V140" s="676"/>
      <c r="W140" s="676"/>
      <c r="X140" s="676"/>
      <c r="Y140" s="676"/>
      <c r="Z140" s="676"/>
      <c r="AA140" s="676"/>
      <c r="AB140" s="676"/>
      <c r="AC140" s="676"/>
      <c r="AD140" s="676"/>
      <c r="AE140" s="676"/>
      <c r="AF140" s="676"/>
      <c r="AG140" s="676"/>
      <c r="AH140" s="676"/>
      <c r="AI140" s="676"/>
      <c r="AJ140" s="676"/>
      <c r="AK140" s="676"/>
      <c r="AL140" s="676"/>
      <c r="AM140" s="676"/>
      <c r="AN140" s="676"/>
      <c r="AO140" s="676"/>
      <c r="AP140" s="676"/>
      <c r="AQ140" s="676"/>
      <c r="AR140" s="676"/>
      <c r="AS140" s="676"/>
      <c r="AT140" s="676"/>
      <c r="AU140" s="676"/>
      <c r="AV140" s="676"/>
      <c r="AW140" s="676"/>
      <c r="AX140" s="676"/>
      <c r="AY140" s="676"/>
      <c r="AZ140" s="676"/>
      <c r="BA140" s="676"/>
      <c r="BB140" s="676"/>
      <c r="BC140" s="676"/>
      <c r="BD140" s="676"/>
      <c r="BE140" s="676"/>
      <c r="BF140" s="676"/>
      <c r="BG140" s="676"/>
      <c r="BH140" s="676"/>
      <c r="BI140" s="676"/>
      <c r="BJ140" s="676"/>
      <c r="BK140" s="676"/>
      <c r="BL140" s="676"/>
      <c r="BM140" s="676"/>
    </row>
    <row r="141" spans="3:65" s="673" customFormat="1">
      <c r="C141" s="674"/>
      <c r="D141" s="674"/>
      <c r="E141" s="674"/>
      <c r="F141" s="675"/>
      <c r="G141" s="675"/>
      <c r="H141" s="675"/>
      <c r="I141" s="675"/>
      <c r="J141" s="675"/>
      <c r="K141" s="675"/>
      <c r="L141" s="675"/>
      <c r="M141" s="675"/>
      <c r="N141" s="675"/>
      <c r="O141" s="675"/>
      <c r="P141" s="675"/>
      <c r="Q141" s="675"/>
      <c r="R141" s="675"/>
      <c r="S141" s="675"/>
      <c r="T141" s="676"/>
      <c r="U141" s="676"/>
      <c r="V141" s="676"/>
      <c r="W141" s="676"/>
      <c r="X141" s="676"/>
      <c r="Y141" s="676"/>
      <c r="Z141" s="676"/>
      <c r="AA141" s="676"/>
      <c r="AB141" s="676"/>
      <c r="AC141" s="676"/>
      <c r="AD141" s="676"/>
      <c r="AE141" s="676"/>
      <c r="AF141" s="676"/>
      <c r="AG141" s="676"/>
      <c r="AH141" s="676"/>
      <c r="AI141" s="676"/>
      <c r="AJ141" s="676"/>
      <c r="AK141" s="676"/>
      <c r="AL141" s="676"/>
      <c r="AM141" s="676"/>
      <c r="AN141" s="676"/>
      <c r="AO141" s="676"/>
      <c r="AP141" s="676"/>
      <c r="AQ141" s="676"/>
      <c r="AR141" s="676"/>
      <c r="AS141" s="676"/>
      <c r="AT141" s="676"/>
      <c r="AU141" s="676"/>
      <c r="AV141" s="676"/>
      <c r="AW141" s="676"/>
      <c r="AX141" s="676"/>
      <c r="AY141" s="676"/>
      <c r="AZ141" s="676"/>
      <c r="BA141" s="676"/>
      <c r="BB141" s="676"/>
      <c r="BC141" s="676"/>
      <c r="BD141" s="676"/>
      <c r="BE141" s="676"/>
      <c r="BF141" s="676"/>
      <c r="BG141" s="676"/>
      <c r="BH141" s="676"/>
      <c r="BI141" s="676"/>
      <c r="BJ141" s="676"/>
      <c r="BK141" s="676"/>
      <c r="BL141" s="676"/>
      <c r="BM141" s="676"/>
    </row>
    <row r="142" spans="3:65" s="673" customFormat="1">
      <c r="C142" s="674"/>
      <c r="D142" s="674"/>
      <c r="E142" s="674"/>
      <c r="F142" s="675"/>
      <c r="G142" s="675"/>
      <c r="H142" s="675"/>
      <c r="I142" s="675"/>
      <c r="J142" s="675"/>
      <c r="K142" s="675"/>
      <c r="L142" s="675"/>
      <c r="M142" s="675"/>
      <c r="N142" s="675"/>
      <c r="O142" s="675"/>
      <c r="P142" s="675"/>
      <c r="Q142" s="675"/>
      <c r="R142" s="675"/>
      <c r="S142" s="675"/>
      <c r="T142" s="676"/>
      <c r="U142" s="676"/>
      <c r="V142" s="676"/>
      <c r="W142" s="676"/>
      <c r="X142" s="676"/>
      <c r="Y142" s="676"/>
      <c r="Z142" s="676"/>
      <c r="AA142" s="676"/>
      <c r="AB142" s="676"/>
      <c r="AC142" s="676"/>
      <c r="AD142" s="676"/>
      <c r="AE142" s="676"/>
      <c r="AF142" s="676"/>
      <c r="AG142" s="676"/>
      <c r="AH142" s="676"/>
      <c r="AI142" s="676"/>
      <c r="AJ142" s="676"/>
      <c r="AK142" s="676"/>
      <c r="AL142" s="676"/>
      <c r="AM142" s="676"/>
      <c r="AN142" s="676"/>
      <c r="AO142" s="676"/>
      <c r="AP142" s="676"/>
      <c r="AQ142" s="676"/>
      <c r="AR142" s="676"/>
      <c r="AS142" s="676"/>
      <c r="AT142" s="676"/>
      <c r="AU142" s="676"/>
      <c r="AV142" s="676"/>
      <c r="AW142" s="676"/>
      <c r="AX142" s="676"/>
      <c r="AY142" s="676"/>
      <c r="AZ142" s="676"/>
      <c r="BA142" s="676"/>
      <c r="BB142" s="676"/>
      <c r="BC142" s="676"/>
      <c r="BD142" s="676"/>
      <c r="BE142" s="676"/>
      <c r="BF142" s="676"/>
      <c r="BG142" s="676"/>
      <c r="BH142" s="676"/>
      <c r="BI142" s="676"/>
      <c r="BJ142" s="676"/>
      <c r="BK142" s="676"/>
      <c r="BL142" s="676"/>
      <c r="BM142" s="676"/>
    </row>
    <row r="143" spans="3:65" s="673" customFormat="1">
      <c r="C143" s="674"/>
      <c r="D143" s="674"/>
      <c r="E143" s="674"/>
      <c r="F143" s="675"/>
      <c r="G143" s="675"/>
      <c r="H143" s="675"/>
      <c r="I143" s="675"/>
      <c r="J143" s="675"/>
      <c r="K143" s="675"/>
      <c r="L143" s="675"/>
      <c r="M143" s="675"/>
      <c r="N143" s="675"/>
      <c r="O143" s="675"/>
      <c r="P143" s="675"/>
      <c r="Q143" s="675"/>
      <c r="R143" s="675"/>
      <c r="S143" s="675"/>
      <c r="T143" s="676"/>
      <c r="U143" s="676"/>
      <c r="V143" s="676"/>
      <c r="W143" s="676"/>
      <c r="X143" s="676"/>
      <c r="Y143" s="676"/>
      <c r="Z143" s="676"/>
      <c r="AA143" s="676"/>
      <c r="AB143" s="676"/>
      <c r="AC143" s="676"/>
      <c r="AD143" s="676"/>
      <c r="AE143" s="676"/>
      <c r="AF143" s="676"/>
      <c r="AG143" s="676"/>
      <c r="AH143" s="676"/>
      <c r="AI143" s="676"/>
      <c r="AJ143" s="676"/>
      <c r="AK143" s="676"/>
      <c r="AL143" s="676"/>
      <c r="AM143" s="676"/>
      <c r="AN143" s="676"/>
      <c r="AO143" s="676"/>
      <c r="AP143" s="676"/>
      <c r="AQ143" s="676"/>
      <c r="AR143" s="676"/>
      <c r="AS143" s="676"/>
      <c r="AT143" s="676"/>
      <c r="AU143" s="676"/>
      <c r="AV143" s="676"/>
      <c r="AW143" s="676"/>
      <c r="AX143" s="676"/>
      <c r="AY143" s="676"/>
      <c r="AZ143" s="676"/>
      <c r="BA143" s="676"/>
      <c r="BB143" s="676"/>
      <c r="BC143" s="676"/>
      <c r="BD143" s="676"/>
      <c r="BE143" s="676"/>
      <c r="BF143" s="676"/>
      <c r="BG143" s="676"/>
      <c r="BH143" s="676"/>
      <c r="BI143" s="676"/>
      <c r="BJ143" s="676"/>
      <c r="BK143" s="676"/>
      <c r="BL143" s="676"/>
      <c r="BM143" s="676"/>
    </row>
    <row r="144" spans="3:65" s="673" customFormat="1">
      <c r="C144" s="674"/>
      <c r="D144" s="674"/>
      <c r="E144" s="674"/>
      <c r="F144" s="675"/>
      <c r="G144" s="675"/>
      <c r="H144" s="675"/>
      <c r="I144" s="675"/>
      <c r="J144" s="675"/>
      <c r="K144" s="675"/>
      <c r="L144" s="675"/>
      <c r="M144" s="675"/>
      <c r="N144" s="675"/>
      <c r="O144" s="675"/>
      <c r="P144" s="675"/>
      <c r="Q144" s="675"/>
      <c r="R144" s="675"/>
      <c r="S144" s="675"/>
      <c r="T144" s="676"/>
      <c r="U144" s="676"/>
      <c r="V144" s="676"/>
      <c r="W144" s="676"/>
      <c r="X144" s="676"/>
      <c r="Y144" s="676"/>
      <c r="Z144" s="676"/>
      <c r="AA144" s="676"/>
      <c r="AB144" s="676"/>
      <c r="AC144" s="676"/>
      <c r="AD144" s="676"/>
      <c r="AE144" s="676"/>
      <c r="AF144" s="676"/>
      <c r="AG144" s="676"/>
      <c r="AH144" s="676"/>
      <c r="AI144" s="676"/>
      <c r="AJ144" s="676"/>
      <c r="AK144" s="676"/>
      <c r="AL144" s="676"/>
      <c r="AM144" s="676"/>
      <c r="AN144" s="676"/>
      <c r="AO144" s="676"/>
      <c r="AP144" s="676"/>
      <c r="AQ144" s="676"/>
      <c r="AR144" s="676"/>
      <c r="AS144" s="676"/>
      <c r="AT144" s="676"/>
      <c r="AU144" s="676"/>
      <c r="AV144" s="676"/>
      <c r="AW144" s="676"/>
      <c r="AX144" s="676"/>
      <c r="AY144" s="676"/>
      <c r="AZ144" s="676"/>
      <c r="BA144" s="676"/>
      <c r="BB144" s="676"/>
      <c r="BC144" s="676"/>
      <c r="BD144" s="676"/>
      <c r="BE144" s="676"/>
      <c r="BF144" s="676"/>
      <c r="BG144" s="676"/>
      <c r="BH144" s="676"/>
      <c r="BI144" s="676"/>
      <c r="BJ144" s="676"/>
      <c r="BK144" s="676"/>
      <c r="BL144" s="676"/>
      <c r="BM144" s="676"/>
    </row>
    <row r="145" spans="3:65" s="673" customFormat="1">
      <c r="C145" s="674"/>
      <c r="D145" s="674"/>
      <c r="E145" s="674"/>
      <c r="F145" s="675"/>
      <c r="G145" s="675"/>
      <c r="H145" s="675"/>
      <c r="I145" s="675"/>
      <c r="J145" s="675"/>
      <c r="K145" s="675"/>
      <c r="L145" s="675"/>
      <c r="M145" s="675"/>
      <c r="N145" s="675"/>
      <c r="O145" s="675"/>
      <c r="P145" s="675"/>
      <c r="Q145" s="675"/>
      <c r="R145" s="675"/>
      <c r="S145" s="675"/>
      <c r="T145" s="676"/>
      <c r="U145" s="676"/>
      <c r="V145" s="676"/>
      <c r="W145" s="676"/>
      <c r="X145" s="676"/>
      <c r="Y145" s="676"/>
      <c r="Z145" s="676"/>
      <c r="AA145" s="676"/>
      <c r="AB145" s="676"/>
      <c r="AC145" s="676"/>
      <c r="AD145" s="676"/>
      <c r="AE145" s="676"/>
      <c r="AF145" s="676"/>
      <c r="AG145" s="676"/>
      <c r="AH145" s="676"/>
      <c r="AI145" s="676"/>
      <c r="AJ145" s="676"/>
      <c r="AK145" s="676"/>
      <c r="AL145" s="676"/>
      <c r="AM145" s="676"/>
      <c r="AN145" s="676"/>
      <c r="AO145" s="676"/>
      <c r="AP145" s="676"/>
      <c r="AQ145" s="676"/>
      <c r="AR145" s="676"/>
      <c r="AS145" s="676"/>
      <c r="AT145" s="676"/>
      <c r="AU145" s="676"/>
      <c r="AV145" s="676"/>
      <c r="AW145" s="676"/>
      <c r="AX145" s="676"/>
      <c r="AY145" s="676"/>
      <c r="AZ145" s="676"/>
      <c r="BA145" s="676"/>
      <c r="BB145" s="676"/>
      <c r="BC145" s="676"/>
      <c r="BD145" s="676"/>
      <c r="BE145" s="676"/>
      <c r="BF145" s="676"/>
      <c r="BG145" s="676"/>
      <c r="BH145" s="676"/>
      <c r="BI145" s="676"/>
      <c r="BJ145" s="676"/>
      <c r="BK145" s="676"/>
      <c r="BL145" s="676"/>
      <c r="BM145" s="676"/>
    </row>
  </sheetData>
  <mergeCells count="15">
    <mergeCell ref="A16:C16"/>
    <mergeCell ref="A17:C17"/>
    <mergeCell ref="A6:D6"/>
    <mergeCell ref="A7:D7"/>
    <mergeCell ref="A8:C8"/>
    <mergeCell ref="A9:C9"/>
    <mergeCell ref="A10:C10"/>
    <mergeCell ref="A11:C11"/>
    <mergeCell ref="J4:V4"/>
    <mergeCell ref="K5:V5"/>
    <mergeCell ref="A4:A5"/>
    <mergeCell ref="B4:B5"/>
    <mergeCell ref="C4:C5"/>
    <mergeCell ref="D4:D5"/>
    <mergeCell ref="E4:I4"/>
  </mergeCells>
  <pageMargins left="0" right="0" top="0.27559055118110237" bottom="0.31496062992125984" header="0.51181102362204722" footer="0.51181102362204722"/>
  <pageSetup paperSize="9" scale="4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E41"/>
  <sheetViews>
    <sheetView topLeftCell="BH1" zoomScale="80" zoomScaleNormal="80" workbookViewId="0">
      <selection activeCell="BV11" sqref="BV11"/>
    </sheetView>
  </sheetViews>
  <sheetFormatPr defaultRowHeight="15"/>
  <cols>
    <col min="1" max="1" width="5.28515625" style="220" customWidth="1"/>
    <col min="2" max="2" width="26.5703125" style="221" customWidth="1"/>
    <col min="3" max="4" width="8" customWidth="1"/>
    <col min="5" max="5" width="9.140625" customWidth="1"/>
    <col min="6" max="6" width="9.5703125" customWidth="1"/>
    <col min="7" max="7" width="10.85546875" style="222" customWidth="1"/>
    <col min="8" max="8" width="15.85546875" style="223" customWidth="1"/>
    <col min="9" max="9" width="15" customWidth="1"/>
    <col min="10" max="10" width="16.85546875" customWidth="1"/>
    <col min="11" max="11" width="17.7109375" customWidth="1"/>
    <col min="12" max="16" width="17.28515625" customWidth="1"/>
    <col min="17" max="17" width="19.85546875" customWidth="1"/>
    <col min="18" max="25" width="17.28515625" customWidth="1"/>
    <col min="26" max="26" width="18.28515625" customWidth="1"/>
    <col min="27" max="29" width="17.28515625" customWidth="1"/>
    <col min="30" max="33" width="13.7109375" customWidth="1"/>
    <col min="34" max="34" width="17.42578125" customWidth="1"/>
    <col min="35" max="35" width="16" customWidth="1"/>
    <col min="36" max="36" width="16.85546875" customWidth="1"/>
    <col min="37" max="38" width="13.7109375" customWidth="1"/>
    <col min="39" max="39" width="17.5703125" customWidth="1"/>
    <col min="40" max="40" width="12.140625" style="225" customWidth="1"/>
    <col min="41" max="41" width="20.5703125" customWidth="1"/>
    <col min="42" max="43" width="11.5703125" customWidth="1"/>
    <col min="44" max="44" width="14.28515625" customWidth="1"/>
    <col min="45" max="45" width="13.5703125" customWidth="1"/>
    <col min="46" max="46" width="12.140625" customWidth="1"/>
    <col min="47" max="48" width="15" customWidth="1"/>
    <col min="49" max="49" width="13.85546875" customWidth="1"/>
    <col min="50" max="50" width="13.5703125" customWidth="1"/>
    <col min="51" max="51" width="16" customWidth="1"/>
    <col min="52" max="52" width="12.140625" style="225" customWidth="1"/>
    <col min="53" max="56" width="9.140625" customWidth="1"/>
    <col min="57" max="57" width="12.42578125" customWidth="1"/>
    <col min="58" max="58" width="12.28515625" customWidth="1"/>
    <col min="59" max="59" width="12.42578125" customWidth="1"/>
    <col min="60" max="62" width="9.140625" customWidth="1"/>
    <col min="63" max="63" width="12.85546875" customWidth="1"/>
    <col min="64" max="65" width="9.140625" customWidth="1"/>
    <col min="66" max="66" width="11.28515625" customWidth="1"/>
    <col min="67" max="69" width="9.140625" customWidth="1"/>
    <col min="70" max="70" width="10.140625" customWidth="1"/>
    <col min="71" max="71" width="9.140625" customWidth="1"/>
    <col min="72" max="73" width="10.140625" customWidth="1"/>
    <col min="74" max="74" width="17.5703125" customWidth="1"/>
    <col min="75" max="77" width="29.7109375" style="130" customWidth="1"/>
    <col min="78" max="78" width="13.140625" style="189" bestFit="1" customWidth="1"/>
    <col min="79" max="79" width="10.85546875" style="189" bestFit="1" customWidth="1"/>
    <col min="80" max="80" width="10.85546875" style="190" bestFit="1" customWidth="1"/>
    <col min="81" max="82" width="9.140625" style="130"/>
    <col min="83" max="83" width="9.140625" style="191"/>
  </cols>
  <sheetData>
    <row r="1" spans="1:83" ht="42" customHeight="1">
      <c r="A1" s="1245" t="s">
        <v>317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  <c r="R1" s="1245"/>
      <c r="S1" s="1245"/>
      <c r="T1" s="1245"/>
      <c r="U1" s="1245"/>
      <c r="V1" s="1245"/>
      <c r="W1" s="1245"/>
      <c r="X1" s="1245"/>
      <c r="Y1" s="1245"/>
      <c r="Z1" s="1245"/>
      <c r="AA1" s="1245"/>
      <c r="AB1" s="1245"/>
      <c r="AC1" s="1245"/>
      <c r="AD1" s="1245"/>
      <c r="AE1" s="1245"/>
      <c r="AF1" s="1245"/>
      <c r="AG1" s="1245"/>
      <c r="AH1" s="1245"/>
      <c r="AI1" s="1245"/>
      <c r="AJ1" s="1245"/>
      <c r="AK1" s="1245"/>
      <c r="AL1" s="1245"/>
      <c r="AM1" s="1245"/>
      <c r="AN1" s="185"/>
      <c r="AZ1" s="185"/>
      <c r="BW1" s="186" t="s">
        <v>408</v>
      </c>
      <c r="BX1" s="187" t="s">
        <v>1293</v>
      </c>
      <c r="BY1" s="188" t="s">
        <v>123</v>
      </c>
    </row>
    <row r="2" spans="1:83" ht="36" customHeight="1">
      <c r="A2" s="1246" t="s">
        <v>127</v>
      </c>
      <c r="B2" s="1247" t="s">
        <v>318</v>
      </c>
      <c r="C2" s="1248" t="s">
        <v>319</v>
      </c>
      <c r="D2" s="1248"/>
      <c r="E2" s="1248"/>
      <c r="F2" s="1248"/>
      <c r="G2" s="1249" t="s">
        <v>320</v>
      </c>
      <c r="H2" s="1250" t="s">
        <v>321</v>
      </c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W2" s="1250"/>
      <c r="X2" s="1250"/>
      <c r="Y2" s="1250"/>
      <c r="Z2" s="1250"/>
      <c r="AA2" s="1250"/>
      <c r="AB2" s="1250"/>
      <c r="AC2" s="1250"/>
      <c r="AD2" s="1250"/>
      <c r="AE2" s="1251" t="s">
        <v>322</v>
      </c>
      <c r="AF2" s="1252"/>
      <c r="AG2" s="1252"/>
      <c r="AH2" s="1252"/>
      <c r="AI2" s="1252"/>
      <c r="AJ2" s="1252"/>
      <c r="AK2" s="1252"/>
      <c r="AL2" s="1253"/>
      <c r="AM2" s="192"/>
      <c r="AN2" s="1257" t="s">
        <v>323</v>
      </c>
      <c r="AO2" s="1281" t="s">
        <v>324</v>
      </c>
      <c r="AP2" s="1282"/>
      <c r="AQ2" s="1282"/>
      <c r="AR2" s="1282"/>
      <c r="AS2" s="1282"/>
      <c r="AT2" s="1282"/>
      <c r="AU2" s="1282"/>
      <c r="AV2" s="1282"/>
      <c r="AW2" s="1282"/>
      <c r="AX2" s="1282"/>
      <c r="AY2" s="1283"/>
      <c r="AZ2" s="1257" t="s">
        <v>323</v>
      </c>
      <c r="BA2" s="1260" t="s">
        <v>325</v>
      </c>
      <c r="BB2" s="1260"/>
      <c r="BC2" s="1260"/>
      <c r="BD2" s="1260"/>
      <c r="BE2" s="1260"/>
      <c r="BF2" s="1260"/>
      <c r="BG2" s="1257" t="s">
        <v>323</v>
      </c>
      <c r="BH2" s="1260" t="s">
        <v>326</v>
      </c>
      <c r="BI2" s="1260"/>
      <c r="BJ2" s="1260"/>
      <c r="BK2" s="1257" t="s">
        <v>323</v>
      </c>
      <c r="BL2" s="1260" t="s">
        <v>327</v>
      </c>
      <c r="BM2" s="1260"/>
      <c r="BN2" s="1260"/>
      <c r="BO2" s="1257" t="s">
        <v>323</v>
      </c>
      <c r="BP2" s="1260" t="s">
        <v>328</v>
      </c>
      <c r="BQ2" s="1260"/>
      <c r="BR2" s="1260"/>
      <c r="BS2" s="1257" t="s">
        <v>323</v>
      </c>
      <c r="BT2" s="1279" t="s">
        <v>329</v>
      </c>
      <c r="BU2" s="1280"/>
      <c r="BV2" s="1267" t="s">
        <v>330</v>
      </c>
      <c r="BW2" s="1270" t="s">
        <v>331</v>
      </c>
      <c r="BX2" s="1273" t="s">
        <v>332</v>
      </c>
      <c r="BY2" s="1276" t="s">
        <v>333</v>
      </c>
    </row>
    <row r="3" spans="1:83" s="196" customFormat="1" ht="61.5" customHeight="1">
      <c r="A3" s="1246"/>
      <c r="B3" s="1247"/>
      <c r="C3" s="1248"/>
      <c r="D3" s="1248"/>
      <c r="E3" s="1248"/>
      <c r="F3" s="1248"/>
      <c r="G3" s="1249"/>
      <c r="H3" s="1254" t="s">
        <v>334</v>
      </c>
      <c r="I3" s="1254" t="s">
        <v>335</v>
      </c>
      <c r="J3" s="1254" t="s">
        <v>336</v>
      </c>
      <c r="K3" s="1254" t="s">
        <v>337</v>
      </c>
      <c r="L3" s="1254" t="s">
        <v>338</v>
      </c>
      <c r="M3" s="1254" t="s">
        <v>339</v>
      </c>
      <c r="N3" s="1254" t="s">
        <v>340</v>
      </c>
      <c r="O3" s="1254" t="s">
        <v>341</v>
      </c>
      <c r="P3" s="1254" t="s">
        <v>342</v>
      </c>
      <c r="Q3" s="1254" t="s">
        <v>343</v>
      </c>
      <c r="R3" s="1254" t="s">
        <v>344</v>
      </c>
      <c r="S3" s="1254" t="s">
        <v>345</v>
      </c>
      <c r="T3" s="1254" t="s">
        <v>346</v>
      </c>
      <c r="U3" s="1254" t="s">
        <v>347</v>
      </c>
      <c r="V3" s="1254" t="s">
        <v>348</v>
      </c>
      <c r="W3" s="1254" t="s">
        <v>349</v>
      </c>
      <c r="X3" s="1254" t="s">
        <v>350</v>
      </c>
      <c r="Y3" s="1254" t="s">
        <v>351</v>
      </c>
      <c r="Z3" s="1254" t="s">
        <v>352</v>
      </c>
      <c r="AA3" s="1254" t="s">
        <v>353</v>
      </c>
      <c r="AB3" s="1254" t="s">
        <v>354</v>
      </c>
      <c r="AC3" s="1254" t="s">
        <v>355</v>
      </c>
      <c r="AD3" s="1261" t="s">
        <v>356</v>
      </c>
      <c r="AE3" s="1256" t="s">
        <v>357</v>
      </c>
      <c r="AF3" s="1256" t="s">
        <v>358</v>
      </c>
      <c r="AG3" s="1256" t="s">
        <v>359</v>
      </c>
      <c r="AH3" s="1256" t="s">
        <v>360</v>
      </c>
      <c r="AI3" s="1256" t="s">
        <v>361</v>
      </c>
      <c r="AJ3" s="1256" t="s">
        <v>362</v>
      </c>
      <c r="AK3" s="1256" t="s">
        <v>363</v>
      </c>
      <c r="AL3" s="1256" t="s">
        <v>364</v>
      </c>
      <c r="AM3" s="1289" t="s">
        <v>330</v>
      </c>
      <c r="AN3" s="1258"/>
      <c r="AO3" s="1265" t="s">
        <v>365</v>
      </c>
      <c r="AP3" s="1265" t="s">
        <v>366</v>
      </c>
      <c r="AQ3" s="1265" t="s">
        <v>367</v>
      </c>
      <c r="AR3" s="1265" t="s">
        <v>368</v>
      </c>
      <c r="AS3" s="1265" t="s">
        <v>369</v>
      </c>
      <c r="AT3" s="1265" t="s">
        <v>370</v>
      </c>
      <c r="AU3" s="1265" t="s">
        <v>371</v>
      </c>
      <c r="AV3" s="1265" t="s">
        <v>372</v>
      </c>
      <c r="AW3" s="1265" t="s">
        <v>373</v>
      </c>
      <c r="AX3" s="1265" t="s">
        <v>374</v>
      </c>
      <c r="AY3" s="1265" t="s">
        <v>375</v>
      </c>
      <c r="AZ3" s="1258"/>
      <c r="BA3" s="1261" t="s">
        <v>376</v>
      </c>
      <c r="BB3" s="1261" t="s">
        <v>377</v>
      </c>
      <c r="BC3" s="1261" t="s">
        <v>378</v>
      </c>
      <c r="BD3" s="1261" t="s">
        <v>367</v>
      </c>
      <c r="BE3" s="1261" t="s">
        <v>379</v>
      </c>
      <c r="BF3" s="1261" t="s">
        <v>380</v>
      </c>
      <c r="BG3" s="1258"/>
      <c r="BH3" s="1261" t="s">
        <v>378</v>
      </c>
      <c r="BI3" s="1261" t="s">
        <v>376</v>
      </c>
      <c r="BJ3" s="1261" t="s">
        <v>381</v>
      </c>
      <c r="BK3" s="1258"/>
      <c r="BL3" s="1261" t="s">
        <v>376</v>
      </c>
      <c r="BM3" s="1261" t="s">
        <v>377</v>
      </c>
      <c r="BN3" s="1261" t="s">
        <v>382</v>
      </c>
      <c r="BO3" s="1258"/>
      <c r="BP3" s="1261" t="s">
        <v>378</v>
      </c>
      <c r="BQ3" s="1261" t="s">
        <v>383</v>
      </c>
      <c r="BR3" s="1261"/>
      <c r="BS3" s="1258"/>
      <c r="BT3" s="1261" t="s">
        <v>384</v>
      </c>
      <c r="BU3" s="1261" t="s">
        <v>385</v>
      </c>
      <c r="BV3" s="1268"/>
      <c r="BW3" s="1271"/>
      <c r="BX3" s="1274"/>
      <c r="BY3" s="1277"/>
      <c r="BZ3" s="193"/>
      <c r="CA3" s="193"/>
      <c r="CB3" s="194"/>
      <c r="CC3" s="195"/>
      <c r="CD3" s="195"/>
      <c r="CE3" s="195"/>
    </row>
    <row r="4" spans="1:83" s="196" customFormat="1" ht="30" customHeight="1">
      <c r="A4" s="1246"/>
      <c r="B4" s="1247"/>
      <c r="C4" s="1284" t="s">
        <v>386</v>
      </c>
      <c r="D4" s="1284"/>
      <c r="E4" s="1284"/>
      <c r="F4" s="1284"/>
      <c r="G4" s="1249"/>
      <c r="H4" s="1255"/>
      <c r="I4" s="1255"/>
      <c r="J4" s="1255"/>
      <c r="K4" s="1255"/>
      <c r="L4" s="1255"/>
      <c r="M4" s="1255"/>
      <c r="N4" s="1255"/>
      <c r="O4" s="1255"/>
      <c r="P4" s="1255"/>
      <c r="Q4" s="1255"/>
      <c r="R4" s="1255"/>
      <c r="S4" s="1255"/>
      <c r="T4" s="1255"/>
      <c r="U4" s="1255"/>
      <c r="V4" s="1255"/>
      <c r="W4" s="1255"/>
      <c r="X4" s="1255"/>
      <c r="Y4" s="1255"/>
      <c r="Z4" s="1255"/>
      <c r="AA4" s="1255"/>
      <c r="AB4" s="1255"/>
      <c r="AC4" s="1255"/>
      <c r="AD4" s="1262"/>
      <c r="AE4" s="1256"/>
      <c r="AF4" s="1256"/>
      <c r="AG4" s="1256"/>
      <c r="AH4" s="1256"/>
      <c r="AI4" s="1256"/>
      <c r="AJ4" s="1256"/>
      <c r="AK4" s="1256"/>
      <c r="AL4" s="1256"/>
      <c r="AM4" s="1286"/>
      <c r="AN4" s="1258"/>
      <c r="AO4" s="1266"/>
      <c r="AP4" s="1266"/>
      <c r="AQ4" s="1266"/>
      <c r="AR4" s="1266"/>
      <c r="AS4" s="1266"/>
      <c r="AT4" s="1266"/>
      <c r="AU4" s="1266"/>
      <c r="AV4" s="1266"/>
      <c r="AW4" s="1266"/>
      <c r="AX4" s="1266"/>
      <c r="AY4" s="1266"/>
      <c r="AZ4" s="1258"/>
      <c r="BA4" s="1262"/>
      <c r="BB4" s="1262"/>
      <c r="BC4" s="1262"/>
      <c r="BD4" s="1262"/>
      <c r="BE4" s="1262"/>
      <c r="BF4" s="1262"/>
      <c r="BG4" s="1258"/>
      <c r="BH4" s="1262"/>
      <c r="BI4" s="1262"/>
      <c r="BJ4" s="1262"/>
      <c r="BK4" s="1258"/>
      <c r="BL4" s="1262"/>
      <c r="BM4" s="1262"/>
      <c r="BN4" s="1262"/>
      <c r="BO4" s="1258"/>
      <c r="BP4" s="1262"/>
      <c r="BQ4" s="1262"/>
      <c r="BR4" s="1262"/>
      <c r="BS4" s="1258"/>
      <c r="BT4" s="1262"/>
      <c r="BU4" s="1262"/>
      <c r="BV4" s="1268"/>
      <c r="BW4" s="1271"/>
      <c r="BX4" s="1274"/>
      <c r="BY4" s="1277"/>
      <c r="BZ4" s="193"/>
      <c r="CA4" s="193"/>
      <c r="CB4" s="194"/>
      <c r="CC4" s="195"/>
      <c r="CD4" s="195"/>
      <c r="CE4" s="195"/>
    </row>
    <row r="5" spans="1:83" s="196" customFormat="1" ht="35.25" customHeight="1">
      <c r="A5" s="1246"/>
      <c r="B5" s="1247"/>
      <c r="C5" s="1285" t="s">
        <v>387</v>
      </c>
      <c r="D5" s="1285"/>
      <c r="E5" s="1285" t="s">
        <v>388</v>
      </c>
      <c r="F5" s="1285"/>
      <c r="G5" s="1249"/>
      <c r="H5" s="1286" t="s">
        <v>389</v>
      </c>
      <c r="I5" s="1287"/>
      <c r="J5" s="1287"/>
      <c r="K5" s="1287"/>
      <c r="L5" s="1287"/>
      <c r="M5" s="1287"/>
      <c r="N5" s="1287"/>
      <c r="O5" s="1287"/>
      <c r="P5" s="1287"/>
      <c r="Q5" s="1287"/>
      <c r="R5" s="1287"/>
      <c r="S5" s="1287"/>
      <c r="T5" s="1287"/>
      <c r="U5" s="1287"/>
      <c r="V5" s="1287"/>
      <c r="W5" s="1287"/>
      <c r="X5" s="1287"/>
      <c r="Y5" s="1287"/>
      <c r="Z5" s="1287"/>
      <c r="AA5" s="1287"/>
      <c r="AB5" s="1287"/>
      <c r="AC5" s="1287"/>
      <c r="AD5" s="1287"/>
      <c r="AE5" s="1287"/>
      <c r="AF5" s="1287"/>
      <c r="AG5" s="1287"/>
      <c r="AH5" s="1287"/>
      <c r="AI5" s="1287"/>
      <c r="AJ5" s="1287"/>
      <c r="AK5" s="1287"/>
      <c r="AL5" s="1288"/>
      <c r="AM5" s="1290"/>
      <c r="AN5" s="1258"/>
      <c r="AO5" s="1263" t="s">
        <v>389</v>
      </c>
      <c r="AP5" s="1264"/>
      <c r="AQ5" s="1264"/>
      <c r="AR5" s="1264"/>
      <c r="AS5" s="1264"/>
      <c r="AT5" s="1264"/>
      <c r="AU5" s="1264"/>
      <c r="AV5" s="1264"/>
      <c r="AW5" s="1264"/>
      <c r="AX5" s="1264"/>
      <c r="AY5" s="1264"/>
      <c r="AZ5" s="1258"/>
      <c r="BA5" s="1263" t="s">
        <v>389</v>
      </c>
      <c r="BB5" s="1264"/>
      <c r="BC5" s="1264"/>
      <c r="BD5" s="1264"/>
      <c r="BE5" s="1264"/>
      <c r="BF5" s="1264"/>
      <c r="BG5" s="1258"/>
      <c r="BH5" s="1263" t="s">
        <v>389</v>
      </c>
      <c r="BI5" s="1264"/>
      <c r="BJ5" s="1264"/>
      <c r="BK5" s="1258"/>
      <c r="BL5" s="1256" t="s">
        <v>389</v>
      </c>
      <c r="BM5" s="1256"/>
      <c r="BN5" s="1256"/>
      <c r="BO5" s="1258"/>
      <c r="BP5" s="1256" t="s">
        <v>389</v>
      </c>
      <c r="BQ5" s="1256"/>
      <c r="BR5" s="1256"/>
      <c r="BS5" s="1258"/>
      <c r="BT5" s="1256" t="s">
        <v>389</v>
      </c>
      <c r="BU5" s="1256"/>
      <c r="BV5" s="1268"/>
      <c r="BW5" s="1271"/>
      <c r="BX5" s="1274"/>
      <c r="BY5" s="1277"/>
      <c r="BZ5" s="193"/>
      <c r="CA5" s="193"/>
      <c r="CB5" s="194"/>
      <c r="CC5" s="195"/>
      <c r="CD5" s="195"/>
      <c r="CE5" s="195"/>
    </row>
    <row r="6" spans="1:83" s="196" customFormat="1" ht="24">
      <c r="A6" s="1246"/>
      <c r="B6" s="1247"/>
      <c r="C6" s="197" t="s">
        <v>390</v>
      </c>
      <c r="D6" s="197" t="s">
        <v>391</v>
      </c>
      <c r="E6" s="197" t="s">
        <v>390</v>
      </c>
      <c r="F6" s="197" t="s">
        <v>391</v>
      </c>
      <c r="G6" s="1249"/>
      <c r="H6" s="198">
        <v>227</v>
      </c>
      <c r="I6" s="198">
        <v>285</v>
      </c>
      <c r="J6" s="198">
        <v>242</v>
      </c>
      <c r="K6" s="198">
        <v>495</v>
      </c>
      <c r="L6" s="198">
        <v>131</v>
      </c>
      <c r="M6" s="198">
        <v>227</v>
      </c>
      <c r="N6" s="198">
        <v>180</v>
      </c>
      <c r="O6" s="198">
        <v>31</v>
      </c>
      <c r="P6" s="198">
        <v>282</v>
      </c>
      <c r="Q6" s="198">
        <v>268</v>
      </c>
      <c r="R6" s="198">
        <v>790</v>
      </c>
      <c r="S6" s="198">
        <v>69</v>
      </c>
      <c r="T6" s="198">
        <v>188</v>
      </c>
      <c r="U6" s="198">
        <v>167</v>
      </c>
      <c r="V6" s="198">
        <v>529</v>
      </c>
      <c r="W6" s="198">
        <v>161</v>
      </c>
      <c r="X6" s="198">
        <v>65</v>
      </c>
      <c r="Y6" s="198">
        <v>199</v>
      </c>
      <c r="Z6" s="198">
        <v>195</v>
      </c>
      <c r="AA6" s="198">
        <v>156</v>
      </c>
      <c r="AB6" s="198">
        <v>217</v>
      </c>
      <c r="AC6" s="198">
        <v>5097</v>
      </c>
      <c r="AD6" s="199">
        <v>520</v>
      </c>
      <c r="AE6" s="199">
        <v>406.74</v>
      </c>
      <c r="AF6" s="199">
        <v>406.74</v>
      </c>
      <c r="AG6" s="199">
        <v>20.29</v>
      </c>
      <c r="AH6" s="199">
        <v>150.97</v>
      </c>
      <c r="AI6" s="199">
        <v>213.8</v>
      </c>
      <c r="AJ6" s="199">
        <v>159.35</v>
      </c>
      <c r="AK6" s="199">
        <v>51.99</v>
      </c>
      <c r="AL6" s="199">
        <v>231.98</v>
      </c>
      <c r="AM6" s="1262"/>
      <c r="AN6" s="1259"/>
      <c r="AO6" s="200">
        <v>139</v>
      </c>
      <c r="AP6" s="200">
        <v>187</v>
      </c>
      <c r="AQ6" s="200">
        <v>71</v>
      </c>
      <c r="AR6" s="200">
        <v>157</v>
      </c>
      <c r="AS6" s="200">
        <v>280</v>
      </c>
      <c r="AT6" s="200">
        <v>290</v>
      </c>
      <c r="AU6" s="200">
        <v>138</v>
      </c>
      <c r="AV6" s="200">
        <v>71</v>
      </c>
      <c r="AW6" s="200">
        <v>53</v>
      </c>
      <c r="AX6" s="200">
        <v>381</v>
      </c>
      <c r="AY6" s="200">
        <v>148</v>
      </c>
      <c r="AZ6" s="1259"/>
      <c r="BA6" s="200">
        <v>187</v>
      </c>
      <c r="BB6" s="200">
        <v>107</v>
      </c>
      <c r="BC6" s="200">
        <v>139</v>
      </c>
      <c r="BD6" s="200">
        <v>71</v>
      </c>
      <c r="BE6" s="200">
        <v>70</v>
      </c>
      <c r="BF6" s="200">
        <v>73</v>
      </c>
      <c r="BG6" s="1259"/>
      <c r="BH6" s="200">
        <v>139</v>
      </c>
      <c r="BI6" s="200">
        <v>187</v>
      </c>
      <c r="BJ6" s="200">
        <v>381</v>
      </c>
      <c r="BK6" s="1259"/>
      <c r="BL6" s="200">
        <v>187</v>
      </c>
      <c r="BM6" s="200">
        <v>107</v>
      </c>
      <c r="BN6" s="201"/>
      <c r="BO6" s="1259"/>
      <c r="BP6" s="200">
        <v>139</v>
      </c>
      <c r="BQ6" s="200">
        <v>105</v>
      </c>
      <c r="BR6" s="201"/>
      <c r="BS6" s="1259"/>
      <c r="BT6" s="202">
        <v>175</v>
      </c>
      <c r="BU6" s="202">
        <v>175</v>
      </c>
      <c r="BV6" s="1269"/>
      <c r="BW6" s="1272"/>
      <c r="BX6" s="1275"/>
      <c r="BY6" s="1278"/>
      <c r="BZ6" s="193"/>
      <c r="CA6" s="193"/>
      <c r="CB6" s="194"/>
      <c r="CC6" s="195"/>
      <c r="CD6" s="195"/>
      <c r="CE6" s="195"/>
    </row>
    <row r="7" spans="1:83">
      <c r="A7" s="203">
        <v>27</v>
      </c>
      <c r="B7" s="219" t="s">
        <v>392</v>
      </c>
      <c r="C7" s="204">
        <v>1</v>
      </c>
      <c r="D7" s="205">
        <v>1</v>
      </c>
      <c r="E7" s="205">
        <v>33</v>
      </c>
      <c r="F7" s="206">
        <v>26</v>
      </c>
      <c r="G7" s="207">
        <v>61</v>
      </c>
      <c r="H7" s="208">
        <f t="shared" ref="H7" si="0">G7*H$6</f>
        <v>13847</v>
      </c>
      <c r="I7" s="209">
        <f t="shared" ref="I7" si="1">(E7+F7)*$I$6</f>
        <v>16815</v>
      </c>
      <c r="J7" s="209">
        <f t="shared" ref="J7" si="2">G7*$J$6</f>
        <v>14762</v>
      </c>
      <c r="K7" s="209">
        <f t="shared" ref="K7" si="3">G7*K$6</f>
        <v>30195</v>
      </c>
      <c r="L7" s="209">
        <f t="shared" ref="L7" si="4">G7*L$6</f>
        <v>7991</v>
      </c>
      <c r="M7" s="209">
        <f t="shared" ref="M7" si="5">G7*M$6</f>
        <v>13847</v>
      </c>
      <c r="N7" s="209">
        <f t="shared" ref="N7" si="6">G7*N$6</f>
        <v>10980</v>
      </c>
      <c r="O7" s="209">
        <f t="shared" ref="O7" si="7">G7*O$6</f>
        <v>1891</v>
      </c>
      <c r="P7" s="209">
        <f t="shared" ref="P7" si="8">G7*P$6</f>
        <v>17202</v>
      </c>
      <c r="Q7" s="209">
        <f t="shared" ref="Q7" si="9">G7*Q$6</f>
        <v>16348</v>
      </c>
      <c r="R7" s="209">
        <f t="shared" ref="R7" si="10">E7*R$6</f>
        <v>26070</v>
      </c>
      <c r="S7" s="209">
        <f t="shared" ref="S7" si="11">G7*S$6</f>
        <v>4209</v>
      </c>
      <c r="T7" s="209">
        <f t="shared" ref="T7" si="12">G7*T$6</f>
        <v>11468</v>
      </c>
      <c r="U7" s="209">
        <f t="shared" ref="U7" si="13">G7*U$6</f>
        <v>10187</v>
      </c>
      <c r="V7" s="209">
        <f t="shared" ref="V7" si="14">G7*V$6</f>
        <v>32269</v>
      </c>
      <c r="W7" s="209">
        <f t="shared" ref="W7" si="15">G7*W$6</f>
        <v>9821</v>
      </c>
      <c r="X7" s="209">
        <f t="shared" ref="X7" si="16">G7*$X$6</f>
        <v>3965</v>
      </c>
      <c r="Y7" s="209">
        <f t="shared" ref="Y7" si="17">(E7+F7)*Y$6</f>
        <v>11741</v>
      </c>
      <c r="Z7" s="209">
        <f t="shared" ref="Z7" si="18">(F7+E7)*Z$6</f>
        <v>11505</v>
      </c>
      <c r="AA7" s="209">
        <f t="shared" ref="AA7" si="19">G7*AA$6</f>
        <v>9516</v>
      </c>
      <c r="AB7" s="209">
        <f t="shared" ref="AB7" si="20">(C7+D7)*AB$6</f>
        <v>434</v>
      </c>
      <c r="AC7" s="209">
        <f t="shared" ref="AC7" si="21">$AC$6</f>
        <v>5097</v>
      </c>
      <c r="AD7" s="209">
        <f t="shared" ref="AD7" si="22">G7*$AD$6</f>
        <v>31720</v>
      </c>
      <c r="AE7" s="210">
        <f t="shared" ref="AE7" si="23">$AE$6*1.18</f>
        <v>479.95319999999998</v>
      </c>
      <c r="AF7" s="210">
        <f t="shared" ref="AF7" si="24">$AF$6*1.18</f>
        <v>479.95319999999998</v>
      </c>
      <c r="AG7" s="210">
        <f t="shared" ref="AG7" si="25">G7*$AG$6*1.18</f>
        <v>1460.4741999999999</v>
      </c>
      <c r="AH7" s="210">
        <f t="shared" ref="AH7" si="26">G7*$AH$6</f>
        <v>9209.17</v>
      </c>
      <c r="AI7" s="210">
        <f t="shared" ref="AI7" si="27">G7*$AI$6</f>
        <v>13041.800000000001</v>
      </c>
      <c r="AJ7" s="210">
        <f t="shared" ref="AJ7" si="28">G7*$AJ$6</f>
        <v>9720.35</v>
      </c>
      <c r="AK7" s="210">
        <f t="shared" ref="AK7" si="29">G7*$AK$6</f>
        <v>3171.3900000000003</v>
      </c>
      <c r="AL7" s="210">
        <f t="shared" ref="AL7" si="30">G7*$AL$6</f>
        <v>14150.779999999999</v>
      </c>
      <c r="AM7" s="211">
        <f t="shared" ref="AM7" si="31">SUM(H7:AL7)</f>
        <v>363593.87059999991</v>
      </c>
      <c r="AN7" s="212">
        <v>28</v>
      </c>
      <c r="AO7" s="213">
        <f t="shared" ref="AO7" si="32">AN7*AO$6</f>
        <v>3892</v>
      </c>
      <c r="AP7" s="213">
        <f t="shared" ref="AP7" si="33">AN7*AP$6</f>
        <v>5236</v>
      </c>
      <c r="AQ7" s="213">
        <f t="shared" ref="AQ7" si="34">AN7*AQ$6</f>
        <v>1988</v>
      </c>
      <c r="AR7" s="213">
        <f t="shared" ref="AR7" si="35">AN7*AR$6</f>
        <v>4396</v>
      </c>
      <c r="AS7" s="213">
        <f t="shared" ref="AS7" si="36">AN7*AS$6</f>
        <v>7840</v>
      </c>
      <c r="AT7" s="213">
        <f t="shared" ref="AT7" si="37">AN7*AT$6</f>
        <v>8120</v>
      </c>
      <c r="AU7" s="213">
        <f t="shared" ref="AU7" si="38">AN7*AU$6</f>
        <v>3864</v>
      </c>
      <c r="AV7" s="213">
        <f t="shared" ref="AV7" si="39">AN7*AV$6</f>
        <v>1988</v>
      </c>
      <c r="AW7" s="213">
        <f t="shared" ref="AW7" si="40">AN7*AW$6</f>
        <v>1484</v>
      </c>
      <c r="AX7" s="213">
        <f t="shared" ref="AX7" si="41">AN7*AX$6</f>
        <v>10668</v>
      </c>
      <c r="AY7" s="213">
        <f t="shared" ref="AY7" si="42">AN7*AY$6</f>
        <v>4144</v>
      </c>
      <c r="AZ7" s="212">
        <v>14</v>
      </c>
      <c r="BA7" s="214">
        <f t="shared" ref="BA7" si="43">AZ7*BA$6</f>
        <v>2618</v>
      </c>
      <c r="BB7" s="214">
        <f t="shared" ref="BB7" si="44">AZ7*BB$6</f>
        <v>1498</v>
      </c>
      <c r="BC7" s="214">
        <f t="shared" ref="BC7" si="45">AZ7*BC$6</f>
        <v>1946</v>
      </c>
      <c r="BD7" s="214">
        <f t="shared" ref="BD7" si="46">AZ7*BD$6</f>
        <v>994</v>
      </c>
      <c r="BE7" s="214">
        <f t="shared" ref="BE7" si="47">AZ7*BE$6</f>
        <v>980</v>
      </c>
      <c r="BF7" s="214">
        <f t="shared" ref="BF7" si="48">AZ7*BF$6</f>
        <v>1022</v>
      </c>
      <c r="BG7" s="215"/>
      <c r="BH7" s="214">
        <f t="shared" ref="BH7" si="49">BG7*BH$6</f>
        <v>0</v>
      </c>
      <c r="BI7" s="214">
        <f t="shared" ref="BI7" si="50">BG7*BI$6</f>
        <v>0</v>
      </c>
      <c r="BJ7" s="214">
        <f t="shared" ref="BJ7" si="51">BG7*BJ$6</f>
        <v>0</v>
      </c>
      <c r="BK7" s="215">
        <v>1</v>
      </c>
      <c r="BL7" s="214">
        <f t="shared" ref="BL7" si="52">BK7*BL$6</f>
        <v>187</v>
      </c>
      <c r="BM7" s="214">
        <f t="shared" ref="BM7" si="53">BK7*BM$6</f>
        <v>107</v>
      </c>
      <c r="BN7" s="214">
        <f t="shared" ref="BN7" si="54">BK7*BN$6</f>
        <v>0</v>
      </c>
      <c r="BO7" s="215"/>
      <c r="BP7" s="214">
        <f t="shared" ref="BP7" si="55">BO7*BP$6</f>
        <v>0</v>
      </c>
      <c r="BQ7" s="214">
        <f t="shared" ref="BQ7" si="56">BO7*BQ$6</f>
        <v>0</v>
      </c>
      <c r="BR7" s="214">
        <f t="shared" ref="BR7" si="57">BO7*BR$6</f>
        <v>0</v>
      </c>
      <c r="BS7" s="215"/>
      <c r="BT7" s="216"/>
      <c r="BU7" s="216"/>
      <c r="BV7" s="217">
        <f t="shared" ref="BV7" si="58">BR7+BQ7+BP7+BN7+BM7+BL7+BJ7+BI7+BH7+BF7+BE7+BD7+BC7+BB7+BA7+AY7+AX7+AW7+AV7+AU7+AT7+AS7+AR7+AQ7+AP7+AO7+AM7+BT7+BU7</f>
        <v>426565.87059999991</v>
      </c>
      <c r="BW7" s="213">
        <f t="shared" ref="BW7" si="59">CEILING(BV7-BY7-BX7,100)</f>
        <v>107900</v>
      </c>
      <c r="BX7" s="213">
        <v>159600</v>
      </c>
      <c r="BY7" s="213">
        <v>159100</v>
      </c>
      <c r="BZ7" s="218"/>
    </row>
    <row r="8" spans="1:83" s="130" customFormat="1">
      <c r="A8" s="220"/>
      <c r="B8" s="221"/>
      <c r="C8"/>
      <c r="D8"/>
      <c r="E8"/>
      <c r="F8"/>
      <c r="G8" s="222"/>
      <c r="H8" s="22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 s="224"/>
      <c r="Y8"/>
      <c r="Z8"/>
      <c r="AA8"/>
      <c r="AB8"/>
      <c r="AC8"/>
      <c r="AD8"/>
      <c r="AE8" s="224"/>
      <c r="AF8" s="224"/>
      <c r="AG8" s="224"/>
      <c r="AH8"/>
      <c r="AI8"/>
      <c r="AJ8"/>
      <c r="AK8"/>
      <c r="AL8"/>
      <c r="AM8"/>
      <c r="AN8" s="225"/>
      <c r="AO8"/>
      <c r="AP8"/>
      <c r="AQ8"/>
      <c r="AR8"/>
      <c r="AS8"/>
      <c r="AT8"/>
      <c r="AU8"/>
      <c r="AV8"/>
      <c r="AW8"/>
      <c r="AX8"/>
      <c r="AY8"/>
      <c r="AZ8" s="225"/>
      <c r="BP8"/>
      <c r="BQ8"/>
      <c r="BR8"/>
      <c r="BT8"/>
      <c r="BU8"/>
      <c r="BV8" s="226"/>
      <c r="BZ8" s="189"/>
      <c r="CA8" s="189"/>
      <c r="CB8" s="190"/>
      <c r="CE8" s="191"/>
    </row>
    <row r="9" spans="1:83" s="130" customFormat="1">
      <c r="A9" s="220"/>
      <c r="B9" s="221"/>
      <c r="C9"/>
      <c r="D9"/>
      <c r="E9"/>
      <c r="F9"/>
      <c r="G9" s="222"/>
      <c r="H9" s="22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 s="224"/>
      <c r="Y9"/>
      <c r="Z9"/>
      <c r="AA9"/>
      <c r="AB9"/>
      <c r="AC9"/>
      <c r="AD9"/>
      <c r="AE9" s="224"/>
      <c r="AF9" s="224"/>
      <c r="AG9" s="224"/>
      <c r="AH9"/>
      <c r="AI9"/>
      <c r="AJ9"/>
      <c r="AK9"/>
      <c r="AL9"/>
      <c r="AM9"/>
      <c r="AN9" s="225"/>
      <c r="AO9"/>
      <c r="AP9"/>
      <c r="AQ9"/>
      <c r="AR9"/>
      <c r="AS9"/>
      <c r="AT9"/>
      <c r="AU9"/>
      <c r="AV9"/>
      <c r="AW9"/>
      <c r="AX9"/>
      <c r="AY9"/>
      <c r="AZ9" s="225"/>
      <c r="BP9"/>
      <c r="BQ9"/>
      <c r="BR9"/>
      <c r="BT9"/>
      <c r="BU9"/>
      <c r="BV9" s="226"/>
      <c r="BZ9" s="189"/>
      <c r="CA9" s="189"/>
      <c r="CB9" s="190"/>
      <c r="CE9" s="191"/>
    </row>
    <row r="10" spans="1:83" s="130" customFormat="1">
      <c r="A10" s="221" t="s">
        <v>393</v>
      </c>
      <c r="B10" s="221"/>
      <c r="C10"/>
      <c r="D10"/>
      <c r="E10"/>
      <c r="F10"/>
      <c r="G10" s="222"/>
      <c r="H10" s="22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 s="224"/>
      <c r="Y10"/>
      <c r="Z10"/>
      <c r="AA10"/>
      <c r="AB10"/>
      <c r="AC10"/>
      <c r="AD10"/>
      <c r="AE10" s="224"/>
      <c r="AF10" s="224"/>
      <c r="AG10" s="224"/>
      <c r="AH10"/>
      <c r="AI10"/>
      <c r="AJ10"/>
      <c r="AK10"/>
      <c r="AL10"/>
      <c r="AM10"/>
      <c r="AN10" s="225"/>
      <c r="AO10"/>
      <c r="AP10"/>
      <c r="AQ10"/>
      <c r="AR10"/>
      <c r="AS10"/>
      <c r="AT10"/>
      <c r="AU10"/>
      <c r="AV10"/>
      <c r="AW10"/>
      <c r="AX10"/>
      <c r="AY10"/>
      <c r="AZ10" s="225"/>
      <c r="BP10"/>
      <c r="BQ10"/>
      <c r="BR10"/>
      <c r="BT10"/>
      <c r="BU10"/>
      <c r="BV10" s="226"/>
      <c r="BZ10" s="189"/>
      <c r="CA10" s="189"/>
      <c r="CB10" s="190"/>
      <c r="CE10" s="191"/>
    </row>
    <row r="11" spans="1:83" s="130" customFormat="1">
      <c r="A11" s="220"/>
      <c r="B11" s="221"/>
      <c r="C11"/>
      <c r="D11"/>
      <c r="E11"/>
      <c r="F11"/>
      <c r="G11" s="222"/>
      <c r="H11" s="22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 s="224"/>
      <c r="Y11"/>
      <c r="Z11"/>
      <c r="AA11"/>
      <c r="AB11"/>
      <c r="AC11"/>
      <c r="AD11"/>
      <c r="AE11" s="224"/>
      <c r="AF11" s="224"/>
      <c r="AG11" s="224"/>
      <c r="AH11"/>
      <c r="AI11"/>
      <c r="AJ11"/>
      <c r="AK11"/>
      <c r="AL11"/>
      <c r="AM11"/>
      <c r="AN11" s="225"/>
      <c r="AO11"/>
      <c r="AP11"/>
      <c r="AQ11"/>
      <c r="AR11"/>
      <c r="AS11"/>
      <c r="AT11"/>
      <c r="AU11"/>
      <c r="AV11"/>
      <c r="AW11"/>
      <c r="AX11"/>
      <c r="AY11"/>
      <c r="AZ11" s="225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 s="226"/>
      <c r="BZ11" s="189"/>
      <c r="CA11" s="189"/>
      <c r="CB11" s="190"/>
      <c r="CE11" s="191"/>
    </row>
    <row r="12" spans="1:83" s="130" customFormat="1">
      <c r="A12" s="220"/>
      <c r="B12" s="221"/>
      <c r="C12"/>
      <c r="D12"/>
      <c r="E12"/>
      <c r="F12"/>
      <c r="G12" s="222"/>
      <c r="H12" s="22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224"/>
      <c r="Y12"/>
      <c r="Z12"/>
      <c r="AA12"/>
      <c r="AB12"/>
      <c r="AC12"/>
      <c r="AD12"/>
      <c r="AE12" s="224"/>
      <c r="AF12" s="224"/>
      <c r="AG12" s="224"/>
      <c r="AH12"/>
      <c r="AI12"/>
      <c r="AJ12"/>
      <c r="AK12"/>
      <c r="AL12"/>
      <c r="AM12"/>
      <c r="AN12" s="225"/>
      <c r="AO12"/>
      <c r="AP12"/>
      <c r="AQ12"/>
      <c r="AR12"/>
      <c r="AS12"/>
      <c r="AT12"/>
      <c r="AU12"/>
      <c r="AV12"/>
      <c r="AW12"/>
      <c r="AX12"/>
      <c r="AY12"/>
      <c r="AZ12" s="225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 s="226"/>
      <c r="BZ12" s="189"/>
      <c r="CA12" s="189"/>
      <c r="CB12" s="190"/>
      <c r="CE12" s="191"/>
    </row>
    <row r="13" spans="1:83" s="130" customFormat="1">
      <c r="A13" s="220"/>
      <c r="B13" s="221"/>
      <c r="C13"/>
      <c r="D13"/>
      <c r="E13"/>
      <c r="F13"/>
      <c r="G13" s="222"/>
      <c r="H13" s="22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224"/>
      <c r="Y13"/>
      <c r="Z13"/>
      <c r="AA13"/>
      <c r="AB13"/>
      <c r="AC13"/>
      <c r="AD13"/>
      <c r="AE13" s="224"/>
      <c r="AF13" s="224"/>
      <c r="AG13" s="224"/>
      <c r="AH13"/>
      <c r="AI13"/>
      <c r="AJ13"/>
      <c r="AK13"/>
      <c r="AL13"/>
      <c r="AM13"/>
      <c r="AN13" s="225"/>
      <c r="AO13"/>
      <c r="AP13"/>
      <c r="AQ13"/>
      <c r="AR13"/>
      <c r="AS13"/>
      <c r="AT13"/>
      <c r="AU13"/>
      <c r="AV13"/>
      <c r="AW13"/>
      <c r="AX13"/>
      <c r="AY13"/>
      <c r="AZ13" s="225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 s="226"/>
      <c r="BZ13" s="189"/>
      <c r="CA13" s="189"/>
      <c r="CB13" s="190"/>
      <c r="CE13" s="191"/>
    </row>
    <row r="14" spans="1:83" s="130" customFormat="1">
      <c r="A14" s="220"/>
      <c r="B14" s="221"/>
      <c r="C14"/>
      <c r="D14"/>
      <c r="E14"/>
      <c r="F14"/>
      <c r="G14" s="222"/>
      <c r="H14" s="22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 s="224"/>
      <c r="Y14"/>
      <c r="Z14"/>
      <c r="AA14"/>
      <c r="AB14"/>
      <c r="AC14"/>
      <c r="AD14"/>
      <c r="AE14" s="224"/>
      <c r="AF14" s="224"/>
      <c r="AG14" s="224"/>
      <c r="AH14"/>
      <c r="AI14"/>
      <c r="AJ14"/>
      <c r="AK14"/>
      <c r="AL14"/>
      <c r="AM14"/>
      <c r="AN14" s="225"/>
      <c r="AO14"/>
      <c r="AP14"/>
      <c r="AQ14"/>
      <c r="AR14"/>
      <c r="AS14"/>
      <c r="AT14"/>
      <c r="AU14"/>
      <c r="AV14"/>
      <c r="AW14"/>
      <c r="AX14"/>
      <c r="AY14"/>
      <c r="AZ14" s="225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 s="226"/>
      <c r="BZ14" s="189"/>
      <c r="CA14" s="189"/>
      <c r="CB14" s="190"/>
      <c r="CE14" s="191"/>
    </row>
    <row r="15" spans="1:83" s="130" customFormat="1">
      <c r="A15" s="220"/>
      <c r="B15" s="221"/>
      <c r="C15"/>
      <c r="D15"/>
      <c r="E15"/>
      <c r="F15"/>
      <c r="G15" s="222"/>
      <c r="H15" s="22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 s="224"/>
      <c r="Y15"/>
      <c r="Z15"/>
      <c r="AA15"/>
      <c r="AB15"/>
      <c r="AC15"/>
      <c r="AD15"/>
      <c r="AE15" s="224"/>
      <c r="AF15" s="224"/>
      <c r="AG15" s="224"/>
      <c r="AH15"/>
      <c r="AI15"/>
      <c r="AJ15"/>
      <c r="AK15"/>
      <c r="AL15"/>
      <c r="AM15"/>
      <c r="AN15" s="225"/>
      <c r="AO15"/>
      <c r="AP15"/>
      <c r="AQ15"/>
      <c r="AR15"/>
      <c r="AS15"/>
      <c r="AT15"/>
      <c r="AU15"/>
      <c r="AV15"/>
      <c r="AW15"/>
      <c r="AX15"/>
      <c r="AY15"/>
      <c r="AZ15" s="22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 s="226"/>
      <c r="BZ15" s="189"/>
      <c r="CA15" s="189"/>
      <c r="CB15" s="190"/>
      <c r="CE15" s="191"/>
    </row>
    <row r="16" spans="1:83" s="130" customFormat="1">
      <c r="A16" s="220"/>
      <c r="B16" s="221"/>
      <c r="C16"/>
      <c r="D16"/>
      <c r="E16"/>
      <c r="F16"/>
      <c r="G16" s="222"/>
      <c r="H16" s="22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 s="224"/>
      <c r="Y16"/>
      <c r="Z16"/>
      <c r="AA16"/>
      <c r="AB16"/>
      <c r="AC16"/>
      <c r="AD16"/>
      <c r="AE16" s="224"/>
      <c r="AF16" s="224"/>
      <c r="AG16" s="224"/>
      <c r="AH16"/>
      <c r="AI16"/>
      <c r="AJ16"/>
      <c r="AK16"/>
      <c r="AL16"/>
      <c r="AM16"/>
      <c r="AN16" s="225"/>
      <c r="AO16"/>
      <c r="AP16"/>
      <c r="AQ16"/>
      <c r="AR16"/>
      <c r="AS16"/>
      <c r="AT16"/>
      <c r="AU16"/>
      <c r="AV16"/>
      <c r="AW16"/>
      <c r="AX16"/>
      <c r="AY16"/>
      <c r="AZ16" s="225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 s="226"/>
      <c r="BZ16" s="189"/>
      <c r="CA16" s="189"/>
      <c r="CB16" s="190"/>
      <c r="CE16" s="191"/>
    </row>
    <row r="17" spans="1:83" s="130" customFormat="1">
      <c r="A17" s="220"/>
      <c r="B17" s="221"/>
      <c r="C17"/>
      <c r="D17"/>
      <c r="E17"/>
      <c r="F17"/>
      <c r="G17" s="222"/>
      <c r="H17" s="22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 s="224"/>
      <c r="Y17"/>
      <c r="Z17"/>
      <c r="AA17"/>
      <c r="AB17"/>
      <c r="AC17"/>
      <c r="AD17"/>
      <c r="AE17" s="224"/>
      <c r="AF17" s="224"/>
      <c r="AG17" s="224"/>
      <c r="AH17"/>
      <c r="AI17"/>
      <c r="AJ17"/>
      <c r="AK17"/>
      <c r="AL17"/>
      <c r="AM17"/>
      <c r="AN17" s="225"/>
      <c r="AO17"/>
      <c r="AP17"/>
      <c r="AQ17"/>
      <c r="AR17"/>
      <c r="AS17"/>
      <c r="AT17"/>
      <c r="AU17"/>
      <c r="AV17"/>
      <c r="AW17"/>
      <c r="AX17"/>
      <c r="AY17"/>
      <c r="AZ17" s="225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 s="226"/>
      <c r="BZ17" s="189"/>
      <c r="CA17" s="189"/>
      <c r="CB17" s="190"/>
      <c r="CE17" s="191"/>
    </row>
    <row r="18" spans="1:83" s="130" customFormat="1">
      <c r="A18" s="220"/>
      <c r="B18" s="221"/>
      <c r="C18"/>
      <c r="D18"/>
      <c r="E18"/>
      <c r="F18"/>
      <c r="G18" s="222"/>
      <c r="H18" s="223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24"/>
      <c r="Y18"/>
      <c r="Z18"/>
      <c r="AA18"/>
      <c r="AB18"/>
      <c r="AC18"/>
      <c r="AD18"/>
      <c r="AE18" s="224"/>
      <c r="AF18" s="224"/>
      <c r="AG18" s="224"/>
      <c r="AH18"/>
      <c r="AI18"/>
      <c r="AJ18"/>
      <c r="AK18"/>
      <c r="AL18"/>
      <c r="AM18"/>
      <c r="AN18" s="225"/>
      <c r="AO18"/>
      <c r="AP18"/>
      <c r="AQ18"/>
      <c r="AR18"/>
      <c r="AS18"/>
      <c r="AT18"/>
      <c r="AU18"/>
      <c r="AV18"/>
      <c r="AW18"/>
      <c r="AX18"/>
      <c r="AY18"/>
      <c r="AZ18" s="225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 s="226"/>
      <c r="BZ18" s="189"/>
      <c r="CA18" s="189"/>
      <c r="CB18" s="190"/>
      <c r="CE18" s="191"/>
    </row>
    <row r="19" spans="1:83" s="130" customFormat="1">
      <c r="A19" s="220"/>
      <c r="B19" s="221"/>
      <c r="C19"/>
      <c r="D19"/>
      <c r="E19"/>
      <c r="F19"/>
      <c r="G19" s="222"/>
      <c r="H19" s="223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24"/>
      <c r="Y19"/>
      <c r="Z19"/>
      <c r="AA19"/>
      <c r="AB19"/>
      <c r="AC19"/>
      <c r="AD19"/>
      <c r="AE19" s="224"/>
      <c r="AF19" s="224"/>
      <c r="AG19" s="224"/>
      <c r="AH19"/>
      <c r="AI19"/>
      <c r="AJ19"/>
      <c r="AK19"/>
      <c r="AL19"/>
      <c r="AM19"/>
      <c r="AN19" s="225"/>
      <c r="AO19"/>
      <c r="AP19"/>
      <c r="AQ19"/>
      <c r="AR19"/>
      <c r="AS19"/>
      <c r="AT19"/>
      <c r="AU19"/>
      <c r="AV19"/>
      <c r="AW19"/>
      <c r="AX19"/>
      <c r="AY19"/>
      <c r="AZ19" s="225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 s="226"/>
      <c r="BZ19" s="189"/>
      <c r="CA19" s="189"/>
      <c r="CB19" s="190"/>
      <c r="CE19" s="191"/>
    </row>
    <row r="20" spans="1:83" s="130" customFormat="1">
      <c r="A20" s="220"/>
      <c r="B20" s="221"/>
      <c r="C20"/>
      <c r="D20"/>
      <c r="E20"/>
      <c r="F20"/>
      <c r="G20" s="222"/>
      <c r="H20" s="223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 s="224"/>
      <c r="Y20"/>
      <c r="Z20"/>
      <c r="AA20"/>
      <c r="AB20"/>
      <c r="AC20"/>
      <c r="AD20"/>
      <c r="AE20" s="224"/>
      <c r="AF20" s="224"/>
      <c r="AG20" s="224"/>
      <c r="AH20"/>
      <c r="AI20"/>
      <c r="AJ20"/>
      <c r="AK20"/>
      <c r="AL20"/>
      <c r="AM20"/>
      <c r="AN20" s="225"/>
      <c r="AO20"/>
      <c r="AP20"/>
      <c r="AQ20"/>
      <c r="AR20"/>
      <c r="AS20"/>
      <c r="AT20"/>
      <c r="AU20"/>
      <c r="AV20"/>
      <c r="AW20"/>
      <c r="AX20"/>
      <c r="AY20"/>
      <c r="AZ20" s="225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 s="226"/>
      <c r="BZ20" s="189"/>
      <c r="CA20" s="189"/>
      <c r="CB20" s="190"/>
      <c r="CE20" s="191"/>
    </row>
    <row r="21" spans="1:83" s="130" customFormat="1">
      <c r="A21" s="220"/>
      <c r="B21" s="221"/>
      <c r="C21"/>
      <c r="D21"/>
      <c r="E21"/>
      <c r="F21"/>
      <c r="G21" s="222"/>
      <c r="H21" s="223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224"/>
      <c r="Y21"/>
      <c r="Z21"/>
      <c r="AA21"/>
      <c r="AB21"/>
      <c r="AC21"/>
      <c r="AD21"/>
      <c r="AE21" s="224"/>
      <c r="AF21" s="224"/>
      <c r="AG21" s="224"/>
      <c r="AH21"/>
      <c r="AI21"/>
      <c r="AJ21"/>
      <c r="AK21"/>
      <c r="AL21"/>
      <c r="AM21"/>
      <c r="AN21" s="225"/>
      <c r="AO21"/>
      <c r="AP21"/>
      <c r="AQ21"/>
      <c r="AR21"/>
      <c r="AS21"/>
      <c r="AT21"/>
      <c r="AU21"/>
      <c r="AV21"/>
      <c r="AW21"/>
      <c r="AX21"/>
      <c r="AY21"/>
      <c r="AZ21" s="225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 s="226"/>
      <c r="BZ21" s="189"/>
      <c r="CA21" s="189"/>
      <c r="CB21" s="190"/>
      <c r="CE21" s="191"/>
    </row>
    <row r="22" spans="1:83" s="130" customFormat="1">
      <c r="A22" s="220"/>
      <c r="B22" s="221"/>
      <c r="C22"/>
      <c r="D22"/>
      <c r="E22"/>
      <c r="F22"/>
      <c r="G22" s="222"/>
      <c r="H22" s="22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224"/>
      <c r="Y22"/>
      <c r="Z22"/>
      <c r="AA22"/>
      <c r="AB22"/>
      <c r="AC22"/>
      <c r="AD22"/>
      <c r="AE22" s="224"/>
      <c r="AF22" s="224"/>
      <c r="AG22" s="224"/>
      <c r="AH22"/>
      <c r="AI22"/>
      <c r="AJ22"/>
      <c r="AK22"/>
      <c r="AL22"/>
      <c r="AM22"/>
      <c r="AN22" s="225"/>
      <c r="AO22"/>
      <c r="AP22"/>
      <c r="AQ22"/>
      <c r="AR22"/>
      <c r="AS22"/>
      <c r="AT22"/>
      <c r="AU22"/>
      <c r="AV22"/>
      <c r="AW22"/>
      <c r="AX22"/>
      <c r="AY22"/>
      <c r="AZ22" s="225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 s="226"/>
      <c r="BZ22" s="189"/>
      <c r="CA22" s="189"/>
      <c r="CB22" s="190"/>
      <c r="CE22" s="191"/>
    </row>
    <row r="23" spans="1:83" s="130" customFormat="1">
      <c r="A23" s="220"/>
      <c r="B23" s="221"/>
      <c r="C23"/>
      <c r="D23"/>
      <c r="E23"/>
      <c r="F23"/>
      <c r="G23" s="222"/>
      <c r="H23" s="2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224"/>
      <c r="Y23"/>
      <c r="Z23"/>
      <c r="AA23"/>
      <c r="AB23"/>
      <c r="AC23"/>
      <c r="AD23"/>
      <c r="AE23" s="224"/>
      <c r="AF23" s="224"/>
      <c r="AG23" s="224"/>
      <c r="AH23"/>
      <c r="AI23"/>
      <c r="AJ23"/>
      <c r="AK23"/>
      <c r="AL23"/>
      <c r="AM23"/>
      <c r="AN23" s="225"/>
      <c r="AO23"/>
      <c r="AP23"/>
      <c r="AQ23"/>
      <c r="AR23"/>
      <c r="AS23"/>
      <c r="AT23"/>
      <c r="AU23"/>
      <c r="AV23"/>
      <c r="AW23"/>
      <c r="AX23"/>
      <c r="AY23"/>
      <c r="AZ23" s="225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 s="226"/>
      <c r="BZ23" s="189"/>
      <c r="CA23" s="189"/>
      <c r="CB23" s="190"/>
      <c r="CE23" s="191"/>
    </row>
    <row r="24" spans="1:83" s="189" customFormat="1">
      <c r="A24" s="220"/>
      <c r="B24" s="221"/>
      <c r="C24"/>
      <c r="D24"/>
      <c r="E24"/>
      <c r="F24"/>
      <c r="G24" s="222"/>
      <c r="H24" s="22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224"/>
      <c r="Y24"/>
      <c r="Z24"/>
      <c r="AA24"/>
      <c r="AB24"/>
      <c r="AC24"/>
      <c r="AD24"/>
      <c r="AE24" s="224"/>
      <c r="AF24" s="224"/>
      <c r="AG24" s="224"/>
      <c r="AH24"/>
      <c r="AI24"/>
      <c r="AJ24"/>
      <c r="AK24"/>
      <c r="AL24"/>
      <c r="AM24"/>
      <c r="AN24" s="225"/>
      <c r="AO24"/>
      <c r="AP24"/>
      <c r="AQ24"/>
      <c r="AR24"/>
      <c r="AS24"/>
      <c r="AT24"/>
      <c r="AU24"/>
      <c r="AV24"/>
      <c r="AW24"/>
      <c r="AX24"/>
      <c r="AY24"/>
      <c r="AZ24" s="225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 s="226"/>
      <c r="BW24" s="130"/>
      <c r="BX24" s="130"/>
      <c r="BY24" s="130"/>
      <c r="CB24" s="190"/>
      <c r="CC24" s="130"/>
      <c r="CD24" s="130"/>
      <c r="CE24" s="191"/>
    </row>
    <row r="25" spans="1:83" s="189" customFormat="1">
      <c r="A25" s="220"/>
      <c r="B25" s="221"/>
      <c r="C25"/>
      <c r="D25"/>
      <c r="E25"/>
      <c r="F25"/>
      <c r="G25" s="222"/>
      <c r="H25" s="223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224"/>
      <c r="Y25"/>
      <c r="Z25"/>
      <c r="AA25"/>
      <c r="AB25"/>
      <c r="AC25"/>
      <c r="AD25"/>
      <c r="AE25" s="224"/>
      <c r="AF25" s="224"/>
      <c r="AG25" s="224"/>
      <c r="AH25"/>
      <c r="AI25"/>
      <c r="AJ25"/>
      <c r="AK25"/>
      <c r="AL25"/>
      <c r="AM25"/>
      <c r="AN25" s="225"/>
      <c r="AO25"/>
      <c r="AP25"/>
      <c r="AQ25"/>
      <c r="AR25"/>
      <c r="AS25"/>
      <c r="AT25"/>
      <c r="AU25"/>
      <c r="AV25"/>
      <c r="AW25"/>
      <c r="AX25"/>
      <c r="AY25"/>
      <c r="AZ25" s="2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 s="226"/>
      <c r="BW25" s="130"/>
      <c r="BX25" s="130"/>
      <c r="BY25" s="130"/>
      <c r="CB25" s="190"/>
      <c r="CC25" s="130"/>
      <c r="CD25" s="130"/>
      <c r="CE25" s="191"/>
    </row>
    <row r="26" spans="1:83" s="189" customFormat="1">
      <c r="A26" s="220"/>
      <c r="B26" s="221"/>
      <c r="C26"/>
      <c r="D26"/>
      <c r="E26"/>
      <c r="F26"/>
      <c r="G26" s="222"/>
      <c r="H26" s="223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224"/>
      <c r="Y26"/>
      <c r="Z26"/>
      <c r="AA26"/>
      <c r="AB26"/>
      <c r="AC26"/>
      <c r="AD26"/>
      <c r="AE26" s="224"/>
      <c r="AF26" s="224"/>
      <c r="AG26" s="224"/>
      <c r="AH26"/>
      <c r="AI26"/>
      <c r="AJ26"/>
      <c r="AK26"/>
      <c r="AL26"/>
      <c r="AM26"/>
      <c r="AN26" s="225"/>
      <c r="AO26"/>
      <c r="AP26"/>
      <c r="AQ26"/>
      <c r="AR26"/>
      <c r="AS26"/>
      <c r="AT26"/>
      <c r="AU26"/>
      <c r="AV26"/>
      <c r="AW26"/>
      <c r="AX26"/>
      <c r="AY26"/>
      <c r="AZ26" s="225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 s="226"/>
      <c r="BW26" s="130"/>
      <c r="BX26" s="130"/>
      <c r="BY26" s="130"/>
      <c r="CB26" s="190"/>
      <c r="CC26" s="130"/>
      <c r="CD26" s="130"/>
      <c r="CE26" s="191"/>
    </row>
    <row r="27" spans="1:83" s="189" customFormat="1">
      <c r="A27" s="220"/>
      <c r="B27" s="221"/>
      <c r="C27"/>
      <c r="D27"/>
      <c r="E27"/>
      <c r="F27"/>
      <c r="G27" s="222"/>
      <c r="H27" s="223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224"/>
      <c r="Y27"/>
      <c r="Z27"/>
      <c r="AA27"/>
      <c r="AB27"/>
      <c r="AC27"/>
      <c r="AD27"/>
      <c r="AE27" s="224"/>
      <c r="AF27" s="224"/>
      <c r="AG27" s="224"/>
      <c r="AH27"/>
      <c r="AI27"/>
      <c r="AJ27"/>
      <c r="AK27"/>
      <c r="AL27"/>
      <c r="AM27"/>
      <c r="AN27" s="225"/>
      <c r="AO27"/>
      <c r="AP27"/>
      <c r="AQ27"/>
      <c r="AR27"/>
      <c r="AS27"/>
      <c r="AT27"/>
      <c r="AU27"/>
      <c r="AV27"/>
      <c r="AW27"/>
      <c r="AX27"/>
      <c r="AY27"/>
      <c r="AZ27" s="225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 s="226"/>
      <c r="BW27" s="130"/>
      <c r="BX27" s="130"/>
      <c r="BY27" s="130"/>
      <c r="CB27" s="190"/>
      <c r="CC27" s="130"/>
      <c r="CD27" s="130"/>
      <c r="CE27" s="191"/>
    </row>
    <row r="28" spans="1:83" s="189" customFormat="1">
      <c r="A28" s="220"/>
      <c r="B28" s="221"/>
      <c r="C28"/>
      <c r="D28"/>
      <c r="E28"/>
      <c r="F28"/>
      <c r="G28" s="222"/>
      <c r="H28" s="223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224"/>
      <c r="Y28"/>
      <c r="Z28"/>
      <c r="AA28"/>
      <c r="AB28"/>
      <c r="AC28"/>
      <c r="AD28"/>
      <c r="AE28" s="224"/>
      <c r="AF28" s="224"/>
      <c r="AG28" s="224"/>
      <c r="AH28"/>
      <c r="AI28"/>
      <c r="AJ28"/>
      <c r="AK28"/>
      <c r="AL28"/>
      <c r="AM28"/>
      <c r="AN28" s="225"/>
      <c r="AO28"/>
      <c r="AP28"/>
      <c r="AQ28"/>
      <c r="AR28"/>
      <c r="AS28"/>
      <c r="AT28"/>
      <c r="AU28"/>
      <c r="AV28"/>
      <c r="AW28"/>
      <c r="AX28"/>
      <c r="AY28"/>
      <c r="AZ28" s="225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 s="226"/>
      <c r="BW28" s="130"/>
      <c r="BX28" s="130"/>
      <c r="BY28" s="130"/>
      <c r="CB28" s="190"/>
      <c r="CC28" s="130"/>
      <c r="CD28" s="130"/>
      <c r="CE28" s="191"/>
    </row>
    <row r="29" spans="1:83" s="189" customFormat="1">
      <c r="A29" s="220"/>
      <c r="B29" s="221"/>
      <c r="C29"/>
      <c r="D29"/>
      <c r="E29"/>
      <c r="F29"/>
      <c r="G29" s="222"/>
      <c r="H29" s="22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224"/>
      <c r="Y29"/>
      <c r="Z29"/>
      <c r="AA29"/>
      <c r="AB29"/>
      <c r="AC29"/>
      <c r="AD29"/>
      <c r="AE29" s="224"/>
      <c r="AF29" s="224"/>
      <c r="AG29" s="224"/>
      <c r="AH29"/>
      <c r="AI29"/>
      <c r="AJ29"/>
      <c r="AK29"/>
      <c r="AL29"/>
      <c r="AM29"/>
      <c r="AN29" s="225"/>
      <c r="AO29"/>
      <c r="AP29"/>
      <c r="AQ29"/>
      <c r="AR29"/>
      <c r="AS29"/>
      <c r="AT29"/>
      <c r="AU29"/>
      <c r="AV29"/>
      <c r="AW29"/>
      <c r="AX29"/>
      <c r="AY29"/>
      <c r="AZ29" s="225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 s="226"/>
      <c r="BW29" s="130"/>
      <c r="BX29" s="130"/>
      <c r="BY29" s="130"/>
      <c r="CB29" s="190"/>
      <c r="CC29" s="130"/>
      <c r="CD29" s="130"/>
      <c r="CE29" s="191"/>
    </row>
    <row r="30" spans="1:83" s="189" customFormat="1">
      <c r="A30" s="220"/>
      <c r="B30" s="221"/>
      <c r="C30"/>
      <c r="D30"/>
      <c r="E30"/>
      <c r="F30"/>
      <c r="G30" s="222"/>
      <c r="H30" s="22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224"/>
      <c r="Y30"/>
      <c r="Z30"/>
      <c r="AA30"/>
      <c r="AB30"/>
      <c r="AC30"/>
      <c r="AD30"/>
      <c r="AE30" s="224"/>
      <c r="AF30" s="224"/>
      <c r="AG30" s="224"/>
      <c r="AH30"/>
      <c r="AI30"/>
      <c r="AJ30"/>
      <c r="AK30"/>
      <c r="AL30"/>
      <c r="AM30"/>
      <c r="AN30" s="225"/>
      <c r="AO30"/>
      <c r="AP30"/>
      <c r="AQ30"/>
      <c r="AR30"/>
      <c r="AS30"/>
      <c r="AT30"/>
      <c r="AU30"/>
      <c r="AV30"/>
      <c r="AW30"/>
      <c r="AX30"/>
      <c r="AY30"/>
      <c r="AZ30" s="225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 s="226"/>
      <c r="BW30" s="130"/>
      <c r="BX30" s="130"/>
      <c r="BY30" s="130"/>
      <c r="CB30" s="190"/>
      <c r="CC30" s="130"/>
      <c r="CD30" s="130"/>
      <c r="CE30" s="191"/>
    </row>
    <row r="31" spans="1:83" s="189" customFormat="1">
      <c r="A31" s="220"/>
      <c r="B31" s="221"/>
      <c r="C31"/>
      <c r="D31"/>
      <c r="E31"/>
      <c r="F31"/>
      <c r="G31" s="222"/>
      <c r="H31" s="22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224"/>
      <c r="Y31"/>
      <c r="Z31"/>
      <c r="AA31"/>
      <c r="AB31"/>
      <c r="AC31"/>
      <c r="AD31"/>
      <c r="AE31" s="224"/>
      <c r="AF31" s="224"/>
      <c r="AG31" s="224"/>
      <c r="AH31"/>
      <c r="AI31"/>
      <c r="AJ31"/>
      <c r="AK31"/>
      <c r="AL31"/>
      <c r="AM31"/>
      <c r="AN31" s="225"/>
      <c r="AO31"/>
      <c r="AP31"/>
      <c r="AQ31"/>
      <c r="AR31"/>
      <c r="AS31"/>
      <c r="AT31"/>
      <c r="AU31"/>
      <c r="AV31"/>
      <c r="AW31"/>
      <c r="AX31"/>
      <c r="AY31"/>
      <c r="AZ31" s="225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 s="226"/>
      <c r="BW31" s="130"/>
      <c r="BX31" s="130"/>
      <c r="BY31" s="130"/>
      <c r="CB31" s="190"/>
      <c r="CC31" s="130"/>
      <c r="CD31" s="130"/>
      <c r="CE31" s="191"/>
    </row>
    <row r="32" spans="1:83" s="189" customFormat="1">
      <c r="A32" s="220"/>
      <c r="B32" s="221"/>
      <c r="C32"/>
      <c r="D32"/>
      <c r="E32"/>
      <c r="F32"/>
      <c r="G32" s="222"/>
      <c r="H32" s="223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224"/>
      <c r="Y32"/>
      <c r="Z32"/>
      <c r="AA32"/>
      <c r="AB32"/>
      <c r="AC32"/>
      <c r="AD32"/>
      <c r="AE32" s="224"/>
      <c r="AF32" s="224"/>
      <c r="AG32" s="224"/>
      <c r="AH32"/>
      <c r="AI32"/>
      <c r="AJ32"/>
      <c r="AK32"/>
      <c r="AL32"/>
      <c r="AM32"/>
      <c r="AN32" s="225"/>
      <c r="AO32"/>
      <c r="AP32"/>
      <c r="AQ32"/>
      <c r="AR32"/>
      <c r="AS32"/>
      <c r="AT32"/>
      <c r="AU32"/>
      <c r="AV32"/>
      <c r="AW32"/>
      <c r="AX32"/>
      <c r="AY32"/>
      <c r="AZ32" s="225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 s="226"/>
      <c r="BW32" s="130"/>
      <c r="BX32" s="130"/>
      <c r="BY32" s="130"/>
      <c r="CB32" s="190"/>
      <c r="CC32" s="130"/>
      <c r="CD32" s="130"/>
      <c r="CE32" s="191"/>
    </row>
    <row r="33" spans="1:83" s="189" customFormat="1">
      <c r="A33" s="220"/>
      <c r="B33" s="221"/>
      <c r="C33"/>
      <c r="D33"/>
      <c r="E33"/>
      <c r="F33"/>
      <c r="G33" s="222"/>
      <c r="H33" s="22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224"/>
      <c r="Y33"/>
      <c r="Z33"/>
      <c r="AA33"/>
      <c r="AB33"/>
      <c r="AC33"/>
      <c r="AD33"/>
      <c r="AE33" s="224"/>
      <c r="AF33" s="224"/>
      <c r="AG33" s="224"/>
      <c r="AH33"/>
      <c r="AI33"/>
      <c r="AJ33"/>
      <c r="AK33"/>
      <c r="AL33"/>
      <c r="AM33"/>
      <c r="AN33" s="225"/>
      <c r="AO33"/>
      <c r="AP33"/>
      <c r="AQ33"/>
      <c r="AR33"/>
      <c r="AS33"/>
      <c r="AT33"/>
      <c r="AU33"/>
      <c r="AV33"/>
      <c r="AW33"/>
      <c r="AX33"/>
      <c r="AY33"/>
      <c r="AZ33" s="225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 s="226"/>
      <c r="BW33" s="130"/>
      <c r="BX33" s="130"/>
      <c r="BY33" s="130"/>
      <c r="CB33" s="190"/>
      <c r="CC33" s="130"/>
      <c r="CD33" s="130"/>
      <c r="CE33" s="191"/>
    </row>
    <row r="34" spans="1:83" s="189" customFormat="1">
      <c r="A34" s="220"/>
      <c r="B34" s="221"/>
      <c r="C34"/>
      <c r="D34"/>
      <c r="E34"/>
      <c r="F34"/>
      <c r="G34" s="222"/>
      <c r="H34" s="22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224"/>
      <c r="Y34"/>
      <c r="Z34"/>
      <c r="AA34"/>
      <c r="AB34"/>
      <c r="AC34"/>
      <c r="AD34"/>
      <c r="AE34" s="224"/>
      <c r="AF34" s="224"/>
      <c r="AG34" s="224"/>
      <c r="AH34"/>
      <c r="AI34"/>
      <c r="AJ34"/>
      <c r="AK34"/>
      <c r="AL34"/>
      <c r="AM34"/>
      <c r="AN34" s="225"/>
      <c r="AO34"/>
      <c r="AP34"/>
      <c r="AQ34"/>
      <c r="AR34"/>
      <c r="AS34"/>
      <c r="AT34"/>
      <c r="AU34"/>
      <c r="AV34"/>
      <c r="AW34"/>
      <c r="AX34"/>
      <c r="AY34"/>
      <c r="AZ34" s="225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 s="226"/>
      <c r="BW34" s="130"/>
      <c r="BX34" s="130"/>
      <c r="BY34" s="130"/>
      <c r="CB34" s="190"/>
      <c r="CC34" s="130"/>
      <c r="CD34" s="130"/>
      <c r="CE34" s="191"/>
    </row>
    <row r="35" spans="1:83" s="189" customFormat="1">
      <c r="A35" s="220"/>
      <c r="B35" s="221"/>
      <c r="C35"/>
      <c r="D35"/>
      <c r="E35"/>
      <c r="F35"/>
      <c r="G35" s="222"/>
      <c r="H35" s="22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227"/>
      <c r="Y35"/>
      <c r="Z35"/>
      <c r="AA35"/>
      <c r="AB35"/>
      <c r="AC35"/>
      <c r="AD35"/>
      <c r="AE35" s="227"/>
      <c r="AF35" s="227"/>
      <c r="AG35" s="227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 s="228"/>
      <c r="BW35"/>
      <c r="BX35"/>
      <c r="BY35"/>
      <c r="CB35" s="190"/>
      <c r="CC35" s="130"/>
      <c r="CD35" s="130"/>
      <c r="CE35" s="191"/>
    </row>
    <row r="36" spans="1:83" s="189" customFormat="1">
      <c r="A36" s="220"/>
      <c r="B36" s="221"/>
      <c r="C36"/>
      <c r="D36"/>
      <c r="E36"/>
      <c r="F36"/>
      <c r="G36" s="222"/>
      <c r="H36" s="22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224"/>
      <c r="Y36"/>
      <c r="Z36"/>
      <c r="AA36"/>
      <c r="AB36"/>
      <c r="AC36"/>
      <c r="AD36"/>
      <c r="AE36" s="224"/>
      <c r="AF36" s="224"/>
      <c r="AG36" s="224"/>
      <c r="AH36"/>
      <c r="AI36"/>
      <c r="AJ36"/>
      <c r="AK36"/>
      <c r="AL36"/>
      <c r="AM36"/>
      <c r="AN36" s="225"/>
      <c r="AO36"/>
      <c r="AP36"/>
      <c r="AQ36"/>
      <c r="AR36"/>
      <c r="AS36"/>
      <c r="AT36"/>
      <c r="AU36"/>
      <c r="AV36"/>
      <c r="AW36"/>
      <c r="AX36"/>
      <c r="AY36"/>
      <c r="AZ36" s="225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 s="226"/>
      <c r="BW36" s="130"/>
      <c r="BX36" s="130"/>
      <c r="BY36" s="130"/>
      <c r="CB36" s="190"/>
      <c r="CC36" s="130"/>
      <c r="CD36" s="130"/>
      <c r="CE36" s="191"/>
    </row>
    <row r="37" spans="1:83" s="189" customFormat="1">
      <c r="A37" s="220"/>
      <c r="B37" s="221"/>
      <c r="C37"/>
      <c r="D37"/>
      <c r="E37"/>
      <c r="F37"/>
      <c r="G37" s="222"/>
      <c r="H37" s="22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224"/>
      <c r="Y37"/>
      <c r="Z37"/>
      <c r="AA37"/>
      <c r="AB37"/>
      <c r="AC37"/>
      <c r="AD37"/>
      <c r="AE37" s="224"/>
      <c r="AF37" s="224"/>
      <c r="AG37" s="224"/>
      <c r="AH37"/>
      <c r="AI37"/>
      <c r="AJ37"/>
      <c r="AK37"/>
      <c r="AL37"/>
      <c r="AM37"/>
      <c r="AN37" s="225"/>
      <c r="AO37"/>
      <c r="AP37"/>
      <c r="AQ37"/>
      <c r="AR37"/>
      <c r="AS37"/>
      <c r="AT37"/>
      <c r="AU37"/>
      <c r="AV37"/>
      <c r="AW37"/>
      <c r="AX37"/>
      <c r="AY37"/>
      <c r="AZ37" s="225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 s="226"/>
      <c r="BW37" s="130"/>
      <c r="BX37" s="130"/>
      <c r="BY37" s="130"/>
      <c r="CB37" s="190"/>
      <c r="CC37" s="130"/>
      <c r="CD37" s="130"/>
      <c r="CE37" s="191"/>
    </row>
    <row r="38" spans="1:83" s="189" customFormat="1">
      <c r="A38" s="220"/>
      <c r="B38" s="221"/>
      <c r="C38"/>
      <c r="D38"/>
      <c r="E38"/>
      <c r="F38"/>
      <c r="G38" s="222"/>
      <c r="H38" s="22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224"/>
      <c r="Y38"/>
      <c r="Z38"/>
      <c r="AA38"/>
      <c r="AB38"/>
      <c r="AC38"/>
      <c r="AD38"/>
      <c r="AE38" s="224"/>
      <c r="AF38" s="224"/>
      <c r="AG38" s="224"/>
      <c r="AH38"/>
      <c r="AI38"/>
      <c r="AJ38"/>
      <c r="AK38"/>
      <c r="AL38"/>
      <c r="AM38"/>
      <c r="AN38" s="225"/>
      <c r="AO38"/>
      <c r="AP38"/>
      <c r="AQ38"/>
      <c r="AR38"/>
      <c r="AS38"/>
      <c r="AT38"/>
      <c r="AU38"/>
      <c r="AV38"/>
      <c r="AW38"/>
      <c r="AX38"/>
      <c r="AY38"/>
      <c r="AZ38" s="225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 s="226"/>
      <c r="BW38" s="130"/>
      <c r="BX38" s="130"/>
      <c r="BY38" s="130"/>
      <c r="CB38" s="190"/>
      <c r="CC38" s="130"/>
      <c r="CD38" s="130"/>
      <c r="CE38" s="191"/>
    </row>
    <row r="39" spans="1:83" s="189" customFormat="1">
      <c r="A39" s="220"/>
      <c r="B39" s="221"/>
      <c r="C39"/>
      <c r="D39"/>
      <c r="E39"/>
      <c r="F39"/>
      <c r="G39" s="222"/>
      <c r="H39" s="22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224"/>
      <c r="Y39"/>
      <c r="Z39"/>
      <c r="AA39"/>
      <c r="AB39"/>
      <c r="AC39"/>
      <c r="AD39"/>
      <c r="AE39" s="224"/>
      <c r="AF39" s="224"/>
      <c r="AG39" s="224"/>
      <c r="AH39"/>
      <c r="AI39"/>
      <c r="AJ39"/>
      <c r="AK39"/>
      <c r="AL39"/>
      <c r="AM39"/>
      <c r="AN39" s="225"/>
      <c r="AO39"/>
      <c r="AP39"/>
      <c r="AQ39"/>
      <c r="AR39"/>
      <c r="AS39"/>
      <c r="AT39"/>
      <c r="AU39"/>
      <c r="AV39"/>
      <c r="AW39"/>
      <c r="AX39"/>
      <c r="AY39"/>
      <c r="AZ39" s="225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 s="226"/>
      <c r="BW39" s="130"/>
      <c r="BX39" s="130"/>
      <c r="BY39" s="130"/>
      <c r="CB39" s="190"/>
      <c r="CC39" s="130"/>
      <c r="CD39" s="130"/>
      <c r="CE39" s="191"/>
    </row>
    <row r="40" spans="1:83" s="189" customFormat="1">
      <c r="A40" s="220"/>
      <c r="B40" s="221"/>
      <c r="C40"/>
      <c r="D40"/>
      <c r="E40"/>
      <c r="F40"/>
      <c r="G40" s="222"/>
      <c r="H40" s="22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227"/>
      <c r="Y40"/>
      <c r="Z40"/>
      <c r="AA40"/>
      <c r="AB40"/>
      <c r="AC40"/>
      <c r="AD40"/>
      <c r="AE40" s="227"/>
      <c r="AF40" s="227"/>
      <c r="AG40" s="227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CB40" s="190"/>
      <c r="CC40" s="130"/>
      <c r="CD40" s="130"/>
      <c r="CE40" s="191"/>
    </row>
    <row r="41" spans="1:83" s="189" customFormat="1">
      <c r="A41" s="220"/>
      <c r="B41" s="221"/>
      <c r="C41"/>
      <c r="D41"/>
      <c r="E41"/>
      <c r="F41"/>
      <c r="G41" s="222"/>
      <c r="H41" s="22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 s="227"/>
      <c r="AF41" s="227"/>
      <c r="AG41" s="227"/>
      <c r="AH41"/>
      <c r="AI41"/>
      <c r="AJ41"/>
      <c r="AK41"/>
      <c r="AL41"/>
      <c r="AM41"/>
      <c r="AN41" s="225"/>
      <c r="AO41"/>
      <c r="AP41"/>
      <c r="AQ41"/>
      <c r="AR41"/>
      <c r="AS41"/>
      <c r="AT41"/>
      <c r="AU41"/>
      <c r="AV41"/>
      <c r="AW41"/>
      <c r="AX41"/>
      <c r="AY41"/>
      <c r="AZ41" s="225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 s="130"/>
      <c r="BX41" s="130"/>
      <c r="BY41" s="130"/>
      <c r="CB41" s="190"/>
      <c r="CC41" s="130"/>
      <c r="CD41" s="130"/>
      <c r="CE41" s="191"/>
    </row>
  </sheetData>
  <autoFilter ref="A6:CE7"/>
  <mergeCells count="93">
    <mergeCell ref="BH5:BJ5"/>
    <mergeCell ref="BL5:BN5"/>
    <mergeCell ref="BP5:BR5"/>
    <mergeCell ref="BH3:BH4"/>
    <mergeCell ref="BI3:BI4"/>
    <mergeCell ref="BJ3:BJ4"/>
    <mergeCell ref="BL3:BL4"/>
    <mergeCell ref="BM3:BM4"/>
    <mergeCell ref="BK2:BK6"/>
    <mergeCell ref="BL2:BN2"/>
    <mergeCell ref="BO2:BO6"/>
    <mergeCell ref="BP2:BR2"/>
    <mergeCell ref="BP3:BP4"/>
    <mergeCell ref="BQ3:BQ4"/>
    <mergeCell ref="BR3:BR4"/>
    <mergeCell ref="BN3:BN4"/>
    <mergeCell ref="C4:F4"/>
    <mergeCell ref="C5:D5"/>
    <mergeCell ref="E5:F5"/>
    <mergeCell ref="H5:AL5"/>
    <mergeCell ref="AO5:AY5"/>
    <mergeCell ref="AF3:AF4"/>
    <mergeCell ref="AG3:AG4"/>
    <mergeCell ref="AY3:AY4"/>
    <mergeCell ref="AI3:AI4"/>
    <mergeCell ref="AJ3:AJ4"/>
    <mergeCell ref="AK3:AK4"/>
    <mergeCell ref="AL3:AL4"/>
    <mergeCell ref="AM3:AM6"/>
    <mergeCell ref="AO3:AO4"/>
    <mergeCell ref="AT3:AT4"/>
    <mergeCell ref="AU3:AU4"/>
    <mergeCell ref="AV3:AV4"/>
    <mergeCell ref="AW3:AW4"/>
    <mergeCell ref="AX3:AX4"/>
    <mergeCell ref="AA3:AA4"/>
    <mergeCell ref="AB3:AB4"/>
    <mergeCell ref="AC3:AC4"/>
    <mergeCell ref="AD3:AD4"/>
    <mergeCell ref="AE3:AE4"/>
    <mergeCell ref="AN2:AN6"/>
    <mergeCell ref="AO2:AY2"/>
    <mergeCell ref="BV2:BV6"/>
    <mergeCell ref="BW2:BW6"/>
    <mergeCell ref="BX2:BX6"/>
    <mergeCell ref="BY2:BY6"/>
    <mergeCell ref="BS2:BS6"/>
    <mergeCell ref="BT2:BU2"/>
    <mergeCell ref="BT3:BT4"/>
    <mergeCell ref="BT5:BU5"/>
    <mergeCell ref="BU3:BU4"/>
    <mergeCell ref="BH2:BJ2"/>
    <mergeCell ref="AP3:AP4"/>
    <mergeCell ref="AQ3:AQ4"/>
    <mergeCell ref="H3:H4"/>
    <mergeCell ref="I3:I4"/>
    <mergeCell ref="J3:J4"/>
    <mergeCell ref="K3:K4"/>
    <mergeCell ref="L3:L4"/>
    <mergeCell ref="V3:V4"/>
    <mergeCell ref="AR3:AR4"/>
    <mergeCell ref="AS3:AS4"/>
    <mergeCell ref="Q3:Q4"/>
    <mergeCell ref="R3:R4"/>
    <mergeCell ref="S3:S4"/>
    <mergeCell ref="T3:T4"/>
    <mergeCell ref="U3:U4"/>
    <mergeCell ref="AZ2:AZ6"/>
    <mergeCell ref="BA2:BF2"/>
    <mergeCell ref="BG2:BG6"/>
    <mergeCell ref="BA3:BA4"/>
    <mergeCell ref="BB3:BB4"/>
    <mergeCell ref="BC3:BC4"/>
    <mergeCell ref="BD3:BD4"/>
    <mergeCell ref="BE3:BE4"/>
    <mergeCell ref="BF3:BF4"/>
    <mergeCell ref="BA5:BF5"/>
    <mergeCell ref="A1:AM1"/>
    <mergeCell ref="A2:A6"/>
    <mergeCell ref="B2:B6"/>
    <mergeCell ref="C2:F3"/>
    <mergeCell ref="G2:G6"/>
    <mergeCell ref="H2:AD2"/>
    <mergeCell ref="AE2:AL2"/>
    <mergeCell ref="N3:N4"/>
    <mergeCell ref="O3:O4"/>
    <mergeCell ref="P3:P4"/>
    <mergeCell ref="M3:M4"/>
    <mergeCell ref="AH3:AH4"/>
    <mergeCell ref="W3:W4"/>
    <mergeCell ref="X3:X4"/>
    <mergeCell ref="Y3:Y4"/>
    <mergeCell ref="Z3:Z4"/>
  </mergeCells>
  <pageMargins left="0.19685039370078741" right="0" top="0.15748031496062992" bottom="0.15748031496062992" header="0.31496062992125984" footer="0.31496062992125984"/>
  <pageSetup paperSize="9" scale="38" fitToWidth="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GP774"/>
  <sheetViews>
    <sheetView zoomScale="66" zoomScaleNormal="66" workbookViewId="0">
      <pane xSplit="4" ySplit="14" topLeftCell="E15" activePane="bottomRight" state="frozen"/>
      <selection activeCell="M4" sqref="M4:P4"/>
      <selection pane="topRight" activeCell="M4" sqref="M4:P4"/>
      <selection pane="bottomLeft" activeCell="M4" sqref="M4:P4"/>
      <selection pane="bottomRight" activeCell="G5" sqref="G5"/>
    </sheetView>
  </sheetViews>
  <sheetFormatPr defaultRowHeight="15.75"/>
  <cols>
    <col min="1" max="1" width="6.28515625" style="670" bestFit="1" customWidth="1"/>
    <col min="2" max="2" width="47.42578125" style="94" customWidth="1"/>
    <col min="3" max="3" width="7.140625" style="94" customWidth="1"/>
    <col min="4" max="4" width="10" style="768" customWidth="1"/>
    <col min="5" max="5" width="9.5703125" style="94" customWidth="1"/>
    <col min="6" max="6" width="15.7109375" style="94" customWidth="1"/>
    <col min="7" max="7" width="17.42578125" style="94" customWidth="1"/>
    <col min="8" max="9" width="12.85546875" style="94" customWidth="1"/>
    <col min="10" max="10" width="16" style="94" customWidth="1"/>
    <col min="11" max="11" width="14.7109375" style="94" customWidth="1"/>
    <col min="12" max="12" width="13.5703125" style="94" customWidth="1"/>
    <col min="13" max="13" width="12" style="94" customWidth="1"/>
    <col min="14" max="14" width="12.85546875" style="94" customWidth="1"/>
    <col min="15" max="15" width="13.5703125" style="94" customWidth="1"/>
    <col min="16" max="16" width="13.42578125" style="94" customWidth="1"/>
    <col min="17" max="17" width="11.7109375" style="94" customWidth="1"/>
    <col min="18" max="18" width="10.28515625" style="94" customWidth="1"/>
    <col min="19" max="19" width="17.5703125" style="94" customWidth="1"/>
    <col min="20" max="21" width="11.7109375" style="94" customWidth="1"/>
    <col min="22" max="22" width="12.42578125" style="94" customWidth="1"/>
    <col min="23" max="24" width="10.7109375" style="94" customWidth="1"/>
    <col min="25" max="25" width="10.5703125" style="94" customWidth="1"/>
    <col min="26" max="26" width="14" style="94" customWidth="1"/>
    <col min="27" max="27" width="9.85546875" style="94" customWidth="1"/>
    <col min="28" max="28" width="12" style="94" customWidth="1"/>
    <col min="29" max="29" width="12.85546875" style="94" customWidth="1"/>
    <col min="30" max="30" width="15.7109375" style="94" customWidth="1"/>
    <col min="31" max="31" width="14.140625" style="94" customWidth="1"/>
    <col min="32" max="32" width="13.28515625" style="94" customWidth="1"/>
    <col min="33" max="33" width="11.140625" style="94" customWidth="1"/>
    <col min="34" max="34" width="14.85546875" style="94" customWidth="1"/>
    <col min="35" max="36" width="11.28515625" style="94" customWidth="1"/>
    <col min="37" max="37" width="13.28515625" style="94" customWidth="1"/>
    <col min="38" max="39" width="9.140625" style="94" customWidth="1"/>
    <col min="40" max="40" width="11.140625" style="94" customWidth="1"/>
    <col min="41" max="41" width="16.7109375" style="94" customWidth="1"/>
    <col min="42" max="42" width="9.85546875" style="94" customWidth="1"/>
    <col min="43" max="43" width="12" style="94" customWidth="1"/>
    <col min="44" max="44" width="12.85546875" style="94" customWidth="1"/>
    <col min="45" max="45" width="13.85546875" style="94" customWidth="1"/>
    <col min="46" max="46" width="13.5703125" style="94" customWidth="1"/>
    <col min="47" max="47" width="12.28515625" style="94" customWidth="1"/>
    <col min="48" max="48" width="11.140625" style="94" customWidth="1"/>
    <col min="49" max="49" width="14" style="94" customWidth="1"/>
    <col min="50" max="51" width="10.140625" style="94" customWidth="1"/>
    <col min="52" max="52" width="13.140625" style="94" customWidth="1"/>
    <col min="53" max="54" width="10.140625" style="94" customWidth="1"/>
    <col min="55" max="55" width="11.28515625" style="94" customWidth="1"/>
    <col min="56" max="59" width="13.140625" style="94" customWidth="1"/>
    <col min="60" max="60" width="15.28515625" style="94" customWidth="1"/>
    <col min="61" max="63" width="13.140625" style="94" customWidth="1"/>
    <col min="64" max="64" width="14.7109375" style="94" customWidth="1"/>
    <col min="65" max="66" width="10.28515625" style="94" customWidth="1"/>
    <col min="67" max="67" width="14" style="94" customWidth="1"/>
    <col min="68" max="69" width="10.28515625" style="94" customWidth="1"/>
    <col min="70" max="70" width="11.42578125" style="94" customWidth="1"/>
    <col min="71" max="71" width="15.28515625" style="94" customWidth="1"/>
    <col min="72" max="72" width="9.85546875" style="94" customWidth="1"/>
    <col min="73" max="73" width="12" style="94" customWidth="1"/>
    <col min="74" max="74" width="12.85546875" style="94" customWidth="1"/>
    <col min="75" max="75" width="12.7109375" style="94" customWidth="1"/>
    <col min="76" max="76" width="13.7109375" style="94" customWidth="1"/>
    <col min="77" max="77" width="12.28515625" style="94" customWidth="1"/>
    <col min="78" max="78" width="10.7109375" style="94" customWidth="1"/>
    <col min="79" max="79" width="12.28515625" style="94" customWidth="1"/>
    <col min="80" max="81" width="10.5703125" style="94" customWidth="1"/>
    <col min="82" max="82" width="13.42578125" style="94" customWidth="1"/>
    <col min="83" max="84" width="10.5703125" style="94" customWidth="1"/>
    <col min="85" max="85" width="10.85546875" style="94" customWidth="1"/>
    <col min="86" max="86" width="15.28515625" style="94" customWidth="1"/>
    <col min="87" max="87" width="16.140625" style="94" customWidth="1"/>
    <col min="88" max="88" width="12" style="94" customWidth="1"/>
    <col min="89" max="89" width="12.85546875" style="94" customWidth="1"/>
    <col min="90" max="90" width="12.28515625" style="94" customWidth="1"/>
    <col min="91" max="91" width="14.140625" style="94" customWidth="1"/>
    <col min="92" max="92" width="12.28515625" style="94" customWidth="1"/>
    <col min="93" max="93" width="10.28515625" style="94" customWidth="1"/>
    <col min="94" max="94" width="12.28515625" style="94" customWidth="1"/>
    <col min="95" max="99" width="10.5703125" style="94" customWidth="1"/>
    <col min="100" max="100" width="10.85546875" style="94" customWidth="1"/>
    <col min="101" max="101" width="16" style="94" customWidth="1"/>
    <col min="102" max="102" width="9.85546875" style="94" customWidth="1"/>
    <col min="103" max="103" width="12" style="94" customWidth="1"/>
    <col min="104" max="104" width="12.85546875" style="94" customWidth="1"/>
    <col min="105" max="105" width="12.28515625" style="94" customWidth="1"/>
    <col min="106" max="106" width="13.5703125" style="94" customWidth="1"/>
    <col min="107" max="107" width="12.28515625" style="94" customWidth="1"/>
    <col min="108" max="108" width="10.28515625" style="94" customWidth="1"/>
    <col min="109" max="109" width="12.28515625" style="94" customWidth="1"/>
    <col min="110" max="111" width="11.140625" style="94" customWidth="1"/>
    <col min="112" max="112" width="12.5703125" style="94" customWidth="1"/>
    <col min="113" max="114" width="11.140625" style="94" customWidth="1"/>
    <col min="115" max="115" width="12.140625" style="94" customWidth="1"/>
    <col min="116" max="116" width="17.28515625" style="94" customWidth="1"/>
    <col min="117" max="117" width="9.85546875" style="94" customWidth="1"/>
    <col min="118" max="118" width="12" style="94" customWidth="1"/>
    <col min="119" max="119" width="12.85546875" style="94" customWidth="1"/>
    <col min="120" max="120" width="12.28515625" style="94" customWidth="1"/>
    <col min="121" max="121" width="14" style="94" customWidth="1"/>
    <col min="122" max="122" width="12.28515625" style="94" customWidth="1"/>
    <col min="123" max="123" width="10.42578125" style="94" customWidth="1"/>
    <col min="124" max="124" width="12.28515625" style="94" customWidth="1"/>
    <col min="125" max="129" width="11.42578125" style="94" customWidth="1"/>
    <col min="130" max="130" width="10.85546875" style="94" customWidth="1"/>
    <col min="131" max="132" width="9.85546875" style="94" customWidth="1"/>
    <col min="133" max="133" width="12" style="94" customWidth="1"/>
    <col min="134" max="134" width="12.85546875" style="94" customWidth="1"/>
    <col min="135" max="135" width="12.28515625" style="94" customWidth="1"/>
    <col min="136" max="136" width="13.5703125" style="94" customWidth="1"/>
    <col min="137" max="137" width="12.28515625" style="94" customWidth="1"/>
    <col min="138" max="138" width="10.7109375" style="94" customWidth="1"/>
    <col min="139" max="139" width="12.28515625" style="94" customWidth="1"/>
    <col min="140" max="141" width="10.7109375" style="94" customWidth="1"/>
    <col min="142" max="142" width="13.7109375" style="94" customWidth="1"/>
    <col min="143" max="144" width="10.7109375" style="94" customWidth="1"/>
    <col min="145" max="145" width="12.140625" style="94" customWidth="1"/>
    <col min="146" max="146" width="10.42578125" style="94" customWidth="1"/>
    <col min="147" max="147" width="9.85546875" style="94" customWidth="1"/>
    <col min="148" max="148" width="12" style="94" customWidth="1"/>
    <col min="149" max="150" width="12.85546875" style="94" customWidth="1"/>
    <col min="151" max="151" width="13.5703125" style="94" customWidth="1"/>
    <col min="152" max="152" width="12.28515625" style="94" customWidth="1"/>
    <col min="153" max="153" width="10.5703125" style="94" customWidth="1"/>
    <col min="154" max="154" width="14.42578125" style="94" customWidth="1"/>
    <col min="155" max="156" width="10.140625" style="94" customWidth="1"/>
    <col min="157" max="157" width="13.5703125" style="94" customWidth="1"/>
    <col min="158" max="159" width="10.140625" style="94" customWidth="1"/>
    <col min="160" max="160" width="12.28515625" style="94" customWidth="1"/>
    <col min="161" max="161" width="11.5703125" style="94" customWidth="1"/>
    <col min="162" max="162" width="9.85546875" style="94" customWidth="1"/>
    <col min="163" max="163" width="12" style="94" customWidth="1"/>
    <col min="164" max="164" width="12.85546875" style="94" customWidth="1"/>
    <col min="165" max="166" width="14" style="94" customWidth="1"/>
    <col min="167" max="167" width="12.28515625" style="94" customWidth="1"/>
    <col min="168" max="168" width="11.140625" style="94" customWidth="1"/>
    <col min="169" max="169" width="14.28515625" style="94" customWidth="1"/>
    <col min="170" max="171" width="11.140625" style="94" customWidth="1"/>
    <col min="172" max="172" width="12.7109375" style="94" customWidth="1"/>
    <col min="173" max="174" width="11.140625" style="94" customWidth="1"/>
    <col min="175" max="175" width="12.85546875" style="94" customWidth="1"/>
    <col min="176" max="176" width="11.5703125" style="94" customWidth="1"/>
    <col min="177" max="177" width="9.85546875" style="94" customWidth="1"/>
    <col min="178" max="178" width="12" style="94" customWidth="1"/>
    <col min="179" max="179" width="12.85546875" style="94" customWidth="1"/>
    <col min="180" max="180" width="13.7109375" style="94" customWidth="1"/>
    <col min="181" max="181" width="13.5703125" style="94" customWidth="1"/>
    <col min="182" max="182" width="12.28515625" style="94" customWidth="1"/>
    <col min="183" max="183" width="11" style="94" customWidth="1"/>
    <col min="184" max="184" width="14.5703125" style="94" customWidth="1"/>
    <col min="185" max="185" width="17.5703125" style="94" customWidth="1"/>
    <col min="186" max="186" width="17.5703125" style="768" customWidth="1"/>
    <col min="187" max="187" width="17.5703125" style="94" customWidth="1"/>
    <col min="188" max="188" width="17.5703125" style="768" customWidth="1"/>
    <col min="189" max="189" width="17.5703125" style="94" customWidth="1"/>
    <col min="190" max="190" width="17.5703125" style="768" customWidth="1"/>
    <col min="191" max="191" width="12.42578125" style="769" customWidth="1"/>
    <col min="192" max="192" width="20.42578125" style="670" customWidth="1"/>
    <col min="193" max="193" width="18.28515625" style="670" customWidth="1"/>
    <col min="194" max="194" width="22.28515625" style="670" customWidth="1"/>
    <col min="195" max="195" width="22.28515625" style="770" customWidth="1"/>
    <col min="196" max="198" width="9.140625" style="768"/>
    <col min="199" max="256" width="9.140625" style="94"/>
    <col min="257" max="257" width="6.28515625" style="94" bestFit="1" customWidth="1"/>
    <col min="258" max="258" width="47.42578125" style="94" customWidth="1"/>
    <col min="259" max="259" width="7.140625" style="94" customWidth="1"/>
    <col min="260" max="260" width="10" style="94" customWidth="1"/>
    <col min="261" max="261" width="9.5703125" style="94" customWidth="1"/>
    <col min="262" max="262" width="15.7109375" style="94" customWidth="1"/>
    <col min="263" max="263" width="17.42578125" style="94" customWidth="1"/>
    <col min="264" max="265" width="12.85546875" style="94" customWidth="1"/>
    <col min="266" max="266" width="16" style="94" customWidth="1"/>
    <col min="267" max="267" width="14.7109375" style="94" customWidth="1"/>
    <col min="268" max="268" width="13.5703125" style="94" customWidth="1"/>
    <col min="269" max="269" width="12" style="94" customWidth="1"/>
    <col min="270" max="270" width="12.85546875" style="94" customWidth="1"/>
    <col min="271" max="271" width="13.5703125" style="94" customWidth="1"/>
    <col min="272" max="272" width="13.42578125" style="94" customWidth="1"/>
    <col min="273" max="273" width="11.7109375" style="94" customWidth="1"/>
    <col min="274" max="274" width="10.28515625" style="94" customWidth="1"/>
    <col min="275" max="275" width="17.5703125" style="94" customWidth="1"/>
    <col min="276" max="277" width="11.7109375" style="94" customWidth="1"/>
    <col min="278" max="278" width="12.42578125" style="94" customWidth="1"/>
    <col min="279" max="280" width="10.7109375" style="94" customWidth="1"/>
    <col min="281" max="281" width="10.5703125" style="94" customWidth="1"/>
    <col min="282" max="282" width="14" style="94" customWidth="1"/>
    <col min="283" max="283" width="9.85546875" style="94" customWidth="1"/>
    <col min="284" max="284" width="12" style="94" customWidth="1"/>
    <col min="285" max="285" width="12.85546875" style="94" customWidth="1"/>
    <col min="286" max="286" width="15.7109375" style="94" customWidth="1"/>
    <col min="287" max="287" width="14.140625" style="94" customWidth="1"/>
    <col min="288" max="288" width="13.28515625" style="94" customWidth="1"/>
    <col min="289" max="289" width="11.140625" style="94" customWidth="1"/>
    <col min="290" max="290" width="14.85546875" style="94" customWidth="1"/>
    <col min="291" max="292" width="11.28515625" style="94" customWidth="1"/>
    <col min="293" max="293" width="13.28515625" style="94" customWidth="1"/>
    <col min="294" max="295" width="9.140625" style="94" customWidth="1"/>
    <col min="296" max="296" width="11.140625" style="94" customWidth="1"/>
    <col min="297" max="297" width="16.7109375" style="94" customWidth="1"/>
    <col min="298" max="298" width="9.85546875" style="94" customWidth="1"/>
    <col min="299" max="299" width="12" style="94" customWidth="1"/>
    <col min="300" max="300" width="12.85546875" style="94" customWidth="1"/>
    <col min="301" max="301" width="13.85546875" style="94" customWidth="1"/>
    <col min="302" max="302" width="13.5703125" style="94" customWidth="1"/>
    <col min="303" max="303" width="12.28515625" style="94" customWidth="1"/>
    <col min="304" max="304" width="11.140625" style="94" customWidth="1"/>
    <col min="305" max="305" width="14" style="94" customWidth="1"/>
    <col min="306" max="307" width="10.140625" style="94" customWidth="1"/>
    <col min="308" max="308" width="13.140625" style="94" customWidth="1"/>
    <col min="309" max="310" width="10.140625" style="94" customWidth="1"/>
    <col min="311" max="311" width="11.28515625" style="94" customWidth="1"/>
    <col min="312" max="315" width="13.140625" style="94" customWidth="1"/>
    <col min="316" max="316" width="15.28515625" style="94" customWidth="1"/>
    <col min="317" max="319" width="13.140625" style="94" customWidth="1"/>
    <col min="320" max="320" width="14.7109375" style="94" customWidth="1"/>
    <col min="321" max="322" width="10.28515625" style="94" customWidth="1"/>
    <col min="323" max="323" width="14" style="94" customWidth="1"/>
    <col min="324" max="325" width="10.28515625" style="94" customWidth="1"/>
    <col min="326" max="326" width="11.42578125" style="94" customWidth="1"/>
    <col min="327" max="327" width="15.28515625" style="94" customWidth="1"/>
    <col min="328" max="328" width="9.85546875" style="94" customWidth="1"/>
    <col min="329" max="329" width="12" style="94" customWidth="1"/>
    <col min="330" max="330" width="12.85546875" style="94" customWidth="1"/>
    <col min="331" max="331" width="12.7109375" style="94" customWidth="1"/>
    <col min="332" max="332" width="13.7109375" style="94" customWidth="1"/>
    <col min="333" max="333" width="12.28515625" style="94" customWidth="1"/>
    <col min="334" max="334" width="10.7109375" style="94" customWidth="1"/>
    <col min="335" max="335" width="12.28515625" style="94" customWidth="1"/>
    <col min="336" max="337" width="10.5703125" style="94" customWidth="1"/>
    <col min="338" max="338" width="13.42578125" style="94" customWidth="1"/>
    <col min="339" max="340" width="10.5703125" style="94" customWidth="1"/>
    <col min="341" max="341" width="10.85546875" style="94" customWidth="1"/>
    <col min="342" max="342" width="15.28515625" style="94" customWidth="1"/>
    <col min="343" max="343" width="16.140625" style="94" customWidth="1"/>
    <col min="344" max="344" width="12" style="94" customWidth="1"/>
    <col min="345" max="345" width="12.85546875" style="94" customWidth="1"/>
    <col min="346" max="346" width="12.28515625" style="94" customWidth="1"/>
    <col min="347" max="347" width="14.140625" style="94" customWidth="1"/>
    <col min="348" max="348" width="12.28515625" style="94" customWidth="1"/>
    <col min="349" max="349" width="10.28515625" style="94" customWidth="1"/>
    <col min="350" max="350" width="12.28515625" style="94" customWidth="1"/>
    <col min="351" max="355" width="10.5703125" style="94" customWidth="1"/>
    <col min="356" max="356" width="10.85546875" style="94" customWidth="1"/>
    <col min="357" max="357" width="16" style="94" customWidth="1"/>
    <col min="358" max="358" width="9.85546875" style="94" customWidth="1"/>
    <col min="359" max="359" width="12" style="94" customWidth="1"/>
    <col min="360" max="360" width="12.85546875" style="94" customWidth="1"/>
    <col min="361" max="361" width="12.28515625" style="94" customWidth="1"/>
    <col min="362" max="362" width="13.5703125" style="94" customWidth="1"/>
    <col min="363" max="363" width="12.28515625" style="94" customWidth="1"/>
    <col min="364" max="364" width="10.28515625" style="94" customWidth="1"/>
    <col min="365" max="365" width="12.28515625" style="94" customWidth="1"/>
    <col min="366" max="367" width="11.140625" style="94" customWidth="1"/>
    <col min="368" max="368" width="12.5703125" style="94" customWidth="1"/>
    <col min="369" max="370" width="11.140625" style="94" customWidth="1"/>
    <col min="371" max="371" width="12.140625" style="94" customWidth="1"/>
    <col min="372" max="372" width="17.28515625" style="94" customWidth="1"/>
    <col min="373" max="373" width="9.85546875" style="94" customWidth="1"/>
    <col min="374" max="374" width="12" style="94" customWidth="1"/>
    <col min="375" max="375" width="12.85546875" style="94" customWidth="1"/>
    <col min="376" max="376" width="12.28515625" style="94" customWidth="1"/>
    <col min="377" max="377" width="14" style="94" customWidth="1"/>
    <col min="378" max="378" width="12.28515625" style="94" customWidth="1"/>
    <col min="379" max="379" width="10.42578125" style="94" customWidth="1"/>
    <col min="380" max="380" width="12.28515625" style="94" customWidth="1"/>
    <col min="381" max="385" width="11.42578125" style="94" customWidth="1"/>
    <col min="386" max="386" width="10.85546875" style="94" customWidth="1"/>
    <col min="387" max="388" width="9.85546875" style="94" customWidth="1"/>
    <col min="389" max="389" width="12" style="94" customWidth="1"/>
    <col min="390" max="390" width="12.85546875" style="94" customWidth="1"/>
    <col min="391" max="391" width="12.28515625" style="94" customWidth="1"/>
    <col min="392" max="392" width="13.5703125" style="94" customWidth="1"/>
    <col min="393" max="393" width="12.28515625" style="94" customWidth="1"/>
    <col min="394" max="394" width="10.7109375" style="94" customWidth="1"/>
    <col min="395" max="395" width="12.28515625" style="94" customWidth="1"/>
    <col min="396" max="397" width="10.7109375" style="94" customWidth="1"/>
    <col min="398" max="398" width="13.7109375" style="94" customWidth="1"/>
    <col min="399" max="400" width="10.7109375" style="94" customWidth="1"/>
    <col min="401" max="401" width="12.140625" style="94" customWidth="1"/>
    <col min="402" max="402" width="10.42578125" style="94" customWidth="1"/>
    <col min="403" max="403" width="9.85546875" style="94" customWidth="1"/>
    <col min="404" max="404" width="12" style="94" customWidth="1"/>
    <col min="405" max="406" width="12.85546875" style="94" customWidth="1"/>
    <col min="407" max="407" width="13.5703125" style="94" customWidth="1"/>
    <col min="408" max="408" width="12.28515625" style="94" customWidth="1"/>
    <col min="409" max="409" width="10.5703125" style="94" customWidth="1"/>
    <col min="410" max="410" width="14.42578125" style="94" customWidth="1"/>
    <col min="411" max="412" width="10.140625" style="94" customWidth="1"/>
    <col min="413" max="413" width="13.5703125" style="94" customWidth="1"/>
    <col min="414" max="415" width="10.140625" style="94" customWidth="1"/>
    <col min="416" max="416" width="12.28515625" style="94" customWidth="1"/>
    <col min="417" max="417" width="11.5703125" style="94" customWidth="1"/>
    <col min="418" max="418" width="9.85546875" style="94" customWidth="1"/>
    <col min="419" max="419" width="12" style="94" customWidth="1"/>
    <col min="420" max="420" width="12.85546875" style="94" customWidth="1"/>
    <col min="421" max="422" width="14" style="94" customWidth="1"/>
    <col min="423" max="423" width="12.28515625" style="94" customWidth="1"/>
    <col min="424" max="424" width="11.140625" style="94" customWidth="1"/>
    <col min="425" max="425" width="14.28515625" style="94" customWidth="1"/>
    <col min="426" max="427" width="11.140625" style="94" customWidth="1"/>
    <col min="428" max="428" width="12.7109375" style="94" customWidth="1"/>
    <col min="429" max="430" width="11.140625" style="94" customWidth="1"/>
    <col min="431" max="431" width="12.85546875" style="94" customWidth="1"/>
    <col min="432" max="432" width="11.5703125" style="94" customWidth="1"/>
    <col min="433" max="433" width="9.85546875" style="94" customWidth="1"/>
    <col min="434" max="434" width="12" style="94" customWidth="1"/>
    <col min="435" max="435" width="12.85546875" style="94" customWidth="1"/>
    <col min="436" max="436" width="13.7109375" style="94" customWidth="1"/>
    <col min="437" max="437" width="13.5703125" style="94" customWidth="1"/>
    <col min="438" max="438" width="12.28515625" style="94" customWidth="1"/>
    <col min="439" max="439" width="11" style="94" customWidth="1"/>
    <col min="440" max="440" width="14.5703125" style="94" customWidth="1"/>
    <col min="441" max="446" width="17.5703125" style="94" customWidth="1"/>
    <col min="447" max="447" width="12.42578125" style="94" customWidth="1"/>
    <col min="448" max="448" width="20.42578125" style="94" customWidth="1"/>
    <col min="449" max="449" width="18.28515625" style="94" customWidth="1"/>
    <col min="450" max="451" width="22.28515625" style="94" customWidth="1"/>
    <col min="452" max="512" width="9.140625" style="94"/>
    <col min="513" max="513" width="6.28515625" style="94" bestFit="1" customWidth="1"/>
    <col min="514" max="514" width="47.42578125" style="94" customWidth="1"/>
    <col min="515" max="515" width="7.140625" style="94" customWidth="1"/>
    <col min="516" max="516" width="10" style="94" customWidth="1"/>
    <col min="517" max="517" width="9.5703125" style="94" customWidth="1"/>
    <col min="518" max="518" width="15.7109375" style="94" customWidth="1"/>
    <col min="519" max="519" width="17.42578125" style="94" customWidth="1"/>
    <col min="520" max="521" width="12.85546875" style="94" customWidth="1"/>
    <col min="522" max="522" width="16" style="94" customWidth="1"/>
    <col min="523" max="523" width="14.7109375" style="94" customWidth="1"/>
    <col min="524" max="524" width="13.5703125" style="94" customWidth="1"/>
    <col min="525" max="525" width="12" style="94" customWidth="1"/>
    <col min="526" max="526" width="12.85546875" style="94" customWidth="1"/>
    <col min="527" max="527" width="13.5703125" style="94" customWidth="1"/>
    <col min="528" max="528" width="13.42578125" style="94" customWidth="1"/>
    <col min="529" max="529" width="11.7109375" style="94" customWidth="1"/>
    <col min="530" max="530" width="10.28515625" style="94" customWidth="1"/>
    <col min="531" max="531" width="17.5703125" style="94" customWidth="1"/>
    <col min="532" max="533" width="11.7109375" style="94" customWidth="1"/>
    <col min="534" max="534" width="12.42578125" style="94" customWidth="1"/>
    <col min="535" max="536" width="10.7109375" style="94" customWidth="1"/>
    <col min="537" max="537" width="10.5703125" style="94" customWidth="1"/>
    <col min="538" max="538" width="14" style="94" customWidth="1"/>
    <col min="539" max="539" width="9.85546875" style="94" customWidth="1"/>
    <col min="540" max="540" width="12" style="94" customWidth="1"/>
    <col min="541" max="541" width="12.85546875" style="94" customWidth="1"/>
    <col min="542" max="542" width="15.7109375" style="94" customWidth="1"/>
    <col min="543" max="543" width="14.140625" style="94" customWidth="1"/>
    <col min="544" max="544" width="13.28515625" style="94" customWidth="1"/>
    <col min="545" max="545" width="11.140625" style="94" customWidth="1"/>
    <col min="546" max="546" width="14.85546875" style="94" customWidth="1"/>
    <col min="547" max="548" width="11.28515625" style="94" customWidth="1"/>
    <col min="549" max="549" width="13.28515625" style="94" customWidth="1"/>
    <col min="550" max="551" width="9.140625" style="94" customWidth="1"/>
    <col min="552" max="552" width="11.140625" style="94" customWidth="1"/>
    <col min="553" max="553" width="16.7109375" style="94" customWidth="1"/>
    <col min="554" max="554" width="9.85546875" style="94" customWidth="1"/>
    <col min="555" max="555" width="12" style="94" customWidth="1"/>
    <col min="556" max="556" width="12.85546875" style="94" customWidth="1"/>
    <col min="557" max="557" width="13.85546875" style="94" customWidth="1"/>
    <col min="558" max="558" width="13.5703125" style="94" customWidth="1"/>
    <col min="559" max="559" width="12.28515625" style="94" customWidth="1"/>
    <col min="560" max="560" width="11.140625" style="94" customWidth="1"/>
    <col min="561" max="561" width="14" style="94" customWidth="1"/>
    <col min="562" max="563" width="10.140625" style="94" customWidth="1"/>
    <col min="564" max="564" width="13.140625" style="94" customWidth="1"/>
    <col min="565" max="566" width="10.140625" style="94" customWidth="1"/>
    <col min="567" max="567" width="11.28515625" style="94" customWidth="1"/>
    <col min="568" max="571" width="13.140625" style="94" customWidth="1"/>
    <col min="572" max="572" width="15.28515625" style="94" customWidth="1"/>
    <col min="573" max="575" width="13.140625" style="94" customWidth="1"/>
    <col min="576" max="576" width="14.7109375" style="94" customWidth="1"/>
    <col min="577" max="578" width="10.28515625" style="94" customWidth="1"/>
    <col min="579" max="579" width="14" style="94" customWidth="1"/>
    <col min="580" max="581" width="10.28515625" style="94" customWidth="1"/>
    <col min="582" max="582" width="11.42578125" style="94" customWidth="1"/>
    <col min="583" max="583" width="15.28515625" style="94" customWidth="1"/>
    <col min="584" max="584" width="9.85546875" style="94" customWidth="1"/>
    <col min="585" max="585" width="12" style="94" customWidth="1"/>
    <col min="586" max="586" width="12.85546875" style="94" customWidth="1"/>
    <col min="587" max="587" width="12.7109375" style="94" customWidth="1"/>
    <col min="588" max="588" width="13.7109375" style="94" customWidth="1"/>
    <col min="589" max="589" width="12.28515625" style="94" customWidth="1"/>
    <col min="590" max="590" width="10.7109375" style="94" customWidth="1"/>
    <col min="591" max="591" width="12.28515625" style="94" customWidth="1"/>
    <col min="592" max="593" width="10.5703125" style="94" customWidth="1"/>
    <col min="594" max="594" width="13.42578125" style="94" customWidth="1"/>
    <col min="595" max="596" width="10.5703125" style="94" customWidth="1"/>
    <col min="597" max="597" width="10.85546875" style="94" customWidth="1"/>
    <col min="598" max="598" width="15.28515625" style="94" customWidth="1"/>
    <col min="599" max="599" width="16.140625" style="94" customWidth="1"/>
    <col min="600" max="600" width="12" style="94" customWidth="1"/>
    <col min="601" max="601" width="12.85546875" style="94" customWidth="1"/>
    <col min="602" max="602" width="12.28515625" style="94" customWidth="1"/>
    <col min="603" max="603" width="14.140625" style="94" customWidth="1"/>
    <col min="604" max="604" width="12.28515625" style="94" customWidth="1"/>
    <col min="605" max="605" width="10.28515625" style="94" customWidth="1"/>
    <col min="606" max="606" width="12.28515625" style="94" customWidth="1"/>
    <col min="607" max="611" width="10.5703125" style="94" customWidth="1"/>
    <col min="612" max="612" width="10.85546875" style="94" customWidth="1"/>
    <col min="613" max="613" width="16" style="94" customWidth="1"/>
    <col min="614" max="614" width="9.85546875" style="94" customWidth="1"/>
    <col min="615" max="615" width="12" style="94" customWidth="1"/>
    <col min="616" max="616" width="12.85546875" style="94" customWidth="1"/>
    <col min="617" max="617" width="12.28515625" style="94" customWidth="1"/>
    <col min="618" max="618" width="13.5703125" style="94" customWidth="1"/>
    <col min="619" max="619" width="12.28515625" style="94" customWidth="1"/>
    <col min="620" max="620" width="10.28515625" style="94" customWidth="1"/>
    <col min="621" max="621" width="12.28515625" style="94" customWidth="1"/>
    <col min="622" max="623" width="11.140625" style="94" customWidth="1"/>
    <col min="624" max="624" width="12.5703125" style="94" customWidth="1"/>
    <col min="625" max="626" width="11.140625" style="94" customWidth="1"/>
    <col min="627" max="627" width="12.140625" style="94" customWidth="1"/>
    <col min="628" max="628" width="17.28515625" style="94" customWidth="1"/>
    <col min="629" max="629" width="9.85546875" style="94" customWidth="1"/>
    <col min="630" max="630" width="12" style="94" customWidth="1"/>
    <col min="631" max="631" width="12.85546875" style="94" customWidth="1"/>
    <col min="632" max="632" width="12.28515625" style="94" customWidth="1"/>
    <col min="633" max="633" width="14" style="94" customWidth="1"/>
    <col min="634" max="634" width="12.28515625" style="94" customWidth="1"/>
    <col min="635" max="635" width="10.42578125" style="94" customWidth="1"/>
    <col min="636" max="636" width="12.28515625" style="94" customWidth="1"/>
    <col min="637" max="641" width="11.42578125" style="94" customWidth="1"/>
    <col min="642" max="642" width="10.85546875" style="94" customWidth="1"/>
    <col min="643" max="644" width="9.85546875" style="94" customWidth="1"/>
    <col min="645" max="645" width="12" style="94" customWidth="1"/>
    <col min="646" max="646" width="12.85546875" style="94" customWidth="1"/>
    <col min="647" max="647" width="12.28515625" style="94" customWidth="1"/>
    <col min="648" max="648" width="13.5703125" style="94" customWidth="1"/>
    <col min="649" max="649" width="12.28515625" style="94" customWidth="1"/>
    <col min="650" max="650" width="10.7109375" style="94" customWidth="1"/>
    <col min="651" max="651" width="12.28515625" style="94" customWidth="1"/>
    <col min="652" max="653" width="10.7109375" style="94" customWidth="1"/>
    <col min="654" max="654" width="13.7109375" style="94" customWidth="1"/>
    <col min="655" max="656" width="10.7109375" style="94" customWidth="1"/>
    <col min="657" max="657" width="12.140625" style="94" customWidth="1"/>
    <col min="658" max="658" width="10.42578125" style="94" customWidth="1"/>
    <col min="659" max="659" width="9.85546875" style="94" customWidth="1"/>
    <col min="660" max="660" width="12" style="94" customWidth="1"/>
    <col min="661" max="662" width="12.85546875" style="94" customWidth="1"/>
    <col min="663" max="663" width="13.5703125" style="94" customWidth="1"/>
    <col min="664" max="664" width="12.28515625" style="94" customWidth="1"/>
    <col min="665" max="665" width="10.5703125" style="94" customWidth="1"/>
    <col min="666" max="666" width="14.42578125" style="94" customWidth="1"/>
    <col min="667" max="668" width="10.140625" style="94" customWidth="1"/>
    <col min="669" max="669" width="13.5703125" style="94" customWidth="1"/>
    <col min="670" max="671" width="10.140625" style="94" customWidth="1"/>
    <col min="672" max="672" width="12.28515625" style="94" customWidth="1"/>
    <col min="673" max="673" width="11.5703125" style="94" customWidth="1"/>
    <col min="674" max="674" width="9.85546875" style="94" customWidth="1"/>
    <col min="675" max="675" width="12" style="94" customWidth="1"/>
    <col min="676" max="676" width="12.85546875" style="94" customWidth="1"/>
    <col min="677" max="678" width="14" style="94" customWidth="1"/>
    <col min="679" max="679" width="12.28515625" style="94" customWidth="1"/>
    <col min="680" max="680" width="11.140625" style="94" customWidth="1"/>
    <col min="681" max="681" width="14.28515625" style="94" customWidth="1"/>
    <col min="682" max="683" width="11.140625" style="94" customWidth="1"/>
    <col min="684" max="684" width="12.7109375" style="94" customWidth="1"/>
    <col min="685" max="686" width="11.140625" style="94" customWidth="1"/>
    <col min="687" max="687" width="12.85546875" style="94" customWidth="1"/>
    <col min="688" max="688" width="11.5703125" style="94" customWidth="1"/>
    <col min="689" max="689" width="9.85546875" style="94" customWidth="1"/>
    <col min="690" max="690" width="12" style="94" customWidth="1"/>
    <col min="691" max="691" width="12.85546875" style="94" customWidth="1"/>
    <col min="692" max="692" width="13.7109375" style="94" customWidth="1"/>
    <col min="693" max="693" width="13.5703125" style="94" customWidth="1"/>
    <col min="694" max="694" width="12.28515625" style="94" customWidth="1"/>
    <col min="695" max="695" width="11" style="94" customWidth="1"/>
    <col min="696" max="696" width="14.5703125" style="94" customWidth="1"/>
    <col min="697" max="702" width="17.5703125" style="94" customWidth="1"/>
    <col min="703" max="703" width="12.42578125" style="94" customWidth="1"/>
    <col min="704" max="704" width="20.42578125" style="94" customWidth="1"/>
    <col min="705" max="705" width="18.28515625" style="94" customWidth="1"/>
    <col min="706" max="707" width="22.28515625" style="94" customWidth="1"/>
    <col min="708" max="768" width="9.140625" style="94"/>
    <col min="769" max="769" width="6.28515625" style="94" bestFit="1" customWidth="1"/>
    <col min="770" max="770" width="47.42578125" style="94" customWidth="1"/>
    <col min="771" max="771" width="7.140625" style="94" customWidth="1"/>
    <col min="772" max="772" width="10" style="94" customWidth="1"/>
    <col min="773" max="773" width="9.5703125" style="94" customWidth="1"/>
    <col min="774" max="774" width="15.7109375" style="94" customWidth="1"/>
    <col min="775" max="775" width="17.42578125" style="94" customWidth="1"/>
    <col min="776" max="777" width="12.85546875" style="94" customWidth="1"/>
    <col min="778" max="778" width="16" style="94" customWidth="1"/>
    <col min="779" max="779" width="14.7109375" style="94" customWidth="1"/>
    <col min="780" max="780" width="13.5703125" style="94" customWidth="1"/>
    <col min="781" max="781" width="12" style="94" customWidth="1"/>
    <col min="782" max="782" width="12.85546875" style="94" customWidth="1"/>
    <col min="783" max="783" width="13.5703125" style="94" customWidth="1"/>
    <col min="784" max="784" width="13.42578125" style="94" customWidth="1"/>
    <col min="785" max="785" width="11.7109375" style="94" customWidth="1"/>
    <col min="786" max="786" width="10.28515625" style="94" customWidth="1"/>
    <col min="787" max="787" width="17.5703125" style="94" customWidth="1"/>
    <col min="788" max="789" width="11.7109375" style="94" customWidth="1"/>
    <col min="790" max="790" width="12.42578125" style="94" customWidth="1"/>
    <col min="791" max="792" width="10.7109375" style="94" customWidth="1"/>
    <col min="793" max="793" width="10.5703125" style="94" customWidth="1"/>
    <col min="794" max="794" width="14" style="94" customWidth="1"/>
    <col min="795" max="795" width="9.85546875" style="94" customWidth="1"/>
    <col min="796" max="796" width="12" style="94" customWidth="1"/>
    <col min="797" max="797" width="12.85546875" style="94" customWidth="1"/>
    <col min="798" max="798" width="15.7109375" style="94" customWidth="1"/>
    <col min="799" max="799" width="14.140625" style="94" customWidth="1"/>
    <col min="800" max="800" width="13.28515625" style="94" customWidth="1"/>
    <col min="801" max="801" width="11.140625" style="94" customWidth="1"/>
    <col min="802" max="802" width="14.85546875" style="94" customWidth="1"/>
    <col min="803" max="804" width="11.28515625" style="94" customWidth="1"/>
    <col min="805" max="805" width="13.28515625" style="94" customWidth="1"/>
    <col min="806" max="807" width="9.140625" style="94" customWidth="1"/>
    <col min="808" max="808" width="11.140625" style="94" customWidth="1"/>
    <col min="809" max="809" width="16.7109375" style="94" customWidth="1"/>
    <col min="810" max="810" width="9.85546875" style="94" customWidth="1"/>
    <col min="811" max="811" width="12" style="94" customWidth="1"/>
    <col min="812" max="812" width="12.85546875" style="94" customWidth="1"/>
    <col min="813" max="813" width="13.85546875" style="94" customWidth="1"/>
    <col min="814" max="814" width="13.5703125" style="94" customWidth="1"/>
    <col min="815" max="815" width="12.28515625" style="94" customWidth="1"/>
    <col min="816" max="816" width="11.140625" style="94" customWidth="1"/>
    <col min="817" max="817" width="14" style="94" customWidth="1"/>
    <col min="818" max="819" width="10.140625" style="94" customWidth="1"/>
    <col min="820" max="820" width="13.140625" style="94" customWidth="1"/>
    <col min="821" max="822" width="10.140625" style="94" customWidth="1"/>
    <col min="823" max="823" width="11.28515625" style="94" customWidth="1"/>
    <col min="824" max="827" width="13.140625" style="94" customWidth="1"/>
    <col min="828" max="828" width="15.28515625" style="94" customWidth="1"/>
    <col min="829" max="831" width="13.140625" style="94" customWidth="1"/>
    <col min="832" max="832" width="14.7109375" style="94" customWidth="1"/>
    <col min="833" max="834" width="10.28515625" style="94" customWidth="1"/>
    <col min="835" max="835" width="14" style="94" customWidth="1"/>
    <col min="836" max="837" width="10.28515625" style="94" customWidth="1"/>
    <col min="838" max="838" width="11.42578125" style="94" customWidth="1"/>
    <col min="839" max="839" width="15.28515625" style="94" customWidth="1"/>
    <col min="840" max="840" width="9.85546875" style="94" customWidth="1"/>
    <col min="841" max="841" width="12" style="94" customWidth="1"/>
    <col min="842" max="842" width="12.85546875" style="94" customWidth="1"/>
    <col min="843" max="843" width="12.7109375" style="94" customWidth="1"/>
    <col min="844" max="844" width="13.7109375" style="94" customWidth="1"/>
    <col min="845" max="845" width="12.28515625" style="94" customWidth="1"/>
    <col min="846" max="846" width="10.7109375" style="94" customWidth="1"/>
    <col min="847" max="847" width="12.28515625" style="94" customWidth="1"/>
    <col min="848" max="849" width="10.5703125" style="94" customWidth="1"/>
    <col min="850" max="850" width="13.42578125" style="94" customWidth="1"/>
    <col min="851" max="852" width="10.5703125" style="94" customWidth="1"/>
    <col min="853" max="853" width="10.85546875" style="94" customWidth="1"/>
    <col min="854" max="854" width="15.28515625" style="94" customWidth="1"/>
    <col min="855" max="855" width="16.140625" style="94" customWidth="1"/>
    <col min="856" max="856" width="12" style="94" customWidth="1"/>
    <col min="857" max="857" width="12.85546875" style="94" customWidth="1"/>
    <col min="858" max="858" width="12.28515625" style="94" customWidth="1"/>
    <col min="859" max="859" width="14.140625" style="94" customWidth="1"/>
    <col min="860" max="860" width="12.28515625" style="94" customWidth="1"/>
    <col min="861" max="861" width="10.28515625" style="94" customWidth="1"/>
    <col min="862" max="862" width="12.28515625" style="94" customWidth="1"/>
    <col min="863" max="867" width="10.5703125" style="94" customWidth="1"/>
    <col min="868" max="868" width="10.85546875" style="94" customWidth="1"/>
    <col min="869" max="869" width="16" style="94" customWidth="1"/>
    <col min="870" max="870" width="9.85546875" style="94" customWidth="1"/>
    <col min="871" max="871" width="12" style="94" customWidth="1"/>
    <col min="872" max="872" width="12.85546875" style="94" customWidth="1"/>
    <col min="873" max="873" width="12.28515625" style="94" customWidth="1"/>
    <col min="874" max="874" width="13.5703125" style="94" customWidth="1"/>
    <col min="875" max="875" width="12.28515625" style="94" customWidth="1"/>
    <col min="876" max="876" width="10.28515625" style="94" customWidth="1"/>
    <col min="877" max="877" width="12.28515625" style="94" customWidth="1"/>
    <col min="878" max="879" width="11.140625" style="94" customWidth="1"/>
    <col min="880" max="880" width="12.5703125" style="94" customWidth="1"/>
    <col min="881" max="882" width="11.140625" style="94" customWidth="1"/>
    <col min="883" max="883" width="12.140625" style="94" customWidth="1"/>
    <col min="884" max="884" width="17.28515625" style="94" customWidth="1"/>
    <col min="885" max="885" width="9.85546875" style="94" customWidth="1"/>
    <col min="886" max="886" width="12" style="94" customWidth="1"/>
    <col min="887" max="887" width="12.85546875" style="94" customWidth="1"/>
    <col min="888" max="888" width="12.28515625" style="94" customWidth="1"/>
    <col min="889" max="889" width="14" style="94" customWidth="1"/>
    <col min="890" max="890" width="12.28515625" style="94" customWidth="1"/>
    <col min="891" max="891" width="10.42578125" style="94" customWidth="1"/>
    <col min="892" max="892" width="12.28515625" style="94" customWidth="1"/>
    <col min="893" max="897" width="11.42578125" style="94" customWidth="1"/>
    <col min="898" max="898" width="10.85546875" style="94" customWidth="1"/>
    <col min="899" max="900" width="9.85546875" style="94" customWidth="1"/>
    <col min="901" max="901" width="12" style="94" customWidth="1"/>
    <col min="902" max="902" width="12.85546875" style="94" customWidth="1"/>
    <col min="903" max="903" width="12.28515625" style="94" customWidth="1"/>
    <col min="904" max="904" width="13.5703125" style="94" customWidth="1"/>
    <col min="905" max="905" width="12.28515625" style="94" customWidth="1"/>
    <col min="906" max="906" width="10.7109375" style="94" customWidth="1"/>
    <col min="907" max="907" width="12.28515625" style="94" customWidth="1"/>
    <col min="908" max="909" width="10.7109375" style="94" customWidth="1"/>
    <col min="910" max="910" width="13.7109375" style="94" customWidth="1"/>
    <col min="911" max="912" width="10.7109375" style="94" customWidth="1"/>
    <col min="913" max="913" width="12.140625" style="94" customWidth="1"/>
    <col min="914" max="914" width="10.42578125" style="94" customWidth="1"/>
    <col min="915" max="915" width="9.85546875" style="94" customWidth="1"/>
    <col min="916" max="916" width="12" style="94" customWidth="1"/>
    <col min="917" max="918" width="12.85546875" style="94" customWidth="1"/>
    <col min="919" max="919" width="13.5703125" style="94" customWidth="1"/>
    <col min="920" max="920" width="12.28515625" style="94" customWidth="1"/>
    <col min="921" max="921" width="10.5703125" style="94" customWidth="1"/>
    <col min="922" max="922" width="14.42578125" style="94" customWidth="1"/>
    <col min="923" max="924" width="10.140625" style="94" customWidth="1"/>
    <col min="925" max="925" width="13.5703125" style="94" customWidth="1"/>
    <col min="926" max="927" width="10.140625" style="94" customWidth="1"/>
    <col min="928" max="928" width="12.28515625" style="94" customWidth="1"/>
    <col min="929" max="929" width="11.5703125" style="94" customWidth="1"/>
    <col min="930" max="930" width="9.85546875" style="94" customWidth="1"/>
    <col min="931" max="931" width="12" style="94" customWidth="1"/>
    <col min="932" max="932" width="12.85546875" style="94" customWidth="1"/>
    <col min="933" max="934" width="14" style="94" customWidth="1"/>
    <col min="935" max="935" width="12.28515625" style="94" customWidth="1"/>
    <col min="936" max="936" width="11.140625" style="94" customWidth="1"/>
    <col min="937" max="937" width="14.28515625" style="94" customWidth="1"/>
    <col min="938" max="939" width="11.140625" style="94" customWidth="1"/>
    <col min="940" max="940" width="12.7109375" style="94" customWidth="1"/>
    <col min="941" max="942" width="11.140625" style="94" customWidth="1"/>
    <col min="943" max="943" width="12.85546875" style="94" customWidth="1"/>
    <col min="944" max="944" width="11.5703125" style="94" customWidth="1"/>
    <col min="945" max="945" width="9.85546875" style="94" customWidth="1"/>
    <col min="946" max="946" width="12" style="94" customWidth="1"/>
    <col min="947" max="947" width="12.85546875" style="94" customWidth="1"/>
    <col min="948" max="948" width="13.7109375" style="94" customWidth="1"/>
    <col min="949" max="949" width="13.5703125" style="94" customWidth="1"/>
    <col min="950" max="950" width="12.28515625" style="94" customWidth="1"/>
    <col min="951" max="951" width="11" style="94" customWidth="1"/>
    <col min="952" max="952" width="14.5703125" style="94" customWidth="1"/>
    <col min="953" max="958" width="17.5703125" style="94" customWidth="1"/>
    <col min="959" max="959" width="12.42578125" style="94" customWidth="1"/>
    <col min="960" max="960" width="20.42578125" style="94" customWidth="1"/>
    <col min="961" max="961" width="18.28515625" style="94" customWidth="1"/>
    <col min="962" max="963" width="22.28515625" style="94" customWidth="1"/>
    <col min="964" max="1024" width="9.140625" style="94"/>
    <col min="1025" max="1025" width="6.28515625" style="94" bestFit="1" customWidth="1"/>
    <col min="1026" max="1026" width="47.42578125" style="94" customWidth="1"/>
    <col min="1027" max="1027" width="7.140625" style="94" customWidth="1"/>
    <col min="1028" max="1028" width="10" style="94" customWidth="1"/>
    <col min="1029" max="1029" width="9.5703125" style="94" customWidth="1"/>
    <col min="1030" max="1030" width="15.7109375" style="94" customWidth="1"/>
    <col min="1031" max="1031" width="17.42578125" style="94" customWidth="1"/>
    <col min="1032" max="1033" width="12.85546875" style="94" customWidth="1"/>
    <col min="1034" max="1034" width="16" style="94" customWidth="1"/>
    <col min="1035" max="1035" width="14.7109375" style="94" customWidth="1"/>
    <col min="1036" max="1036" width="13.5703125" style="94" customWidth="1"/>
    <col min="1037" max="1037" width="12" style="94" customWidth="1"/>
    <col min="1038" max="1038" width="12.85546875" style="94" customWidth="1"/>
    <col min="1039" max="1039" width="13.5703125" style="94" customWidth="1"/>
    <col min="1040" max="1040" width="13.42578125" style="94" customWidth="1"/>
    <col min="1041" max="1041" width="11.7109375" style="94" customWidth="1"/>
    <col min="1042" max="1042" width="10.28515625" style="94" customWidth="1"/>
    <col min="1043" max="1043" width="17.5703125" style="94" customWidth="1"/>
    <col min="1044" max="1045" width="11.7109375" style="94" customWidth="1"/>
    <col min="1046" max="1046" width="12.42578125" style="94" customWidth="1"/>
    <col min="1047" max="1048" width="10.7109375" style="94" customWidth="1"/>
    <col min="1049" max="1049" width="10.5703125" style="94" customWidth="1"/>
    <col min="1050" max="1050" width="14" style="94" customWidth="1"/>
    <col min="1051" max="1051" width="9.85546875" style="94" customWidth="1"/>
    <col min="1052" max="1052" width="12" style="94" customWidth="1"/>
    <col min="1053" max="1053" width="12.85546875" style="94" customWidth="1"/>
    <col min="1054" max="1054" width="15.7109375" style="94" customWidth="1"/>
    <col min="1055" max="1055" width="14.140625" style="94" customWidth="1"/>
    <col min="1056" max="1056" width="13.28515625" style="94" customWidth="1"/>
    <col min="1057" max="1057" width="11.140625" style="94" customWidth="1"/>
    <col min="1058" max="1058" width="14.85546875" style="94" customWidth="1"/>
    <col min="1059" max="1060" width="11.28515625" style="94" customWidth="1"/>
    <col min="1061" max="1061" width="13.28515625" style="94" customWidth="1"/>
    <col min="1062" max="1063" width="9.140625" style="94" customWidth="1"/>
    <col min="1064" max="1064" width="11.140625" style="94" customWidth="1"/>
    <col min="1065" max="1065" width="16.7109375" style="94" customWidth="1"/>
    <col min="1066" max="1066" width="9.85546875" style="94" customWidth="1"/>
    <col min="1067" max="1067" width="12" style="94" customWidth="1"/>
    <col min="1068" max="1068" width="12.85546875" style="94" customWidth="1"/>
    <col min="1069" max="1069" width="13.85546875" style="94" customWidth="1"/>
    <col min="1070" max="1070" width="13.5703125" style="94" customWidth="1"/>
    <col min="1071" max="1071" width="12.28515625" style="94" customWidth="1"/>
    <col min="1072" max="1072" width="11.140625" style="94" customWidth="1"/>
    <col min="1073" max="1073" width="14" style="94" customWidth="1"/>
    <col min="1074" max="1075" width="10.140625" style="94" customWidth="1"/>
    <col min="1076" max="1076" width="13.140625" style="94" customWidth="1"/>
    <col min="1077" max="1078" width="10.140625" style="94" customWidth="1"/>
    <col min="1079" max="1079" width="11.28515625" style="94" customWidth="1"/>
    <col min="1080" max="1083" width="13.140625" style="94" customWidth="1"/>
    <col min="1084" max="1084" width="15.28515625" style="94" customWidth="1"/>
    <col min="1085" max="1087" width="13.140625" style="94" customWidth="1"/>
    <col min="1088" max="1088" width="14.7109375" style="94" customWidth="1"/>
    <col min="1089" max="1090" width="10.28515625" style="94" customWidth="1"/>
    <col min="1091" max="1091" width="14" style="94" customWidth="1"/>
    <col min="1092" max="1093" width="10.28515625" style="94" customWidth="1"/>
    <col min="1094" max="1094" width="11.42578125" style="94" customWidth="1"/>
    <col min="1095" max="1095" width="15.28515625" style="94" customWidth="1"/>
    <col min="1096" max="1096" width="9.85546875" style="94" customWidth="1"/>
    <col min="1097" max="1097" width="12" style="94" customWidth="1"/>
    <col min="1098" max="1098" width="12.85546875" style="94" customWidth="1"/>
    <col min="1099" max="1099" width="12.7109375" style="94" customWidth="1"/>
    <col min="1100" max="1100" width="13.7109375" style="94" customWidth="1"/>
    <col min="1101" max="1101" width="12.28515625" style="94" customWidth="1"/>
    <col min="1102" max="1102" width="10.7109375" style="94" customWidth="1"/>
    <col min="1103" max="1103" width="12.28515625" style="94" customWidth="1"/>
    <col min="1104" max="1105" width="10.5703125" style="94" customWidth="1"/>
    <col min="1106" max="1106" width="13.42578125" style="94" customWidth="1"/>
    <col min="1107" max="1108" width="10.5703125" style="94" customWidth="1"/>
    <col min="1109" max="1109" width="10.85546875" style="94" customWidth="1"/>
    <col min="1110" max="1110" width="15.28515625" style="94" customWidth="1"/>
    <col min="1111" max="1111" width="16.140625" style="94" customWidth="1"/>
    <col min="1112" max="1112" width="12" style="94" customWidth="1"/>
    <col min="1113" max="1113" width="12.85546875" style="94" customWidth="1"/>
    <col min="1114" max="1114" width="12.28515625" style="94" customWidth="1"/>
    <col min="1115" max="1115" width="14.140625" style="94" customWidth="1"/>
    <col min="1116" max="1116" width="12.28515625" style="94" customWidth="1"/>
    <col min="1117" max="1117" width="10.28515625" style="94" customWidth="1"/>
    <col min="1118" max="1118" width="12.28515625" style="94" customWidth="1"/>
    <col min="1119" max="1123" width="10.5703125" style="94" customWidth="1"/>
    <col min="1124" max="1124" width="10.85546875" style="94" customWidth="1"/>
    <col min="1125" max="1125" width="16" style="94" customWidth="1"/>
    <col min="1126" max="1126" width="9.85546875" style="94" customWidth="1"/>
    <col min="1127" max="1127" width="12" style="94" customWidth="1"/>
    <col min="1128" max="1128" width="12.85546875" style="94" customWidth="1"/>
    <col min="1129" max="1129" width="12.28515625" style="94" customWidth="1"/>
    <col min="1130" max="1130" width="13.5703125" style="94" customWidth="1"/>
    <col min="1131" max="1131" width="12.28515625" style="94" customWidth="1"/>
    <col min="1132" max="1132" width="10.28515625" style="94" customWidth="1"/>
    <col min="1133" max="1133" width="12.28515625" style="94" customWidth="1"/>
    <col min="1134" max="1135" width="11.140625" style="94" customWidth="1"/>
    <col min="1136" max="1136" width="12.5703125" style="94" customWidth="1"/>
    <col min="1137" max="1138" width="11.140625" style="94" customWidth="1"/>
    <col min="1139" max="1139" width="12.140625" style="94" customWidth="1"/>
    <col min="1140" max="1140" width="17.28515625" style="94" customWidth="1"/>
    <col min="1141" max="1141" width="9.85546875" style="94" customWidth="1"/>
    <col min="1142" max="1142" width="12" style="94" customWidth="1"/>
    <col min="1143" max="1143" width="12.85546875" style="94" customWidth="1"/>
    <col min="1144" max="1144" width="12.28515625" style="94" customWidth="1"/>
    <col min="1145" max="1145" width="14" style="94" customWidth="1"/>
    <col min="1146" max="1146" width="12.28515625" style="94" customWidth="1"/>
    <col min="1147" max="1147" width="10.42578125" style="94" customWidth="1"/>
    <col min="1148" max="1148" width="12.28515625" style="94" customWidth="1"/>
    <col min="1149" max="1153" width="11.42578125" style="94" customWidth="1"/>
    <col min="1154" max="1154" width="10.85546875" style="94" customWidth="1"/>
    <col min="1155" max="1156" width="9.85546875" style="94" customWidth="1"/>
    <col min="1157" max="1157" width="12" style="94" customWidth="1"/>
    <col min="1158" max="1158" width="12.85546875" style="94" customWidth="1"/>
    <col min="1159" max="1159" width="12.28515625" style="94" customWidth="1"/>
    <col min="1160" max="1160" width="13.5703125" style="94" customWidth="1"/>
    <col min="1161" max="1161" width="12.28515625" style="94" customWidth="1"/>
    <col min="1162" max="1162" width="10.7109375" style="94" customWidth="1"/>
    <col min="1163" max="1163" width="12.28515625" style="94" customWidth="1"/>
    <col min="1164" max="1165" width="10.7109375" style="94" customWidth="1"/>
    <col min="1166" max="1166" width="13.7109375" style="94" customWidth="1"/>
    <col min="1167" max="1168" width="10.7109375" style="94" customWidth="1"/>
    <col min="1169" max="1169" width="12.140625" style="94" customWidth="1"/>
    <col min="1170" max="1170" width="10.42578125" style="94" customWidth="1"/>
    <col min="1171" max="1171" width="9.85546875" style="94" customWidth="1"/>
    <col min="1172" max="1172" width="12" style="94" customWidth="1"/>
    <col min="1173" max="1174" width="12.85546875" style="94" customWidth="1"/>
    <col min="1175" max="1175" width="13.5703125" style="94" customWidth="1"/>
    <col min="1176" max="1176" width="12.28515625" style="94" customWidth="1"/>
    <col min="1177" max="1177" width="10.5703125" style="94" customWidth="1"/>
    <col min="1178" max="1178" width="14.42578125" style="94" customWidth="1"/>
    <col min="1179" max="1180" width="10.140625" style="94" customWidth="1"/>
    <col min="1181" max="1181" width="13.5703125" style="94" customWidth="1"/>
    <col min="1182" max="1183" width="10.140625" style="94" customWidth="1"/>
    <col min="1184" max="1184" width="12.28515625" style="94" customWidth="1"/>
    <col min="1185" max="1185" width="11.5703125" style="94" customWidth="1"/>
    <col min="1186" max="1186" width="9.85546875" style="94" customWidth="1"/>
    <col min="1187" max="1187" width="12" style="94" customWidth="1"/>
    <col min="1188" max="1188" width="12.85546875" style="94" customWidth="1"/>
    <col min="1189" max="1190" width="14" style="94" customWidth="1"/>
    <col min="1191" max="1191" width="12.28515625" style="94" customWidth="1"/>
    <col min="1192" max="1192" width="11.140625" style="94" customWidth="1"/>
    <col min="1193" max="1193" width="14.28515625" style="94" customWidth="1"/>
    <col min="1194" max="1195" width="11.140625" style="94" customWidth="1"/>
    <col min="1196" max="1196" width="12.7109375" style="94" customWidth="1"/>
    <col min="1197" max="1198" width="11.140625" style="94" customWidth="1"/>
    <col min="1199" max="1199" width="12.85546875" style="94" customWidth="1"/>
    <col min="1200" max="1200" width="11.5703125" style="94" customWidth="1"/>
    <col min="1201" max="1201" width="9.85546875" style="94" customWidth="1"/>
    <col min="1202" max="1202" width="12" style="94" customWidth="1"/>
    <col min="1203" max="1203" width="12.85546875" style="94" customWidth="1"/>
    <col min="1204" max="1204" width="13.7109375" style="94" customWidth="1"/>
    <col min="1205" max="1205" width="13.5703125" style="94" customWidth="1"/>
    <col min="1206" max="1206" width="12.28515625" style="94" customWidth="1"/>
    <col min="1207" max="1207" width="11" style="94" customWidth="1"/>
    <col min="1208" max="1208" width="14.5703125" style="94" customWidth="1"/>
    <col min="1209" max="1214" width="17.5703125" style="94" customWidth="1"/>
    <col min="1215" max="1215" width="12.42578125" style="94" customWidth="1"/>
    <col min="1216" max="1216" width="20.42578125" style="94" customWidth="1"/>
    <col min="1217" max="1217" width="18.28515625" style="94" customWidth="1"/>
    <col min="1218" max="1219" width="22.28515625" style="94" customWidth="1"/>
    <col min="1220" max="1280" width="9.140625" style="94"/>
    <col min="1281" max="1281" width="6.28515625" style="94" bestFit="1" customWidth="1"/>
    <col min="1282" max="1282" width="47.42578125" style="94" customWidth="1"/>
    <col min="1283" max="1283" width="7.140625" style="94" customWidth="1"/>
    <col min="1284" max="1284" width="10" style="94" customWidth="1"/>
    <col min="1285" max="1285" width="9.5703125" style="94" customWidth="1"/>
    <col min="1286" max="1286" width="15.7109375" style="94" customWidth="1"/>
    <col min="1287" max="1287" width="17.42578125" style="94" customWidth="1"/>
    <col min="1288" max="1289" width="12.85546875" style="94" customWidth="1"/>
    <col min="1290" max="1290" width="16" style="94" customWidth="1"/>
    <col min="1291" max="1291" width="14.7109375" style="94" customWidth="1"/>
    <col min="1292" max="1292" width="13.5703125" style="94" customWidth="1"/>
    <col min="1293" max="1293" width="12" style="94" customWidth="1"/>
    <col min="1294" max="1294" width="12.85546875" style="94" customWidth="1"/>
    <col min="1295" max="1295" width="13.5703125" style="94" customWidth="1"/>
    <col min="1296" max="1296" width="13.42578125" style="94" customWidth="1"/>
    <col min="1297" max="1297" width="11.7109375" style="94" customWidth="1"/>
    <col min="1298" max="1298" width="10.28515625" style="94" customWidth="1"/>
    <col min="1299" max="1299" width="17.5703125" style="94" customWidth="1"/>
    <col min="1300" max="1301" width="11.7109375" style="94" customWidth="1"/>
    <col min="1302" max="1302" width="12.42578125" style="94" customWidth="1"/>
    <col min="1303" max="1304" width="10.7109375" style="94" customWidth="1"/>
    <col min="1305" max="1305" width="10.5703125" style="94" customWidth="1"/>
    <col min="1306" max="1306" width="14" style="94" customWidth="1"/>
    <col min="1307" max="1307" width="9.85546875" style="94" customWidth="1"/>
    <col min="1308" max="1308" width="12" style="94" customWidth="1"/>
    <col min="1309" max="1309" width="12.85546875" style="94" customWidth="1"/>
    <col min="1310" max="1310" width="15.7109375" style="94" customWidth="1"/>
    <col min="1311" max="1311" width="14.140625" style="94" customWidth="1"/>
    <col min="1312" max="1312" width="13.28515625" style="94" customWidth="1"/>
    <col min="1313" max="1313" width="11.140625" style="94" customWidth="1"/>
    <col min="1314" max="1314" width="14.85546875" style="94" customWidth="1"/>
    <col min="1315" max="1316" width="11.28515625" style="94" customWidth="1"/>
    <col min="1317" max="1317" width="13.28515625" style="94" customWidth="1"/>
    <col min="1318" max="1319" width="9.140625" style="94" customWidth="1"/>
    <col min="1320" max="1320" width="11.140625" style="94" customWidth="1"/>
    <col min="1321" max="1321" width="16.7109375" style="94" customWidth="1"/>
    <col min="1322" max="1322" width="9.85546875" style="94" customWidth="1"/>
    <col min="1323" max="1323" width="12" style="94" customWidth="1"/>
    <col min="1324" max="1324" width="12.85546875" style="94" customWidth="1"/>
    <col min="1325" max="1325" width="13.85546875" style="94" customWidth="1"/>
    <col min="1326" max="1326" width="13.5703125" style="94" customWidth="1"/>
    <col min="1327" max="1327" width="12.28515625" style="94" customWidth="1"/>
    <col min="1328" max="1328" width="11.140625" style="94" customWidth="1"/>
    <col min="1329" max="1329" width="14" style="94" customWidth="1"/>
    <col min="1330" max="1331" width="10.140625" style="94" customWidth="1"/>
    <col min="1332" max="1332" width="13.140625" style="94" customWidth="1"/>
    <col min="1333" max="1334" width="10.140625" style="94" customWidth="1"/>
    <col min="1335" max="1335" width="11.28515625" style="94" customWidth="1"/>
    <col min="1336" max="1339" width="13.140625" style="94" customWidth="1"/>
    <col min="1340" max="1340" width="15.28515625" style="94" customWidth="1"/>
    <col min="1341" max="1343" width="13.140625" style="94" customWidth="1"/>
    <col min="1344" max="1344" width="14.7109375" style="94" customWidth="1"/>
    <col min="1345" max="1346" width="10.28515625" style="94" customWidth="1"/>
    <col min="1347" max="1347" width="14" style="94" customWidth="1"/>
    <col min="1348" max="1349" width="10.28515625" style="94" customWidth="1"/>
    <col min="1350" max="1350" width="11.42578125" style="94" customWidth="1"/>
    <col min="1351" max="1351" width="15.28515625" style="94" customWidth="1"/>
    <col min="1352" max="1352" width="9.85546875" style="94" customWidth="1"/>
    <col min="1353" max="1353" width="12" style="94" customWidth="1"/>
    <col min="1354" max="1354" width="12.85546875" style="94" customWidth="1"/>
    <col min="1355" max="1355" width="12.7109375" style="94" customWidth="1"/>
    <col min="1356" max="1356" width="13.7109375" style="94" customWidth="1"/>
    <col min="1357" max="1357" width="12.28515625" style="94" customWidth="1"/>
    <col min="1358" max="1358" width="10.7109375" style="94" customWidth="1"/>
    <col min="1359" max="1359" width="12.28515625" style="94" customWidth="1"/>
    <col min="1360" max="1361" width="10.5703125" style="94" customWidth="1"/>
    <col min="1362" max="1362" width="13.42578125" style="94" customWidth="1"/>
    <col min="1363" max="1364" width="10.5703125" style="94" customWidth="1"/>
    <col min="1365" max="1365" width="10.85546875" style="94" customWidth="1"/>
    <col min="1366" max="1366" width="15.28515625" style="94" customWidth="1"/>
    <col min="1367" max="1367" width="16.140625" style="94" customWidth="1"/>
    <col min="1368" max="1368" width="12" style="94" customWidth="1"/>
    <col min="1369" max="1369" width="12.85546875" style="94" customWidth="1"/>
    <col min="1370" max="1370" width="12.28515625" style="94" customWidth="1"/>
    <col min="1371" max="1371" width="14.140625" style="94" customWidth="1"/>
    <col min="1372" max="1372" width="12.28515625" style="94" customWidth="1"/>
    <col min="1373" max="1373" width="10.28515625" style="94" customWidth="1"/>
    <col min="1374" max="1374" width="12.28515625" style="94" customWidth="1"/>
    <col min="1375" max="1379" width="10.5703125" style="94" customWidth="1"/>
    <col min="1380" max="1380" width="10.85546875" style="94" customWidth="1"/>
    <col min="1381" max="1381" width="16" style="94" customWidth="1"/>
    <col min="1382" max="1382" width="9.85546875" style="94" customWidth="1"/>
    <col min="1383" max="1383" width="12" style="94" customWidth="1"/>
    <col min="1384" max="1384" width="12.85546875" style="94" customWidth="1"/>
    <col min="1385" max="1385" width="12.28515625" style="94" customWidth="1"/>
    <col min="1386" max="1386" width="13.5703125" style="94" customWidth="1"/>
    <col min="1387" max="1387" width="12.28515625" style="94" customWidth="1"/>
    <col min="1388" max="1388" width="10.28515625" style="94" customWidth="1"/>
    <col min="1389" max="1389" width="12.28515625" style="94" customWidth="1"/>
    <col min="1390" max="1391" width="11.140625" style="94" customWidth="1"/>
    <col min="1392" max="1392" width="12.5703125" style="94" customWidth="1"/>
    <col min="1393" max="1394" width="11.140625" style="94" customWidth="1"/>
    <col min="1395" max="1395" width="12.140625" style="94" customWidth="1"/>
    <col min="1396" max="1396" width="17.28515625" style="94" customWidth="1"/>
    <col min="1397" max="1397" width="9.85546875" style="94" customWidth="1"/>
    <col min="1398" max="1398" width="12" style="94" customWidth="1"/>
    <col min="1399" max="1399" width="12.85546875" style="94" customWidth="1"/>
    <col min="1400" max="1400" width="12.28515625" style="94" customWidth="1"/>
    <col min="1401" max="1401" width="14" style="94" customWidth="1"/>
    <col min="1402" max="1402" width="12.28515625" style="94" customWidth="1"/>
    <col min="1403" max="1403" width="10.42578125" style="94" customWidth="1"/>
    <col min="1404" max="1404" width="12.28515625" style="94" customWidth="1"/>
    <col min="1405" max="1409" width="11.42578125" style="94" customWidth="1"/>
    <col min="1410" max="1410" width="10.85546875" style="94" customWidth="1"/>
    <col min="1411" max="1412" width="9.85546875" style="94" customWidth="1"/>
    <col min="1413" max="1413" width="12" style="94" customWidth="1"/>
    <col min="1414" max="1414" width="12.85546875" style="94" customWidth="1"/>
    <col min="1415" max="1415" width="12.28515625" style="94" customWidth="1"/>
    <col min="1416" max="1416" width="13.5703125" style="94" customWidth="1"/>
    <col min="1417" max="1417" width="12.28515625" style="94" customWidth="1"/>
    <col min="1418" max="1418" width="10.7109375" style="94" customWidth="1"/>
    <col min="1419" max="1419" width="12.28515625" style="94" customWidth="1"/>
    <col min="1420" max="1421" width="10.7109375" style="94" customWidth="1"/>
    <col min="1422" max="1422" width="13.7109375" style="94" customWidth="1"/>
    <col min="1423" max="1424" width="10.7109375" style="94" customWidth="1"/>
    <col min="1425" max="1425" width="12.140625" style="94" customWidth="1"/>
    <col min="1426" max="1426" width="10.42578125" style="94" customWidth="1"/>
    <col min="1427" max="1427" width="9.85546875" style="94" customWidth="1"/>
    <col min="1428" max="1428" width="12" style="94" customWidth="1"/>
    <col min="1429" max="1430" width="12.85546875" style="94" customWidth="1"/>
    <col min="1431" max="1431" width="13.5703125" style="94" customWidth="1"/>
    <col min="1432" max="1432" width="12.28515625" style="94" customWidth="1"/>
    <col min="1433" max="1433" width="10.5703125" style="94" customWidth="1"/>
    <col min="1434" max="1434" width="14.42578125" style="94" customWidth="1"/>
    <col min="1435" max="1436" width="10.140625" style="94" customWidth="1"/>
    <col min="1437" max="1437" width="13.5703125" style="94" customWidth="1"/>
    <col min="1438" max="1439" width="10.140625" style="94" customWidth="1"/>
    <col min="1440" max="1440" width="12.28515625" style="94" customWidth="1"/>
    <col min="1441" max="1441" width="11.5703125" style="94" customWidth="1"/>
    <col min="1442" max="1442" width="9.85546875" style="94" customWidth="1"/>
    <col min="1443" max="1443" width="12" style="94" customWidth="1"/>
    <col min="1444" max="1444" width="12.85546875" style="94" customWidth="1"/>
    <col min="1445" max="1446" width="14" style="94" customWidth="1"/>
    <col min="1447" max="1447" width="12.28515625" style="94" customWidth="1"/>
    <col min="1448" max="1448" width="11.140625" style="94" customWidth="1"/>
    <col min="1449" max="1449" width="14.28515625" style="94" customWidth="1"/>
    <col min="1450" max="1451" width="11.140625" style="94" customWidth="1"/>
    <col min="1452" max="1452" width="12.7109375" style="94" customWidth="1"/>
    <col min="1453" max="1454" width="11.140625" style="94" customWidth="1"/>
    <col min="1455" max="1455" width="12.85546875" style="94" customWidth="1"/>
    <col min="1456" max="1456" width="11.5703125" style="94" customWidth="1"/>
    <col min="1457" max="1457" width="9.85546875" style="94" customWidth="1"/>
    <col min="1458" max="1458" width="12" style="94" customWidth="1"/>
    <col min="1459" max="1459" width="12.85546875" style="94" customWidth="1"/>
    <col min="1460" max="1460" width="13.7109375" style="94" customWidth="1"/>
    <col min="1461" max="1461" width="13.5703125" style="94" customWidth="1"/>
    <col min="1462" max="1462" width="12.28515625" style="94" customWidth="1"/>
    <col min="1463" max="1463" width="11" style="94" customWidth="1"/>
    <col min="1464" max="1464" width="14.5703125" style="94" customWidth="1"/>
    <col min="1465" max="1470" width="17.5703125" style="94" customWidth="1"/>
    <col min="1471" max="1471" width="12.42578125" style="94" customWidth="1"/>
    <col min="1472" max="1472" width="20.42578125" style="94" customWidth="1"/>
    <col min="1473" max="1473" width="18.28515625" style="94" customWidth="1"/>
    <col min="1474" max="1475" width="22.28515625" style="94" customWidth="1"/>
    <col min="1476" max="1536" width="9.140625" style="94"/>
    <col min="1537" max="1537" width="6.28515625" style="94" bestFit="1" customWidth="1"/>
    <col min="1538" max="1538" width="47.42578125" style="94" customWidth="1"/>
    <col min="1539" max="1539" width="7.140625" style="94" customWidth="1"/>
    <col min="1540" max="1540" width="10" style="94" customWidth="1"/>
    <col min="1541" max="1541" width="9.5703125" style="94" customWidth="1"/>
    <col min="1542" max="1542" width="15.7109375" style="94" customWidth="1"/>
    <col min="1543" max="1543" width="17.42578125" style="94" customWidth="1"/>
    <col min="1544" max="1545" width="12.85546875" style="94" customWidth="1"/>
    <col min="1546" max="1546" width="16" style="94" customWidth="1"/>
    <col min="1547" max="1547" width="14.7109375" style="94" customWidth="1"/>
    <col min="1548" max="1548" width="13.5703125" style="94" customWidth="1"/>
    <col min="1549" max="1549" width="12" style="94" customWidth="1"/>
    <col min="1550" max="1550" width="12.85546875" style="94" customWidth="1"/>
    <col min="1551" max="1551" width="13.5703125" style="94" customWidth="1"/>
    <col min="1552" max="1552" width="13.42578125" style="94" customWidth="1"/>
    <col min="1553" max="1553" width="11.7109375" style="94" customWidth="1"/>
    <col min="1554" max="1554" width="10.28515625" style="94" customWidth="1"/>
    <col min="1555" max="1555" width="17.5703125" style="94" customWidth="1"/>
    <col min="1556" max="1557" width="11.7109375" style="94" customWidth="1"/>
    <col min="1558" max="1558" width="12.42578125" style="94" customWidth="1"/>
    <col min="1559" max="1560" width="10.7109375" style="94" customWidth="1"/>
    <col min="1561" max="1561" width="10.5703125" style="94" customWidth="1"/>
    <col min="1562" max="1562" width="14" style="94" customWidth="1"/>
    <col min="1563" max="1563" width="9.85546875" style="94" customWidth="1"/>
    <col min="1564" max="1564" width="12" style="94" customWidth="1"/>
    <col min="1565" max="1565" width="12.85546875" style="94" customWidth="1"/>
    <col min="1566" max="1566" width="15.7109375" style="94" customWidth="1"/>
    <col min="1567" max="1567" width="14.140625" style="94" customWidth="1"/>
    <col min="1568" max="1568" width="13.28515625" style="94" customWidth="1"/>
    <col min="1569" max="1569" width="11.140625" style="94" customWidth="1"/>
    <col min="1570" max="1570" width="14.85546875" style="94" customWidth="1"/>
    <col min="1571" max="1572" width="11.28515625" style="94" customWidth="1"/>
    <col min="1573" max="1573" width="13.28515625" style="94" customWidth="1"/>
    <col min="1574" max="1575" width="9.140625" style="94" customWidth="1"/>
    <col min="1576" max="1576" width="11.140625" style="94" customWidth="1"/>
    <col min="1577" max="1577" width="16.7109375" style="94" customWidth="1"/>
    <col min="1578" max="1578" width="9.85546875" style="94" customWidth="1"/>
    <col min="1579" max="1579" width="12" style="94" customWidth="1"/>
    <col min="1580" max="1580" width="12.85546875" style="94" customWidth="1"/>
    <col min="1581" max="1581" width="13.85546875" style="94" customWidth="1"/>
    <col min="1582" max="1582" width="13.5703125" style="94" customWidth="1"/>
    <col min="1583" max="1583" width="12.28515625" style="94" customWidth="1"/>
    <col min="1584" max="1584" width="11.140625" style="94" customWidth="1"/>
    <col min="1585" max="1585" width="14" style="94" customWidth="1"/>
    <col min="1586" max="1587" width="10.140625" style="94" customWidth="1"/>
    <col min="1588" max="1588" width="13.140625" style="94" customWidth="1"/>
    <col min="1589" max="1590" width="10.140625" style="94" customWidth="1"/>
    <col min="1591" max="1591" width="11.28515625" style="94" customWidth="1"/>
    <col min="1592" max="1595" width="13.140625" style="94" customWidth="1"/>
    <col min="1596" max="1596" width="15.28515625" style="94" customWidth="1"/>
    <col min="1597" max="1599" width="13.140625" style="94" customWidth="1"/>
    <col min="1600" max="1600" width="14.7109375" style="94" customWidth="1"/>
    <col min="1601" max="1602" width="10.28515625" style="94" customWidth="1"/>
    <col min="1603" max="1603" width="14" style="94" customWidth="1"/>
    <col min="1604" max="1605" width="10.28515625" style="94" customWidth="1"/>
    <col min="1606" max="1606" width="11.42578125" style="94" customWidth="1"/>
    <col min="1607" max="1607" width="15.28515625" style="94" customWidth="1"/>
    <col min="1608" max="1608" width="9.85546875" style="94" customWidth="1"/>
    <col min="1609" max="1609" width="12" style="94" customWidth="1"/>
    <col min="1610" max="1610" width="12.85546875" style="94" customWidth="1"/>
    <col min="1611" max="1611" width="12.7109375" style="94" customWidth="1"/>
    <col min="1612" max="1612" width="13.7109375" style="94" customWidth="1"/>
    <col min="1613" max="1613" width="12.28515625" style="94" customWidth="1"/>
    <col min="1614" max="1614" width="10.7109375" style="94" customWidth="1"/>
    <col min="1615" max="1615" width="12.28515625" style="94" customWidth="1"/>
    <col min="1616" max="1617" width="10.5703125" style="94" customWidth="1"/>
    <col min="1618" max="1618" width="13.42578125" style="94" customWidth="1"/>
    <col min="1619" max="1620" width="10.5703125" style="94" customWidth="1"/>
    <col min="1621" max="1621" width="10.85546875" style="94" customWidth="1"/>
    <col min="1622" max="1622" width="15.28515625" style="94" customWidth="1"/>
    <col min="1623" max="1623" width="16.140625" style="94" customWidth="1"/>
    <col min="1624" max="1624" width="12" style="94" customWidth="1"/>
    <col min="1625" max="1625" width="12.85546875" style="94" customWidth="1"/>
    <col min="1626" max="1626" width="12.28515625" style="94" customWidth="1"/>
    <col min="1627" max="1627" width="14.140625" style="94" customWidth="1"/>
    <col min="1628" max="1628" width="12.28515625" style="94" customWidth="1"/>
    <col min="1629" max="1629" width="10.28515625" style="94" customWidth="1"/>
    <col min="1630" max="1630" width="12.28515625" style="94" customWidth="1"/>
    <col min="1631" max="1635" width="10.5703125" style="94" customWidth="1"/>
    <col min="1636" max="1636" width="10.85546875" style="94" customWidth="1"/>
    <col min="1637" max="1637" width="16" style="94" customWidth="1"/>
    <col min="1638" max="1638" width="9.85546875" style="94" customWidth="1"/>
    <col min="1639" max="1639" width="12" style="94" customWidth="1"/>
    <col min="1640" max="1640" width="12.85546875" style="94" customWidth="1"/>
    <col min="1641" max="1641" width="12.28515625" style="94" customWidth="1"/>
    <col min="1642" max="1642" width="13.5703125" style="94" customWidth="1"/>
    <col min="1643" max="1643" width="12.28515625" style="94" customWidth="1"/>
    <col min="1644" max="1644" width="10.28515625" style="94" customWidth="1"/>
    <col min="1645" max="1645" width="12.28515625" style="94" customWidth="1"/>
    <col min="1646" max="1647" width="11.140625" style="94" customWidth="1"/>
    <col min="1648" max="1648" width="12.5703125" style="94" customWidth="1"/>
    <col min="1649" max="1650" width="11.140625" style="94" customWidth="1"/>
    <col min="1651" max="1651" width="12.140625" style="94" customWidth="1"/>
    <col min="1652" max="1652" width="17.28515625" style="94" customWidth="1"/>
    <col min="1653" max="1653" width="9.85546875" style="94" customWidth="1"/>
    <col min="1654" max="1654" width="12" style="94" customWidth="1"/>
    <col min="1655" max="1655" width="12.85546875" style="94" customWidth="1"/>
    <col min="1656" max="1656" width="12.28515625" style="94" customWidth="1"/>
    <col min="1657" max="1657" width="14" style="94" customWidth="1"/>
    <col min="1658" max="1658" width="12.28515625" style="94" customWidth="1"/>
    <col min="1659" max="1659" width="10.42578125" style="94" customWidth="1"/>
    <col min="1660" max="1660" width="12.28515625" style="94" customWidth="1"/>
    <col min="1661" max="1665" width="11.42578125" style="94" customWidth="1"/>
    <col min="1666" max="1666" width="10.85546875" style="94" customWidth="1"/>
    <col min="1667" max="1668" width="9.85546875" style="94" customWidth="1"/>
    <col min="1669" max="1669" width="12" style="94" customWidth="1"/>
    <col min="1670" max="1670" width="12.85546875" style="94" customWidth="1"/>
    <col min="1671" max="1671" width="12.28515625" style="94" customWidth="1"/>
    <col min="1672" max="1672" width="13.5703125" style="94" customWidth="1"/>
    <col min="1673" max="1673" width="12.28515625" style="94" customWidth="1"/>
    <col min="1674" max="1674" width="10.7109375" style="94" customWidth="1"/>
    <col min="1675" max="1675" width="12.28515625" style="94" customWidth="1"/>
    <col min="1676" max="1677" width="10.7109375" style="94" customWidth="1"/>
    <col min="1678" max="1678" width="13.7109375" style="94" customWidth="1"/>
    <col min="1679" max="1680" width="10.7109375" style="94" customWidth="1"/>
    <col min="1681" max="1681" width="12.140625" style="94" customWidth="1"/>
    <col min="1682" max="1682" width="10.42578125" style="94" customWidth="1"/>
    <col min="1683" max="1683" width="9.85546875" style="94" customWidth="1"/>
    <col min="1684" max="1684" width="12" style="94" customWidth="1"/>
    <col min="1685" max="1686" width="12.85546875" style="94" customWidth="1"/>
    <col min="1687" max="1687" width="13.5703125" style="94" customWidth="1"/>
    <col min="1688" max="1688" width="12.28515625" style="94" customWidth="1"/>
    <col min="1689" max="1689" width="10.5703125" style="94" customWidth="1"/>
    <col min="1690" max="1690" width="14.42578125" style="94" customWidth="1"/>
    <col min="1691" max="1692" width="10.140625" style="94" customWidth="1"/>
    <col min="1693" max="1693" width="13.5703125" style="94" customWidth="1"/>
    <col min="1694" max="1695" width="10.140625" style="94" customWidth="1"/>
    <col min="1696" max="1696" width="12.28515625" style="94" customWidth="1"/>
    <col min="1697" max="1697" width="11.5703125" style="94" customWidth="1"/>
    <col min="1698" max="1698" width="9.85546875" style="94" customWidth="1"/>
    <col min="1699" max="1699" width="12" style="94" customWidth="1"/>
    <col min="1700" max="1700" width="12.85546875" style="94" customWidth="1"/>
    <col min="1701" max="1702" width="14" style="94" customWidth="1"/>
    <col min="1703" max="1703" width="12.28515625" style="94" customWidth="1"/>
    <col min="1704" max="1704" width="11.140625" style="94" customWidth="1"/>
    <col min="1705" max="1705" width="14.28515625" style="94" customWidth="1"/>
    <col min="1706" max="1707" width="11.140625" style="94" customWidth="1"/>
    <col min="1708" max="1708" width="12.7109375" style="94" customWidth="1"/>
    <col min="1709" max="1710" width="11.140625" style="94" customWidth="1"/>
    <col min="1711" max="1711" width="12.85546875" style="94" customWidth="1"/>
    <col min="1712" max="1712" width="11.5703125" style="94" customWidth="1"/>
    <col min="1713" max="1713" width="9.85546875" style="94" customWidth="1"/>
    <col min="1714" max="1714" width="12" style="94" customWidth="1"/>
    <col min="1715" max="1715" width="12.85546875" style="94" customWidth="1"/>
    <col min="1716" max="1716" width="13.7109375" style="94" customWidth="1"/>
    <col min="1717" max="1717" width="13.5703125" style="94" customWidth="1"/>
    <col min="1718" max="1718" width="12.28515625" style="94" customWidth="1"/>
    <col min="1719" max="1719" width="11" style="94" customWidth="1"/>
    <col min="1720" max="1720" width="14.5703125" style="94" customWidth="1"/>
    <col min="1721" max="1726" width="17.5703125" style="94" customWidth="1"/>
    <col min="1727" max="1727" width="12.42578125" style="94" customWidth="1"/>
    <col min="1728" max="1728" width="20.42578125" style="94" customWidth="1"/>
    <col min="1729" max="1729" width="18.28515625" style="94" customWidth="1"/>
    <col min="1730" max="1731" width="22.28515625" style="94" customWidth="1"/>
    <col min="1732" max="1792" width="9.140625" style="94"/>
    <col min="1793" max="1793" width="6.28515625" style="94" bestFit="1" customWidth="1"/>
    <col min="1794" max="1794" width="47.42578125" style="94" customWidth="1"/>
    <col min="1795" max="1795" width="7.140625" style="94" customWidth="1"/>
    <col min="1796" max="1796" width="10" style="94" customWidth="1"/>
    <col min="1797" max="1797" width="9.5703125" style="94" customWidth="1"/>
    <col min="1798" max="1798" width="15.7109375" style="94" customWidth="1"/>
    <col min="1799" max="1799" width="17.42578125" style="94" customWidth="1"/>
    <col min="1800" max="1801" width="12.85546875" style="94" customWidth="1"/>
    <col min="1802" max="1802" width="16" style="94" customWidth="1"/>
    <col min="1803" max="1803" width="14.7109375" style="94" customWidth="1"/>
    <col min="1804" max="1804" width="13.5703125" style="94" customWidth="1"/>
    <col min="1805" max="1805" width="12" style="94" customWidth="1"/>
    <col min="1806" max="1806" width="12.85546875" style="94" customWidth="1"/>
    <col min="1807" max="1807" width="13.5703125" style="94" customWidth="1"/>
    <col min="1808" max="1808" width="13.42578125" style="94" customWidth="1"/>
    <col min="1809" max="1809" width="11.7109375" style="94" customWidth="1"/>
    <col min="1810" max="1810" width="10.28515625" style="94" customWidth="1"/>
    <col min="1811" max="1811" width="17.5703125" style="94" customWidth="1"/>
    <col min="1812" max="1813" width="11.7109375" style="94" customWidth="1"/>
    <col min="1814" max="1814" width="12.42578125" style="94" customWidth="1"/>
    <col min="1815" max="1816" width="10.7109375" style="94" customWidth="1"/>
    <col min="1817" max="1817" width="10.5703125" style="94" customWidth="1"/>
    <col min="1818" max="1818" width="14" style="94" customWidth="1"/>
    <col min="1819" max="1819" width="9.85546875" style="94" customWidth="1"/>
    <col min="1820" max="1820" width="12" style="94" customWidth="1"/>
    <col min="1821" max="1821" width="12.85546875" style="94" customWidth="1"/>
    <col min="1822" max="1822" width="15.7109375" style="94" customWidth="1"/>
    <col min="1823" max="1823" width="14.140625" style="94" customWidth="1"/>
    <col min="1824" max="1824" width="13.28515625" style="94" customWidth="1"/>
    <col min="1825" max="1825" width="11.140625" style="94" customWidth="1"/>
    <col min="1826" max="1826" width="14.85546875" style="94" customWidth="1"/>
    <col min="1827" max="1828" width="11.28515625" style="94" customWidth="1"/>
    <col min="1829" max="1829" width="13.28515625" style="94" customWidth="1"/>
    <col min="1830" max="1831" width="9.140625" style="94" customWidth="1"/>
    <col min="1832" max="1832" width="11.140625" style="94" customWidth="1"/>
    <col min="1833" max="1833" width="16.7109375" style="94" customWidth="1"/>
    <col min="1834" max="1834" width="9.85546875" style="94" customWidth="1"/>
    <col min="1835" max="1835" width="12" style="94" customWidth="1"/>
    <col min="1836" max="1836" width="12.85546875" style="94" customWidth="1"/>
    <col min="1837" max="1837" width="13.85546875" style="94" customWidth="1"/>
    <col min="1838" max="1838" width="13.5703125" style="94" customWidth="1"/>
    <col min="1839" max="1839" width="12.28515625" style="94" customWidth="1"/>
    <col min="1840" max="1840" width="11.140625" style="94" customWidth="1"/>
    <col min="1841" max="1841" width="14" style="94" customWidth="1"/>
    <col min="1842" max="1843" width="10.140625" style="94" customWidth="1"/>
    <col min="1844" max="1844" width="13.140625" style="94" customWidth="1"/>
    <col min="1845" max="1846" width="10.140625" style="94" customWidth="1"/>
    <col min="1847" max="1847" width="11.28515625" style="94" customWidth="1"/>
    <col min="1848" max="1851" width="13.140625" style="94" customWidth="1"/>
    <col min="1852" max="1852" width="15.28515625" style="94" customWidth="1"/>
    <col min="1853" max="1855" width="13.140625" style="94" customWidth="1"/>
    <col min="1856" max="1856" width="14.7109375" style="94" customWidth="1"/>
    <col min="1857" max="1858" width="10.28515625" style="94" customWidth="1"/>
    <col min="1859" max="1859" width="14" style="94" customWidth="1"/>
    <col min="1860" max="1861" width="10.28515625" style="94" customWidth="1"/>
    <col min="1862" max="1862" width="11.42578125" style="94" customWidth="1"/>
    <col min="1863" max="1863" width="15.28515625" style="94" customWidth="1"/>
    <col min="1864" max="1864" width="9.85546875" style="94" customWidth="1"/>
    <col min="1865" max="1865" width="12" style="94" customWidth="1"/>
    <col min="1866" max="1866" width="12.85546875" style="94" customWidth="1"/>
    <col min="1867" max="1867" width="12.7109375" style="94" customWidth="1"/>
    <col min="1868" max="1868" width="13.7109375" style="94" customWidth="1"/>
    <col min="1869" max="1869" width="12.28515625" style="94" customWidth="1"/>
    <col min="1870" max="1870" width="10.7109375" style="94" customWidth="1"/>
    <col min="1871" max="1871" width="12.28515625" style="94" customWidth="1"/>
    <col min="1872" max="1873" width="10.5703125" style="94" customWidth="1"/>
    <col min="1874" max="1874" width="13.42578125" style="94" customWidth="1"/>
    <col min="1875" max="1876" width="10.5703125" style="94" customWidth="1"/>
    <col min="1877" max="1877" width="10.85546875" style="94" customWidth="1"/>
    <col min="1878" max="1878" width="15.28515625" style="94" customWidth="1"/>
    <col min="1879" max="1879" width="16.140625" style="94" customWidth="1"/>
    <col min="1880" max="1880" width="12" style="94" customWidth="1"/>
    <col min="1881" max="1881" width="12.85546875" style="94" customWidth="1"/>
    <col min="1882" max="1882" width="12.28515625" style="94" customWidth="1"/>
    <col min="1883" max="1883" width="14.140625" style="94" customWidth="1"/>
    <col min="1884" max="1884" width="12.28515625" style="94" customWidth="1"/>
    <col min="1885" max="1885" width="10.28515625" style="94" customWidth="1"/>
    <col min="1886" max="1886" width="12.28515625" style="94" customWidth="1"/>
    <col min="1887" max="1891" width="10.5703125" style="94" customWidth="1"/>
    <col min="1892" max="1892" width="10.85546875" style="94" customWidth="1"/>
    <col min="1893" max="1893" width="16" style="94" customWidth="1"/>
    <col min="1894" max="1894" width="9.85546875" style="94" customWidth="1"/>
    <col min="1895" max="1895" width="12" style="94" customWidth="1"/>
    <col min="1896" max="1896" width="12.85546875" style="94" customWidth="1"/>
    <col min="1897" max="1897" width="12.28515625" style="94" customWidth="1"/>
    <col min="1898" max="1898" width="13.5703125" style="94" customWidth="1"/>
    <col min="1899" max="1899" width="12.28515625" style="94" customWidth="1"/>
    <col min="1900" max="1900" width="10.28515625" style="94" customWidth="1"/>
    <col min="1901" max="1901" width="12.28515625" style="94" customWidth="1"/>
    <col min="1902" max="1903" width="11.140625" style="94" customWidth="1"/>
    <col min="1904" max="1904" width="12.5703125" style="94" customWidth="1"/>
    <col min="1905" max="1906" width="11.140625" style="94" customWidth="1"/>
    <col min="1907" max="1907" width="12.140625" style="94" customWidth="1"/>
    <col min="1908" max="1908" width="17.28515625" style="94" customWidth="1"/>
    <col min="1909" max="1909" width="9.85546875" style="94" customWidth="1"/>
    <col min="1910" max="1910" width="12" style="94" customWidth="1"/>
    <col min="1911" max="1911" width="12.85546875" style="94" customWidth="1"/>
    <col min="1912" max="1912" width="12.28515625" style="94" customWidth="1"/>
    <col min="1913" max="1913" width="14" style="94" customWidth="1"/>
    <col min="1914" max="1914" width="12.28515625" style="94" customWidth="1"/>
    <col min="1915" max="1915" width="10.42578125" style="94" customWidth="1"/>
    <col min="1916" max="1916" width="12.28515625" style="94" customWidth="1"/>
    <col min="1917" max="1921" width="11.42578125" style="94" customWidth="1"/>
    <col min="1922" max="1922" width="10.85546875" style="94" customWidth="1"/>
    <col min="1923" max="1924" width="9.85546875" style="94" customWidth="1"/>
    <col min="1925" max="1925" width="12" style="94" customWidth="1"/>
    <col min="1926" max="1926" width="12.85546875" style="94" customWidth="1"/>
    <col min="1927" max="1927" width="12.28515625" style="94" customWidth="1"/>
    <col min="1928" max="1928" width="13.5703125" style="94" customWidth="1"/>
    <col min="1929" max="1929" width="12.28515625" style="94" customWidth="1"/>
    <col min="1930" max="1930" width="10.7109375" style="94" customWidth="1"/>
    <col min="1931" max="1931" width="12.28515625" style="94" customWidth="1"/>
    <col min="1932" max="1933" width="10.7109375" style="94" customWidth="1"/>
    <col min="1934" max="1934" width="13.7109375" style="94" customWidth="1"/>
    <col min="1935" max="1936" width="10.7109375" style="94" customWidth="1"/>
    <col min="1937" max="1937" width="12.140625" style="94" customWidth="1"/>
    <col min="1938" max="1938" width="10.42578125" style="94" customWidth="1"/>
    <col min="1939" max="1939" width="9.85546875" style="94" customWidth="1"/>
    <col min="1940" max="1940" width="12" style="94" customWidth="1"/>
    <col min="1941" max="1942" width="12.85546875" style="94" customWidth="1"/>
    <col min="1943" max="1943" width="13.5703125" style="94" customWidth="1"/>
    <col min="1944" max="1944" width="12.28515625" style="94" customWidth="1"/>
    <col min="1945" max="1945" width="10.5703125" style="94" customWidth="1"/>
    <col min="1946" max="1946" width="14.42578125" style="94" customWidth="1"/>
    <col min="1947" max="1948" width="10.140625" style="94" customWidth="1"/>
    <col min="1949" max="1949" width="13.5703125" style="94" customWidth="1"/>
    <col min="1950" max="1951" width="10.140625" style="94" customWidth="1"/>
    <col min="1952" max="1952" width="12.28515625" style="94" customWidth="1"/>
    <col min="1953" max="1953" width="11.5703125" style="94" customWidth="1"/>
    <col min="1954" max="1954" width="9.85546875" style="94" customWidth="1"/>
    <col min="1955" max="1955" width="12" style="94" customWidth="1"/>
    <col min="1956" max="1956" width="12.85546875" style="94" customWidth="1"/>
    <col min="1957" max="1958" width="14" style="94" customWidth="1"/>
    <col min="1959" max="1959" width="12.28515625" style="94" customWidth="1"/>
    <col min="1960" max="1960" width="11.140625" style="94" customWidth="1"/>
    <col min="1961" max="1961" width="14.28515625" style="94" customWidth="1"/>
    <col min="1962" max="1963" width="11.140625" style="94" customWidth="1"/>
    <col min="1964" max="1964" width="12.7109375" style="94" customWidth="1"/>
    <col min="1965" max="1966" width="11.140625" style="94" customWidth="1"/>
    <col min="1967" max="1967" width="12.85546875" style="94" customWidth="1"/>
    <col min="1968" max="1968" width="11.5703125" style="94" customWidth="1"/>
    <col min="1969" max="1969" width="9.85546875" style="94" customWidth="1"/>
    <col min="1970" max="1970" width="12" style="94" customWidth="1"/>
    <col min="1971" max="1971" width="12.85546875" style="94" customWidth="1"/>
    <col min="1972" max="1972" width="13.7109375" style="94" customWidth="1"/>
    <col min="1973" max="1973" width="13.5703125" style="94" customWidth="1"/>
    <col min="1974" max="1974" width="12.28515625" style="94" customWidth="1"/>
    <col min="1975" max="1975" width="11" style="94" customWidth="1"/>
    <col min="1976" max="1976" width="14.5703125" style="94" customWidth="1"/>
    <col min="1977" max="1982" width="17.5703125" style="94" customWidth="1"/>
    <col min="1983" max="1983" width="12.42578125" style="94" customWidth="1"/>
    <col min="1984" max="1984" width="20.42578125" style="94" customWidth="1"/>
    <col min="1985" max="1985" width="18.28515625" style="94" customWidth="1"/>
    <col min="1986" max="1987" width="22.28515625" style="94" customWidth="1"/>
    <col min="1988" max="2048" width="9.140625" style="94"/>
    <col min="2049" max="2049" width="6.28515625" style="94" bestFit="1" customWidth="1"/>
    <col min="2050" max="2050" width="47.42578125" style="94" customWidth="1"/>
    <col min="2051" max="2051" width="7.140625" style="94" customWidth="1"/>
    <col min="2052" max="2052" width="10" style="94" customWidth="1"/>
    <col min="2053" max="2053" width="9.5703125" style="94" customWidth="1"/>
    <col min="2054" max="2054" width="15.7109375" style="94" customWidth="1"/>
    <col min="2055" max="2055" width="17.42578125" style="94" customWidth="1"/>
    <col min="2056" max="2057" width="12.85546875" style="94" customWidth="1"/>
    <col min="2058" max="2058" width="16" style="94" customWidth="1"/>
    <col min="2059" max="2059" width="14.7109375" style="94" customWidth="1"/>
    <col min="2060" max="2060" width="13.5703125" style="94" customWidth="1"/>
    <col min="2061" max="2061" width="12" style="94" customWidth="1"/>
    <col min="2062" max="2062" width="12.85546875" style="94" customWidth="1"/>
    <col min="2063" max="2063" width="13.5703125" style="94" customWidth="1"/>
    <col min="2064" max="2064" width="13.42578125" style="94" customWidth="1"/>
    <col min="2065" max="2065" width="11.7109375" style="94" customWidth="1"/>
    <col min="2066" max="2066" width="10.28515625" style="94" customWidth="1"/>
    <col min="2067" max="2067" width="17.5703125" style="94" customWidth="1"/>
    <col min="2068" max="2069" width="11.7109375" style="94" customWidth="1"/>
    <col min="2070" max="2070" width="12.42578125" style="94" customWidth="1"/>
    <col min="2071" max="2072" width="10.7109375" style="94" customWidth="1"/>
    <col min="2073" max="2073" width="10.5703125" style="94" customWidth="1"/>
    <col min="2074" max="2074" width="14" style="94" customWidth="1"/>
    <col min="2075" max="2075" width="9.85546875" style="94" customWidth="1"/>
    <col min="2076" max="2076" width="12" style="94" customWidth="1"/>
    <col min="2077" max="2077" width="12.85546875" style="94" customWidth="1"/>
    <col min="2078" max="2078" width="15.7109375" style="94" customWidth="1"/>
    <col min="2079" max="2079" width="14.140625" style="94" customWidth="1"/>
    <col min="2080" max="2080" width="13.28515625" style="94" customWidth="1"/>
    <col min="2081" max="2081" width="11.140625" style="94" customWidth="1"/>
    <col min="2082" max="2082" width="14.85546875" style="94" customWidth="1"/>
    <col min="2083" max="2084" width="11.28515625" style="94" customWidth="1"/>
    <col min="2085" max="2085" width="13.28515625" style="94" customWidth="1"/>
    <col min="2086" max="2087" width="9.140625" style="94" customWidth="1"/>
    <col min="2088" max="2088" width="11.140625" style="94" customWidth="1"/>
    <col min="2089" max="2089" width="16.7109375" style="94" customWidth="1"/>
    <col min="2090" max="2090" width="9.85546875" style="94" customWidth="1"/>
    <col min="2091" max="2091" width="12" style="94" customWidth="1"/>
    <col min="2092" max="2092" width="12.85546875" style="94" customWidth="1"/>
    <col min="2093" max="2093" width="13.85546875" style="94" customWidth="1"/>
    <col min="2094" max="2094" width="13.5703125" style="94" customWidth="1"/>
    <col min="2095" max="2095" width="12.28515625" style="94" customWidth="1"/>
    <col min="2096" max="2096" width="11.140625" style="94" customWidth="1"/>
    <col min="2097" max="2097" width="14" style="94" customWidth="1"/>
    <col min="2098" max="2099" width="10.140625" style="94" customWidth="1"/>
    <col min="2100" max="2100" width="13.140625" style="94" customWidth="1"/>
    <col min="2101" max="2102" width="10.140625" style="94" customWidth="1"/>
    <col min="2103" max="2103" width="11.28515625" style="94" customWidth="1"/>
    <col min="2104" max="2107" width="13.140625" style="94" customWidth="1"/>
    <col min="2108" max="2108" width="15.28515625" style="94" customWidth="1"/>
    <col min="2109" max="2111" width="13.140625" style="94" customWidth="1"/>
    <col min="2112" max="2112" width="14.7109375" style="94" customWidth="1"/>
    <col min="2113" max="2114" width="10.28515625" style="94" customWidth="1"/>
    <col min="2115" max="2115" width="14" style="94" customWidth="1"/>
    <col min="2116" max="2117" width="10.28515625" style="94" customWidth="1"/>
    <col min="2118" max="2118" width="11.42578125" style="94" customWidth="1"/>
    <col min="2119" max="2119" width="15.28515625" style="94" customWidth="1"/>
    <col min="2120" max="2120" width="9.85546875" style="94" customWidth="1"/>
    <col min="2121" max="2121" width="12" style="94" customWidth="1"/>
    <col min="2122" max="2122" width="12.85546875" style="94" customWidth="1"/>
    <col min="2123" max="2123" width="12.7109375" style="94" customWidth="1"/>
    <col min="2124" max="2124" width="13.7109375" style="94" customWidth="1"/>
    <col min="2125" max="2125" width="12.28515625" style="94" customWidth="1"/>
    <col min="2126" max="2126" width="10.7109375" style="94" customWidth="1"/>
    <col min="2127" max="2127" width="12.28515625" style="94" customWidth="1"/>
    <col min="2128" max="2129" width="10.5703125" style="94" customWidth="1"/>
    <col min="2130" max="2130" width="13.42578125" style="94" customWidth="1"/>
    <col min="2131" max="2132" width="10.5703125" style="94" customWidth="1"/>
    <col min="2133" max="2133" width="10.85546875" style="94" customWidth="1"/>
    <col min="2134" max="2134" width="15.28515625" style="94" customWidth="1"/>
    <col min="2135" max="2135" width="16.140625" style="94" customWidth="1"/>
    <col min="2136" max="2136" width="12" style="94" customWidth="1"/>
    <col min="2137" max="2137" width="12.85546875" style="94" customWidth="1"/>
    <col min="2138" max="2138" width="12.28515625" style="94" customWidth="1"/>
    <col min="2139" max="2139" width="14.140625" style="94" customWidth="1"/>
    <col min="2140" max="2140" width="12.28515625" style="94" customWidth="1"/>
    <col min="2141" max="2141" width="10.28515625" style="94" customWidth="1"/>
    <col min="2142" max="2142" width="12.28515625" style="94" customWidth="1"/>
    <col min="2143" max="2147" width="10.5703125" style="94" customWidth="1"/>
    <col min="2148" max="2148" width="10.85546875" style="94" customWidth="1"/>
    <col min="2149" max="2149" width="16" style="94" customWidth="1"/>
    <col min="2150" max="2150" width="9.85546875" style="94" customWidth="1"/>
    <col min="2151" max="2151" width="12" style="94" customWidth="1"/>
    <col min="2152" max="2152" width="12.85546875" style="94" customWidth="1"/>
    <col min="2153" max="2153" width="12.28515625" style="94" customWidth="1"/>
    <col min="2154" max="2154" width="13.5703125" style="94" customWidth="1"/>
    <col min="2155" max="2155" width="12.28515625" style="94" customWidth="1"/>
    <col min="2156" max="2156" width="10.28515625" style="94" customWidth="1"/>
    <col min="2157" max="2157" width="12.28515625" style="94" customWidth="1"/>
    <col min="2158" max="2159" width="11.140625" style="94" customWidth="1"/>
    <col min="2160" max="2160" width="12.5703125" style="94" customWidth="1"/>
    <col min="2161" max="2162" width="11.140625" style="94" customWidth="1"/>
    <col min="2163" max="2163" width="12.140625" style="94" customWidth="1"/>
    <col min="2164" max="2164" width="17.28515625" style="94" customWidth="1"/>
    <col min="2165" max="2165" width="9.85546875" style="94" customWidth="1"/>
    <col min="2166" max="2166" width="12" style="94" customWidth="1"/>
    <col min="2167" max="2167" width="12.85546875" style="94" customWidth="1"/>
    <col min="2168" max="2168" width="12.28515625" style="94" customWidth="1"/>
    <col min="2169" max="2169" width="14" style="94" customWidth="1"/>
    <col min="2170" max="2170" width="12.28515625" style="94" customWidth="1"/>
    <col min="2171" max="2171" width="10.42578125" style="94" customWidth="1"/>
    <col min="2172" max="2172" width="12.28515625" style="94" customWidth="1"/>
    <col min="2173" max="2177" width="11.42578125" style="94" customWidth="1"/>
    <col min="2178" max="2178" width="10.85546875" style="94" customWidth="1"/>
    <col min="2179" max="2180" width="9.85546875" style="94" customWidth="1"/>
    <col min="2181" max="2181" width="12" style="94" customWidth="1"/>
    <col min="2182" max="2182" width="12.85546875" style="94" customWidth="1"/>
    <col min="2183" max="2183" width="12.28515625" style="94" customWidth="1"/>
    <col min="2184" max="2184" width="13.5703125" style="94" customWidth="1"/>
    <col min="2185" max="2185" width="12.28515625" style="94" customWidth="1"/>
    <col min="2186" max="2186" width="10.7109375" style="94" customWidth="1"/>
    <col min="2187" max="2187" width="12.28515625" style="94" customWidth="1"/>
    <col min="2188" max="2189" width="10.7109375" style="94" customWidth="1"/>
    <col min="2190" max="2190" width="13.7109375" style="94" customWidth="1"/>
    <col min="2191" max="2192" width="10.7109375" style="94" customWidth="1"/>
    <col min="2193" max="2193" width="12.140625" style="94" customWidth="1"/>
    <col min="2194" max="2194" width="10.42578125" style="94" customWidth="1"/>
    <col min="2195" max="2195" width="9.85546875" style="94" customWidth="1"/>
    <col min="2196" max="2196" width="12" style="94" customWidth="1"/>
    <col min="2197" max="2198" width="12.85546875" style="94" customWidth="1"/>
    <col min="2199" max="2199" width="13.5703125" style="94" customWidth="1"/>
    <col min="2200" max="2200" width="12.28515625" style="94" customWidth="1"/>
    <col min="2201" max="2201" width="10.5703125" style="94" customWidth="1"/>
    <col min="2202" max="2202" width="14.42578125" style="94" customWidth="1"/>
    <col min="2203" max="2204" width="10.140625" style="94" customWidth="1"/>
    <col min="2205" max="2205" width="13.5703125" style="94" customWidth="1"/>
    <col min="2206" max="2207" width="10.140625" style="94" customWidth="1"/>
    <col min="2208" max="2208" width="12.28515625" style="94" customWidth="1"/>
    <col min="2209" max="2209" width="11.5703125" style="94" customWidth="1"/>
    <col min="2210" max="2210" width="9.85546875" style="94" customWidth="1"/>
    <col min="2211" max="2211" width="12" style="94" customWidth="1"/>
    <col min="2212" max="2212" width="12.85546875" style="94" customWidth="1"/>
    <col min="2213" max="2214" width="14" style="94" customWidth="1"/>
    <col min="2215" max="2215" width="12.28515625" style="94" customWidth="1"/>
    <col min="2216" max="2216" width="11.140625" style="94" customWidth="1"/>
    <col min="2217" max="2217" width="14.28515625" style="94" customWidth="1"/>
    <col min="2218" max="2219" width="11.140625" style="94" customWidth="1"/>
    <col min="2220" max="2220" width="12.7109375" style="94" customWidth="1"/>
    <col min="2221" max="2222" width="11.140625" style="94" customWidth="1"/>
    <col min="2223" max="2223" width="12.85546875" style="94" customWidth="1"/>
    <col min="2224" max="2224" width="11.5703125" style="94" customWidth="1"/>
    <col min="2225" max="2225" width="9.85546875" style="94" customWidth="1"/>
    <col min="2226" max="2226" width="12" style="94" customWidth="1"/>
    <col min="2227" max="2227" width="12.85546875" style="94" customWidth="1"/>
    <col min="2228" max="2228" width="13.7109375" style="94" customWidth="1"/>
    <col min="2229" max="2229" width="13.5703125" style="94" customWidth="1"/>
    <col min="2230" max="2230" width="12.28515625" style="94" customWidth="1"/>
    <col min="2231" max="2231" width="11" style="94" customWidth="1"/>
    <col min="2232" max="2232" width="14.5703125" style="94" customWidth="1"/>
    <col min="2233" max="2238" width="17.5703125" style="94" customWidth="1"/>
    <col min="2239" max="2239" width="12.42578125" style="94" customWidth="1"/>
    <col min="2240" max="2240" width="20.42578125" style="94" customWidth="1"/>
    <col min="2241" max="2241" width="18.28515625" style="94" customWidth="1"/>
    <col min="2242" max="2243" width="22.28515625" style="94" customWidth="1"/>
    <col min="2244" max="2304" width="9.140625" style="94"/>
    <col min="2305" max="2305" width="6.28515625" style="94" bestFit="1" customWidth="1"/>
    <col min="2306" max="2306" width="47.42578125" style="94" customWidth="1"/>
    <col min="2307" max="2307" width="7.140625" style="94" customWidth="1"/>
    <col min="2308" max="2308" width="10" style="94" customWidth="1"/>
    <col min="2309" max="2309" width="9.5703125" style="94" customWidth="1"/>
    <col min="2310" max="2310" width="15.7109375" style="94" customWidth="1"/>
    <col min="2311" max="2311" width="17.42578125" style="94" customWidth="1"/>
    <col min="2312" max="2313" width="12.85546875" style="94" customWidth="1"/>
    <col min="2314" max="2314" width="16" style="94" customWidth="1"/>
    <col min="2315" max="2315" width="14.7109375" style="94" customWidth="1"/>
    <col min="2316" max="2316" width="13.5703125" style="94" customWidth="1"/>
    <col min="2317" max="2317" width="12" style="94" customWidth="1"/>
    <col min="2318" max="2318" width="12.85546875" style="94" customWidth="1"/>
    <col min="2319" max="2319" width="13.5703125" style="94" customWidth="1"/>
    <col min="2320" max="2320" width="13.42578125" style="94" customWidth="1"/>
    <col min="2321" max="2321" width="11.7109375" style="94" customWidth="1"/>
    <col min="2322" max="2322" width="10.28515625" style="94" customWidth="1"/>
    <col min="2323" max="2323" width="17.5703125" style="94" customWidth="1"/>
    <col min="2324" max="2325" width="11.7109375" style="94" customWidth="1"/>
    <col min="2326" max="2326" width="12.42578125" style="94" customWidth="1"/>
    <col min="2327" max="2328" width="10.7109375" style="94" customWidth="1"/>
    <col min="2329" max="2329" width="10.5703125" style="94" customWidth="1"/>
    <col min="2330" max="2330" width="14" style="94" customWidth="1"/>
    <col min="2331" max="2331" width="9.85546875" style="94" customWidth="1"/>
    <col min="2332" max="2332" width="12" style="94" customWidth="1"/>
    <col min="2333" max="2333" width="12.85546875" style="94" customWidth="1"/>
    <col min="2334" max="2334" width="15.7109375" style="94" customWidth="1"/>
    <col min="2335" max="2335" width="14.140625" style="94" customWidth="1"/>
    <col min="2336" max="2336" width="13.28515625" style="94" customWidth="1"/>
    <col min="2337" max="2337" width="11.140625" style="94" customWidth="1"/>
    <col min="2338" max="2338" width="14.85546875" style="94" customWidth="1"/>
    <col min="2339" max="2340" width="11.28515625" style="94" customWidth="1"/>
    <col min="2341" max="2341" width="13.28515625" style="94" customWidth="1"/>
    <col min="2342" max="2343" width="9.140625" style="94" customWidth="1"/>
    <col min="2344" max="2344" width="11.140625" style="94" customWidth="1"/>
    <col min="2345" max="2345" width="16.7109375" style="94" customWidth="1"/>
    <col min="2346" max="2346" width="9.85546875" style="94" customWidth="1"/>
    <col min="2347" max="2347" width="12" style="94" customWidth="1"/>
    <col min="2348" max="2348" width="12.85546875" style="94" customWidth="1"/>
    <col min="2349" max="2349" width="13.85546875" style="94" customWidth="1"/>
    <col min="2350" max="2350" width="13.5703125" style="94" customWidth="1"/>
    <col min="2351" max="2351" width="12.28515625" style="94" customWidth="1"/>
    <col min="2352" max="2352" width="11.140625" style="94" customWidth="1"/>
    <col min="2353" max="2353" width="14" style="94" customWidth="1"/>
    <col min="2354" max="2355" width="10.140625" style="94" customWidth="1"/>
    <col min="2356" max="2356" width="13.140625" style="94" customWidth="1"/>
    <col min="2357" max="2358" width="10.140625" style="94" customWidth="1"/>
    <col min="2359" max="2359" width="11.28515625" style="94" customWidth="1"/>
    <col min="2360" max="2363" width="13.140625" style="94" customWidth="1"/>
    <col min="2364" max="2364" width="15.28515625" style="94" customWidth="1"/>
    <col min="2365" max="2367" width="13.140625" style="94" customWidth="1"/>
    <col min="2368" max="2368" width="14.7109375" style="94" customWidth="1"/>
    <col min="2369" max="2370" width="10.28515625" style="94" customWidth="1"/>
    <col min="2371" max="2371" width="14" style="94" customWidth="1"/>
    <col min="2372" max="2373" width="10.28515625" style="94" customWidth="1"/>
    <col min="2374" max="2374" width="11.42578125" style="94" customWidth="1"/>
    <col min="2375" max="2375" width="15.28515625" style="94" customWidth="1"/>
    <col min="2376" max="2376" width="9.85546875" style="94" customWidth="1"/>
    <col min="2377" max="2377" width="12" style="94" customWidth="1"/>
    <col min="2378" max="2378" width="12.85546875" style="94" customWidth="1"/>
    <col min="2379" max="2379" width="12.7109375" style="94" customWidth="1"/>
    <col min="2380" max="2380" width="13.7109375" style="94" customWidth="1"/>
    <col min="2381" max="2381" width="12.28515625" style="94" customWidth="1"/>
    <col min="2382" max="2382" width="10.7109375" style="94" customWidth="1"/>
    <col min="2383" max="2383" width="12.28515625" style="94" customWidth="1"/>
    <col min="2384" max="2385" width="10.5703125" style="94" customWidth="1"/>
    <col min="2386" max="2386" width="13.42578125" style="94" customWidth="1"/>
    <col min="2387" max="2388" width="10.5703125" style="94" customWidth="1"/>
    <col min="2389" max="2389" width="10.85546875" style="94" customWidth="1"/>
    <col min="2390" max="2390" width="15.28515625" style="94" customWidth="1"/>
    <col min="2391" max="2391" width="16.140625" style="94" customWidth="1"/>
    <col min="2392" max="2392" width="12" style="94" customWidth="1"/>
    <col min="2393" max="2393" width="12.85546875" style="94" customWidth="1"/>
    <col min="2394" max="2394" width="12.28515625" style="94" customWidth="1"/>
    <col min="2395" max="2395" width="14.140625" style="94" customWidth="1"/>
    <col min="2396" max="2396" width="12.28515625" style="94" customWidth="1"/>
    <col min="2397" max="2397" width="10.28515625" style="94" customWidth="1"/>
    <col min="2398" max="2398" width="12.28515625" style="94" customWidth="1"/>
    <col min="2399" max="2403" width="10.5703125" style="94" customWidth="1"/>
    <col min="2404" max="2404" width="10.85546875" style="94" customWidth="1"/>
    <col min="2405" max="2405" width="16" style="94" customWidth="1"/>
    <col min="2406" max="2406" width="9.85546875" style="94" customWidth="1"/>
    <col min="2407" max="2407" width="12" style="94" customWidth="1"/>
    <col min="2408" max="2408" width="12.85546875" style="94" customWidth="1"/>
    <col min="2409" max="2409" width="12.28515625" style="94" customWidth="1"/>
    <col min="2410" max="2410" width="13.5703125" style="94" customWidth="1"/>
    <col min="2411" max="2411" width="12.28515625" style="94" customWidth="1"/>
    <col min="2412" max="2412" width="10.28515625" style="94" customWidth="1"/>
    <col min="2413" max="2413" width="12.28515625" style="94" customWidth="1"/>
    <col min="2414" max="2415" width="11.140625" style="94" customWidth="1"/>
    <col min="2416" max="2416" width="12.5703125" style="94" customWidth="1"/>
    <col min="2417" max="2418" width="11.140625" style="94" customWidth="1"/>
    <col min="2419" max="2419" width="12.140625" style="94" customWidth="1"/>
    <col min="2420" max="2420" width="17.28515625" style="94" customWidth="1"/>
    <col min="2421" max="2421" width="9.85546875" style="94" customWidth="1"/>
    <col min="2422" max="2422" width="12" style="94" customWidth="1"/>
    <col min="2423" max="2423" width="12.85546875" style="94" customWidth="1"/>
    <col min="2424" max="2424" width="12.28515625" style="94" customWidth="1"/>
    <col min="2425" max="2425" width="14" style="94" customWidth="1"/>
    <col min="2426" max="2426" width="12.28515625" style="94" customWidth="1"/>
    <col min="2427" max="2427" width="10.42578125" style="94" customWidth="1"/>
    <col min="2428" max="2428" width="12.28515625" style="94" customWidth="1"/>
    <col min="2429" max="2433" width="11.42578125" style="94" customWidth="1"/>
    <col min="2434" max="2434" width="10.85546875" style="94" customWidth="1"/>
    <col min="2435" max="2436" width="9.85546875" style="94" customWidth="1"/>
    <col min="2437" max="2437" width="12" style="94" customWidth="1"/>
    <col min="2438" max="2438" width="12.85546875" style="94" customWidth="1"/>
    <col min="2439" max="2439" width="12.28515625" style="94" customWidth="1"/>
    <col min="2440" max="2440" width="13.5703125" style="94" customWidth="1"/>
    <col min="2441" max="2441" width="12.28515625" style="94" customWidth="1"/>
    <col min="2442" max="2442" width="10.7109375" style="94" customWidth="1"/>
    <col min="2443" max="2443" width="12.28515625" style="94" customWidth="1"/>
    <col min="2444" max="2445" width="10.7109375" style="94" customWidth="1"/>
    <col min="2446" max="2446" width="13.7109375" style="94" customWidth="1"/>
    <col min="2447" max="2448" width="10.7109375" style="94" customWidth="1"/>
    <col min="2449" max="2449" width="12.140625" style="94" customWidth="1"/>
    <col min="2450" max="2450" width="10.42578125" style="94" customWidth="1"/>
    <col min="2451" max="2451" width="9.85546875" style="94" customWidth="1"/>
    <col min="2452" max="2452" width="12" style="94" customWidth="1"/>
    <col min="2453" max="2454" width="12.85546875" style="94" customWidth="1"/>
    <col min="2455" max="2455" width="13.5703125" style="94" customWidth="1"/>
    <col min="2456" max="2456" width="12.28515625" style="94" customWidth="1"/>
    <col min="2457" max="2457" width="10.5703125" style="94" customWidth="1"/>
    <col min="2458" max="2458" width="14.42578125" style="94" customWidth="1"/>
    <col min="2459" max="2460" width="10.140625" style="94" customWidth="1"/>
    <col min="2461" max="2461" width="13.5703125" style="94" customWidth="1"/>
    <col min="2462" max="2463" width="10.140625" style="94" customWidth="1"/>
    <col min="2464" max="2464" width="12.28515625" style="94" customWidth="1"/>
    <col min="2465" max="2465" width="11.5703125" style="94" customWidth="1"/>
    <col min="2466" max="2466" width="9.85546875" style="94" customWidth="1"/>
    <col min="2467" max="2467" width="12" style="94" customWidth="1"/>
    <col min="2468" max="2468" width="12.85546875" style="94" customWidth="1"/>
    <col min="2469" max="2470" width="14" style="94" customWidth="1"/>
    <col min="2471" max="2471" width="12.28515625" style="94" customWidth="1"/>
    <col min="2472" max="2472" width="11.140625" style="94" customWidth="1"/>
    <col min="2473" max="2473" width="14.28515625" style="94" customWidth="1"/>
    <col min="2474" max="2475" width="11.140625" style="94" customWidth="1"/>
    <col min="2476" max="2476" width="12.7109375" style="94" customWidth="1"/>
    <col min="2477" max="2478" width="11.140625" style="94" customWidth="1"/>
    <col min="2479" max="2479" width="12.85546875" style="94" customWidth="1"/>
    <col min="2480" max="2480" width="11.5703125" style="94" customWidth="1"/>
    <col min="2481" max="2481" width="9.85546875" style="94" customWidth="1"/>
    <col min="2482" max="2482" width="12" style="94" customWidth="1"/>
    <col min="2483" max="2483" width="12.85546875" style="94" customWidth="1"/>
    <col min="2484" max="2484" width="13.7109375" style="94" customWidth="1"/>
    <col min="2485" max="2485" width="13.5703125" style="94" customWidth="1"/>
    <col min="2486" max="2486" width="12.28515625" style="94" customWidth="1"/>
    <col min="2487" max="2487" width="11" style="94" customWidth="1"/>
    <col min="2488" max="2488" width="14.5703125" style="94" customWidth="1"/>
    <col min="2489" max="2494" width="17.5703125" style="94" customWidth="1"/>
    <col min="2495" max="2495" width="12.42578125" style="94" customWidth="1"/>
    <col min="2496" max="2496" width="20.42578125" style="94" customWidth="1"/>
    <col min="2497" max="2497" width="18.28515625" style="94" customWidth="1"/>
    <col min="2498" max="2499" width="22.28515625" style="94" customWidth="1"/>
    <col min="2500" max="2560" width="9.140625" style="94"/>
    <col min="2561" max="2561" width="6.28515625" style="94" bestFit="1" customWidth="1"/>
    <col min="2562" max="2562" width="47.42578125" style="94" customWidth="1"/>
    <col min="2563" max="2563" width="7.140625" style="94" customWidth="1"/>
    <col min="2564" max="2564" width="10" style="94" customWidth="1"/>
    <col min="2565" max="2565" width="9.5703125" style="94" customWidth="1"/>
    <col min="2566" max="2566" width="15.7109375" style="94" customWidth="1"/>
    <col min="2567" max="2567" width="17.42578125" style="94" customWidth="1"/>
    <col min="2568" max="2569" width="12.85546875" style="94" customWidth="1"/>
    <col min="2570" max="2570" width="16" style="94" customWidth="1"/>
    <col min="2571" max="2571" width="14.7109375" style="94" customWidth="1"/>
    <col min="2572" max="2572" width="13.5703125" style="94" customWidth="1"/>
    <col min="2573" max="2573" width="12" style="94" customWidth="1"/>
    <col min="2574" max="2574" width="12.85546875" style="94" customWidth="1"/>
    <col min="2575" max="2575" width="13.5703125" style="94" customWidth="1"/>
    <col min="2576" max="2576" width="13.42578125" style="94" customWidth="1"/>
    <col min="2577" max="2577" width="11.7109375" style="94" customWidth="1"/>
    <col min="2578" max="2578" width="10.28515625" style="94" customWidth="1"/>
    <col min="2579" max="2579" width="17.5703125" style="94" customWidth="1"/>
    <col min="2580" max="2581" width="11.7109375" style="94" customWidth="1"/>
    <col min="2582" max="2582" width="12.42578125" style="94" customWidth="1"/>
    <col min="2583" max="2584" width="10.7109375" style="94" customWidth="1"/>
    <col min="2585" max="2585" width="10.5703125" style="94" customWidth="1"/>
    <col min="2586" max="2586" width="14" style="94" customWidth="1"/>
    <col min="2587" max="2587" width="9.85546875" style="94" customWidth="1"/>
    <col min="2588" max="2588" width="12" style="94" customWidth="1"/>
    <col min="2589" max="2589" width="12.85546875" style="94" customWidth="1"/>
    <col min="2590" max="2590" width="15.7109375" style="94" customWidth="1"/>
    <col min="2591" max="2591" width="14.140625" style="94" customWidth="1"/>
    <col min="2592" max="2592" width="13.28515625" style="94" customWidth="1"/>
    <col min="2593" max="2593" width="11.140625" style="94" customWidth="1"/>
    <col min="2594" max="2594" width="14.85546875" style="94" customWidth="1"/>
    <col min="2595" max="2596" width="11.28515625" style="94" customWidth="1"/>
    <col min="2597" max="2597" width="13.28515625" style="94" customWidth="1"/>
    <col min="2598" max="2599" width="9.140625" style="94" customWidth="1"/>
    <col min="2600" max="2600" width="11.140625" style="94" customWidth="1"/>
    <col min="2601" max="2601" width="16.7109375" style="94" customWidth="1"/>
    <col min="2602" max="2602" width="9.85546875" style="94" customWidth="1"/>
    <col min="2603" max="2603" width="12" style="94" customWidth="1"/>
    <col min="2604" max="2604" width="12.85546875" style="94" customWidth="1"/>
    <col min="2605" max="2605" width="13.85546875" style="94" customWidth="1"/>
    <col min="2606" max="2606" width="13.5703125" style="94" customWidth="1"/>
    <col min="2607" max="2607" width="12.28515625" style="94" customWidth="1"/>
    <col min="2608" max="2608" width="11.140625" style="94" customWidth="1"/>
    <col min="2609" max="2609" width="14" style="94" customWidth="1"/>
    <col min="2610" max="2611" width="10.140625" style="94" customWidth="1"/>
    <col min="2612" max="2612" width="13.140625" style="94" customWidth="1"/>
    <col min="2613" max="2614" width="10.140625" style="94" customWidth="1"/>
    <col min="2615" max="2615" width="11.28515625" style="94" customWidth="1"/>
    <col min="2616" max="2619" width="13.140625" style="94" customWidth="1"/>
    <col min="2620" max="2620" width="15.28515625" style="94" customWidth="1"/>
    <col min="2621" max="2623" width="13.140625" style="94" customWidth="1"/>
    <col min="2624" max="2624" width="14.7109375" style="94" customWidth="1"/>
    <col min="2625" max="2626" width="10.28515625" style="94" customWidth="1"/>
    <col min="2627" max="2627" width="14" style="94" customWidth="1"/>
    <col min="2628" max="2629" width="10.28515625" style="94" customWidth="1"/>
    <col min="2630" max="2630" width="11.42578125" style="94" customWidth="1"/>
    <col min="2631" max="2631" width="15.28515625" style="94" customWidth="1"/>
    <col min="2632" max="2632" width="9.85546875" style="94" customWidth="1"/>
    <col min="2633" max="2633" width="12" style="94" customWidth="1"/>
    <col min="2634" max="2634" width="12.85546875" style="94" customWidth="1"/>
    <col min="2635" max="2635" width="12.7109375" style="94" customWidth="1"/>
    <col min="2636" max="2636" width="13.7109375" style="94" customWidth="1"/>
    <col min="2637" max="2637" width="12.28515625" style="94" customWidth="1"/>
    <col min="2638" max="2638" width="10.7109375" style="94" customWidth="1"/>
    <col min="2639" max="2639" width="12.28515625" style="94" customWidth="1"/>
    <col min="2640" max="2641" width="10.5703125" style="94" customWidth="1"/>
    <col min="2642" max="2642" width="13.42578125" style="94" customWidth="1"/>
    <col min="2643" max="2644" width="10.5703125" style="94" customWidth="1"/>
    <col min="2645" max="2645" width="10.85546875" style="94" customWidth="1"/>
    <col min="2646" max="2646" width="15.28515625" style="94" customWidth="1"/>
    <col min="2647" max="2647" width="16.140625" style="94" customWidth="1"/>
    <col min="2648" max="2648" width="12" style="94" customWidth="1"/>
    <col min="2649" max="2649" width="12.85546875" style="94" customWidth="1"/>
    <col min="2650" max="2650" width="12.28515625" style="94" customWidth="1"/>
    <col min="2651" max="2651" width="14.140625" style="94" customWidth="1"/>
    <col min="2652" max="2652" width="12.28515625" style="94" customWidth="1"/>
    <col min="2653" max="2653" width="10.28515625" style="94" customWidth="1"/>
    <col min="2654" max="2654" width="12.28515625" style="94" customWidth="1"/>
    <col min="2655" max="2659" width="10.5703125" style="94" customWidth="1"/>
    <col min="2660" max="2660" width="10.85546875" style="94" customWidth="1"/>
    <col min="2661" max="2661" width="16" style="94" customWidth="1"/>
    <col min="2662" max="2662" width="9.85546875" style="94" customWidth="1"/>
    <col min="2663" max="2663" width="12" style="94" customWidth="1"/>
    <col min="2664" max="2664" width="12.85546875" style="94" customWidth="1"/>
    <col min="2665" max="2665" width="12.28515625" style="94" customWidth="1"/>
    <col min="2666" max="2666" width="13.5703125" style="94" customWidth="1"/>
    <col min="2667" max="2667" width="12.28515625" style="94" customWidth="1"/>
    <col min="2668" max="2668" width="10.28515625" style="94" customWidth="1"/>
    <col min="2669" max="2669" width="12.28515625" style="94" customWidth="1"/>
    <col min="2670" max="2671" width="11.140625" style="94" customWidth="1"/>
    <col min="2672" max="2672" width="12.5703125" style="94" customWidth="1"/>
    <col min="2673" max="2674" width="11.140625" style="94" customWidth="1"/>
    <col min="2675" max="2675" width="12.140625" style="94" customWidth="1"/>
    <col min="2676" max="2676" width="17.28515625" style="94" customWidth="1"/>
    <col min="2677" max="2677" width="9.85546875" style="94" customWidth="1"/>
    <col min="2678" max="2678" width="12" style="94" customWidth="1"/>
    <col min="2679" max="2679" width="12.85546875" style="94" customWidth="1"/>
    <col min="2680" max="2680" width="12.28515625" style="94" customWidth="1"/>
    <col min="2681" max="2681" width="14" style="94" customWidth="1"/>
    <col min="2682" max="2682" width="12.28515625" style="94" customWidth="1"/>
    <col min="2683" max="2683" width="10.42578125" style="94" customWidth="1"/>
    <col min="2684" max="2684" width="12.28515625" style="94" customWidth="1"/>
    <col min="2685" max="2689" width="11.42578125" style="94" customWidth="1"/>
    <col min="2690" max="2690" width="10.85546875" style="94" customWidth="1"/>
    <col min="2691" max="2692" width="9.85546875" style="94" customWidth="1"/>
    <col min="2693" max="2693" width="12" style="94" customWidth="1"/>
    <col min="2694" max="2694" width="12.85546875" style="94" customWidth="1"/>
    <col min="2695" max="2695" width="12.28515625" style="94" customWidth="1"/>
    <col min="2696" max="2696" width="13.5703125" style="94" customWidth="1"/>
    <col min="2697" max="2697" width="12.28515625" style="94" customWidth="1"/>
    <col min="2698" max="2698" width="10.7109375" style="94" customWidth="1"/>
    <col min="2699" max="2699" width="12.28515625" style="94" customWidth="1"/>
    <col min="2700" max="2701" width="10.7109375" style="94" customWidth="1"/>
    <col min="2702" max="2702" width="13.7109375" style="94" customWidth="1"/>
    <col min="2703" max="2704" width="10.7109375" style="94" customWidth="1"/>
    <col min="2705" max="2705" width="12.140625" style="94" customWidth="1"/>
    <col min="2706" max="2706" width="10.42578125" style="94" customWidth="1"/>
    <col min="2707" max="2707" width="9.85546875" style="94" customWidth="1"/>
    <col min="2708" max="2708" width="12" style="94" customWidth="1"/>
    <col min="2709" max="2710" width="12.85546875" style="94" customWidth="1"/>
    <col min="2711" max="2711" width="13.5703125" style="94" customWidth="1"/>
    <col min="2712" max="2712" width="12.28515625" style="94" customWidth="1"/>
    <col min="2713" max="2713" width="10.5703125" style="94" customWidth="1"/>
    <col min="2714" max="2714" width="14.42578125" style="94" customWidth="1"/>
    <col min="2715" max="2716" width="10.140625" style="94" customWidth="1"/>
    <col min="2717" max="2717" width="13.5703125" style="94" customWidth="1"/>
    <col min="2718" max="2719" width="10.140625" style="94" customWidth="1"/>
    <col min="2720" max="2720" width="12.28515625" style="94" customWidth="1"/>
    <col min="2721" max="2721" width="11.5703125" style="94" customWidth="1"/>
    <col min="2722" max="2722" width="9.85546875" style="94" customWidth="1"/>
    <col min="2723" max="2723" width="12" style="94" customWidth="1"/>
    <col min="2724" max="2724" width="12.85546875" style="94" customWidth="1"/>
    <col min="2725" max="2726" width="14" style="94" customWidth="1"/>
    <col min="2727" max="2727" width="12.28515625" style="94" customWidth="1"/>
    <col min="2728" max="2728" width="11.140625" style="94" customWidth="1"/>
    <col min="2729" max="2729" width="14.28515625" style="94" customWidth="1"/>
    <col min="2730" max="2731" width="11.140625" style="94" customWidth="1"/>
    <col min="2732" max="2732" width="12.7109375" style="94" customWidth="1"/>
    <col min="2733" max="2734" width="11.140625" style="94" customWidth="1"/>
    <col min="2735" max="2735" width="12.85546875" style="94" customWidth="1"/>
    <col min="2736" max="2736" width="11.5703125" style="94" customWidth="1"/>
    <col min="2737" max="2737" width="9.85546875" style="94" customWidth="1"/>
    <col min="2738" max="2738" width="12" style="94" customWidth="1"/>
    <col min="2739" max="2739" width="12.85546875" style="94" customWidth="1"/>
    <col min="2740" max="2740" width="13.7109375" style="94" customWidth="1"/>
    <col min="2741" max="2741" width="13.5703125" style="94" customWidth="1"/>
    <col min="2742" max="2742" width="12.28515625" style="94" customWidth="1"/>
    <col min="2743" max="2743" width="11" style="94" customWidth="1"/>
    <col min="2744" max="2744" width="14.5703125" style="94" customWidth="1"/>
    <col min="2745" max="2750" width="17.5703125" style="94" customWidth="1"/>
    <col min="2751" max="2751" width="12.42578125" style="94" customWidth="1"/>
    <col min="2752" max="2752" width="20.42578125" style="94" customWidth="1"/>
    <col min="2753" max="2753" width="18.28515625" style="94" customWidth="1"/>
    <col min="2754" max="2755" width="22.28515625" style="94" customWidth="1"/>
    <col min="2756" max="2816" width="9.140625" style="94"/>
    <col min="2817" max="2817" width="6.28515625" style="94" bestFit="1" customWidth="1"/>
    <col min="2818" max="2818" width="47.42578125" style="94" customWidth="1"/>
    <col min="2819" max="2819" width="7.140625" style="94" customWidth="1"/>
    <col min="2820" max="2820" width="10" style="94" customWidth="1"/>
    <col min="2821" max="2821" width="9.5703125" style="94" customWidth="1"/>
    <col min="2822" max="2822" width="15.7109375" style="94" customWidth="1"/>
    <col min="2823" max="2823" width="17.42578125" style="94" customWidth="1"/>
    <col min="2824" max="2825" width="12.85546875" style="94" customWidth="1"/>
    <col min="2826" max="2826" width="16" style="94" customWidth="1"/>
    <col min="2827" max="2827" width="14.7109375" style="94" customWidth="1"/>
    <col min="2828" max="2828" width="13.5703125" style="94" customWidth="1"/>
    <col min="2829" max="2829" width="12" style="94" customWidth="1"/>
    <col min="2830" max="2830" width="12.85546875" style="94" customWidth="1"/>
    <col min="2831" max="2831" width="13.5703125" style="94" customWidth="1"/>
    <col min="2832" max="2832" width="13.42578125" style="94" customWidth="1"/>
    <col min="2833" max="2833" width="11.7109375" style="94" customWidth="1"/>
    <col min="2834" max="2834" width="10.28515625" style="94" customWidth="1"/>
    <col min="2835" max="2835" width="17.5703125" style="94" customWidth="1"/>
    <col min="2836" max="2837" width="11.7109375" style="94" customWidth="1"/>
    <col min="2838" max="2838" width="12.42578125" style="94" customWidth="1"/>
    <col min="2839" max="2840" width="10.7109375" style="94" customWidth="1"/>
    <col min="2841" max="2841" width="10.5703125" style="94" customWidth="1"/>
    <col min="2842" max="2842" width="14" style="94" customWidth="1"/>
    <col min="2843" max="2843" width="9.85546875" style="94" customWidth="1"/>
    <col min="2844" max="2844" width="12" style="94" customWidth="1"/>
    <col min="2845" max="2845" width="12.85546875" style="94" customWidth="1"/>
    <col min="2846" max="2846" width="15.7109375" style="94" customWidth="1"/>
    <col min="2847" max="2847" width="14.140625" style="94" customWidth="1"/>
    <col min="2848" max="2848" width="13.28515625" style="94" customWidth="1"/>
    <col min="2849" max="2849" width="11.140625" style="94" customWidth="1"/>
    <col min="2850" max="2850" width="14.85546875" style="94" customWidth="1"/>
    <col min="2851" max="2852" width="11.28515625" style="94" customWidth="1"/>
    <col min="2853" max="2853" width="13.28515625" style="94" customWidth="1"/>
    <col min="2854" max="2855" width="9.140625" style="94" customWidth="1"/>
    <col min="2856" max="2856" width="11.140625" style="94" customWidth="1"/>
    <col min="2857" max="2857" width="16.7109375" style="94" customWidth="1"/>
    <col min="2858" max="2858" width="9.85546875" style="94" customWidth="1"/>
    <col min="2859" max="2859" width="12" style="94" customWidth="1"/>
    <col min="2860" max="2860" width="12.85546875" style="94" customWidth="1"/>
    <col min="2861" max="2861" width="13.85546875" style="94" customWidth="1"/>
    <col min="2862" max="2862" width="13.5703125" style="94" customWidth="1"/>
    <col min="2863" max="2863" width="12.28515625" style="94" customWidth="1"/>
    <col min="2864" max="2864" width="11.140625" style="94" customWidth="1"/>
    <col min="2865" max="2865" width="14" style="94" customWidth="1"/>
    <col min="2866" max="2867" width="10.140625" style="94" customWidth="1"/>
    <col min="2868" max="2868" width="13.140625" style="94" customWidth="1"/>
    <col min="2869" max="2870" width="10.140625" style="94" customWidth="1"/>
    <col min="2871" max="2871" width="11.28515625" style="94" customWidth="1"/>
    <col min="2872" max="2875" width="13.140625" style="94" customWidth="1"/>
    <col min="2876" max="2876" width="15.28515625" style="94" customWidth="1"/>
    <col min="2877" max="2879" width="13.140625" style="94" customWidth="1"/>
    <col min="2880" max="2880" width="14.7109375" style="94" customWidth="1"/>
    <col min="2881" max="2882" width="10.28515625" style="94" customWidth="1"/>
    <col min="2883" max="2883" width="14" style="94" customWidth="1"/>
    <col min="2884" max="2885" width="10.28515625" style="94" customWidth="1"/>
    <col min="2886" max="2886" width="11.42578125" style="94" customWidth="1"/>
    <col min="2887" max="2887" width="15.28515625" style="94" customWidth="1"/>
    <col min="2888" max="2888" width="9.85546875" style="94" customWidth="1"/>
    <col min="2889" max="2889" width="12" style="94" customWidth="1"/>
    <col min="2890" max="2890" width="12.85546875" style="94" customWidth="1"/>
    <col min="2891" max="2891" width="12.7109375" style="94" customWidth="1"/>
    <col min="2892" max="2892" width="13.7109375" style="94" customWidth="1"/>
    <col min="2893" max="2893" width="12.28515625" style="94" customWidth="1"/>
    <col min="2894" max="2894" width="10.7109375" style="94" customWidth="1"/>
    <col min="2895" max="2895" width="12.28515625" style="94" customWidth="1"/>
    <col min="2896" max="2897" width="10.5703125" style="94" customWidth="1"/>
    <col min="2898" max="2898" width="13.42578125" style="94" customWidth="1"/>
    <col min="2899" max="2900" width="10.5703125" style="94" customWidth="1"/>
    <col min="2901" max="2901" width="10.85546875" style="94" customWidth="1"/>
    <col min="2902" max="2902" width="15.28515625" style="94" customWidth="1"/>
    <col min="2903" max="2903" width="16.140625" style="94" customWidth="1"/>
    <col min="2904" max="2904" width="12" style="94" customWidth="1"/>
    <col min="2905" max="2905" width="12.85546875" style="94" customWidth="1"/>
    <col min="2906" max="2906" width="12.28515625" style="94" customWidth="1"/>
    <col min="2907" max="2907" width="14.140625" style="94" customWidth="1"/>
    <col min="2908" max="2908" width="12.28515625" style="94" customWidth="1"/>
    <col min="2909" max="2909" width="10.28515625" style="94" customWidth="1"/>
    <col min="2910" max="2910" width="12.28515625" style="94" customWidth="1"/>
    <col min="2911" max="2915" width="10.5703125" style="94" customWidth="1"/>
    <col min="2916" max="2916" width="10.85546875" style="94" customWidth="1"/>
    <col min="2917" max="2917" width="16" style="94" customWidth="1"/>
    <col min="2918" max="2918" width="9.85546875" style="94" customWidth="1"/>
    <col min="2919" max="2919" width="12" style="94" customWidth="1"/>
    <col min="2920" max="2920" width="12.85546875" style="94" customWidth="1"/>
    <col min="2921" max="2921" width="12.28515625" style="94" customWidth="1"/>
    <col min="2922" max="2922" width="13.5703125" style="94" customWidth="1"/>
    <col min="2923" max="2923" width="12.28515625" style="94" customWidth="1"/>
    <col min="2924" max="2924" width="10.28515625" style="94" customWidth="1"/>
    <col min="2925" max="2925" width="12.28515625" style="94" customWidth="1"/>
    <col min="2926" max="2927" width="11.140625" style="94" customWidth="1"/>
    <col min="2928" max="2928" width="12.5703125" style="94" customWidth="1"/>
    <col min="2929" max="2930" width="11.140625" style="94" customWidth="1"/>
    <col min="2931" max="2931" width="12.140625" style="94" customWidth="1"/>
    <col min="2932" max="2932" width="17.28515625" style="94" customWidth="1"/>
    <col min="2933" max="2933" width="9.85546875" style="94" customWidth="1"/>
    <col min="2934" max="2934" width="12" style="94" customWidth="1"/>
    <col min="2935" max="2935" width="12.85546875" style="94" customWidth="1"/>
    <col min="2936" max="2936" width="12.28515625" style="94" customWidth="1"/>
    <col min="2937" max="2937" width="14" style="94" customWidth="1"/>
    <col min="2938" max="2938" width="12.28515625" style="94" customWidth="1"/>
    <col min="2939" max="2939" width="10.42578125" style="94" customWidth="1"/>
    <col min="2940" max="2940" width="12.28515625" style="94" customWidth="1"/>
    <col min="2941" max="2945" width="11.42578125" style="94" customWidth="1"/>
    <col min="2946" max="2946" width="10.85546875" style="94" customWidth="1"/>
    <col min="2947" max="2948" width="9.85546875" style="94" customWidth="1"/>
    <col min="2949" max="2949" width="12" style="94" customWidth="1"/>
    <col min="2950" max="2950" width="12.85546875" style="94" customWidth="1"/>
    <col min="2951" max="2951" width="12.28515625" style="94" customWidth="1"/>
    <col min="2952" max="2952" width="13.5703125" style="94" customWidth="1"/>
    <col min="2953" max="2953" width="12.28515625" style="94" customWidth="1"/>
    <col min="2954" max="2954" width="10.7109375" style="94" customWidth="1"/>
    <col min="2955" max="2955" width="12.28515625" style="94" customWidth="1"/>
    <col min="2956" max="2957" width="10.7109375" style="94" customWidth="1"/>
    <col min="2958" max="2958" width="13.7109375" style="94" customWidth="1"/>
    <col min="2959" max="2960" width="10.7109375" style="94" customWidth="1"/>
    <col min="2961" max="2961" width="12.140625" style="94" customWidth="1"/>
    <col min="2962" max="2962" width="10.42578125" style="94" customWidth="1"/>
    <col min="2963" max="2963" width="9.85546875" style="94" customWidth="1"/>
    <col min="2964" max="2964" width="12" style="94" customWidth="1"/>
    <col min="2965" max="2966" width="12.85546875" style="94" customWidth="1"/>
    <col min="2967" max="2967" width="13.5703125" style="94" customWidth="1"/>
    <col min="2968" max="2968" width="12.28515625" style="94" customWidth="1"/>
    <col min="2969" max="2969" width="10.5703125" style="94" customWidth="1"/>
    <col min="2970" max="2970" width="14.42578125" style="94" customWidth="1"/>
    <col min="2971" max="2972" width="10.140625" style="94" customWidth="1"/>
    <col min="2973" max="2973" width="13.5703125" style="94" customWidth="1"/>
    <col min="2974" max="2975" width="10.140625" style="94" customWidth="1"/>
    <col min="2976" max="2976" width="12.28515625" style="94" customWidth="1"/>
    <col min="2977" max="2977" width="11.5703125" style="94" customWidth="1"/>
    <col min="2978" max="2978" width="9.85546875" style="94" customWidth="1"/>
    <col min="2979" max="2979" width="12" style="94" customWidth="1"/>
    <col min="2980" max="2980" width="12.85546875" style="94" customWidth="1"/>
    <col min="2981" max="2982" width="14" style="94" customWidth="1"/>
    <col min="2983" max="2983" width="12.28515625" style="94" customWidth="1"/>
    <col min="2984" max="2984" width="11.140625" style="94" customWidth="1"/>
    <col min="2985" max="2985" width="14.28515625" style="94" customWidth="1"/>
    <col min="2986" max="2987" width="11.140625" style="94" customWidth="1"/>
    <col min="2988" max="2988" width="12.7109375" style="94" customWidth="1"/>
    <col min="2989" max="2990" width="11.140625" style="94" customWidth="1"/>
    <col min="2991" max="2991" width="12.85546875" style="94" customWidth="1"/>
    <col min="2992" max="2992" width="11.5703125" style="94" customWidth="1"/>
    <col min="2993" max="2993" width="9.85546875" style="94" customWidth="1"/>
    <col min="2994" max="2994" width="12" style="94" customWidth="1"/>
    <col min="2995" max="2995" width="12.85546875" style="94" customWidth="1"/>
    <col min="2996" max="2996" width="13.7109375" style="94" customWidth="1"/>
    <col min="2997" max="2997" width="13.5703125" style="94" customWidth="1"/>
    <col min="2998" max="2998" width="12.28515625" style="94" customWidth="1"/>
    <col min="2999" max="2999" width="11" style="94" customWidth="1"/>
    <col min="3000" max="3000" width="14.5703125" style="94" customWidth="1"/>
    <col min="3001" max="3006" width="17.5703125" style="94" customWidth="1"/>
    <col min="3007" max="3007" width="12.42578125" style="94" customWidth="1"/>
    <col min="3008" max="3008" width="20.42578125" style="94" customWidth="1"/>
    <col min="3009" max="3009" width="18.28515625" style="94" customWidth="1"/>
    <col min="3010" max="3011" width="22.28515625" style="94" customWidth="1"/>
    <col min="3012" max="3072" width="9.140625" style="94"/>
    <col min="3073" max="3073" width="6.28515625" style="94" bestFit="1" customWidth="1"/>
    <col min="3074" max="3074" width="47.42578125" style="94" customWidth="1"/>
    <col min="3075" max="3075" width="7.140625" style="94" customWidth="1"/>
    <col min="3076" max="3076" width="10" style="94" customWidth="1"/>
    <col min="3077" max="3077" width="9.5703125" style="94" customWidth="1"/>
    <col min="3078" max="3078" width="15.7109375" style="94" customWidth="1"/>
    <col min="3079" max="3079" width="17.42578125" style="94" customWidth="1"/>
    <col min="3080" max="3081" width="12.85546875" style="94" customWidth="1"/>
    <col min="3082" max="3082" width="16" style="94" customWidth="1"/>
    <col min="3083" max="3083" width="14.7109375" style="94" customWidth="1"/>
    <col min="3084" max="3084" width="13.5703125" style="94" customWidth="1"/>
    <col min="3085" max="3085" width="12" style="94" customWidth="1"/>
    <col min="3086" max="3086" width="12.85546875" style="94" customWidth="1"/>
    <col min="3087" max="3087" width="13.5703125" style="94" customWidth="1"/>
    <col min="3088" max="3088" width="13.42578125" style="94" customWidth="1"/>
    <col min="3089" max="3089" width="11.7109375" style="94" customWidth="1"/>
    <col min="3090" max="3090" width="10.28515625" style="94" customWidth="1"/>
    <col min="3091" max="3091" width="17.5703125" style="94" customWidth="1"/>
    <col min="3092" max="3093" width="11.7109375" style="94" customWidth="1"/>
    <col min="3094" max="3094" width="12.42578125" style="94" customWidth="1"/>
    <col min="3095" max="3096" width="10.7109375" style="94" customWidth="1"/>
    <col min="3097" max="3097" width="10.5703125" style="94" customWidth="1"/>
    <col min="3098" max="3098" width="14" style="94" customWidth="1"/>
    <col min="3099" max="3099" width="9.85546875" style="94" customWidth="1"/>
    <col min="3100" max="3100" width="12" style="94" customWidth="1"/>
    <col min="3101" max="3101" width="12.85546875" style="94" customWidth="1"/>
    <col min="3102" max="3102" width="15.7109375" style="94" customWidth="1"/>
    <col min="3103" max="3103" width="14.140625" style="94" customWidth="1"/>
    <col min="3104" max="3104" width="13.28515625" style="94" customWidth="1"/>
    <col min="3105" max="3105" width="11.140625" style="94" customWidth="1"/>
    <col min="3106" max="3106" width="14.85546875" style="94" customWidth="1"/>
    <col min="3107" max="3108" width="11.28515625" style="94" customWidth="1"/>
    <col min="3109" max="3109" width="13.28515625" style="94" customWidth="1"/>
    <col min="3110" max="3111" width="9.140625" style="94" customWidth="1"/>
    <col min="3112" max="3112" width="11.140625" style="94" customWidth="1"/>
    <col min="3113" max="3113" width="16.7109375" style="94" customWidth="1"/>
    <col min="3114" max="3114" width="9.85546875" style="94" customWidth="1"/>
    <col min="3115" max="3115" width="12" style="94" customWidth="1"/>
    <col min="3116" max="3116" width="12.85546875" style="94" customWidth="1"/>
    <col min="3117" max="3117" width="13.85546875" style="94" customWidth="1"/>
    <col min="3118" max="3118" width="13.5703125" style="94" customWidth="1"/>
    <col min="3119" max="3119" width="12.28515625" style="94" customWidth="1"/>
    <col min="3120" max="3120" width="11.140625" style="94" customWidth="1"/>
    <col min="3121" max="3121" width="14" style="94" customWidth="1"/>
    <col min="3122" max="3123" width="10.140625" style="94" customWidth="1"/>
    <col min="3124" max="3124" width="13.140625" style="94" customWidth="1"/>
    <col min="3125" max="3126" width="10.140625" style="94" customWidth="1"/>
    <col min="3127" max="3127" width="11.28515625" style="94" customWidth="1"/>
    <col min="3128" max="3131" width="13.140625" style="94" customWidth="1"/>
    <col min="3132" max="3132" width="15.28515625" style="94" customWidth="1"/>
    <col min="3133" max="3135" width="13.140625" style="94" customWidth="1"/>
    <col min="3136" max="3136" width="14.7109375" style="94" customWidth="1"/>
    <col min="3137" max="3138" width="10.28515625" style="94" customWidth="1"/>
    <col min="3139" max="3139" width="14" style="94" customWidth="1"/>
    <col min="3140" max="3141" width="10.28515625" style="94" customWidth="1"/>
    <col min="3142" max="3142" width="11.42578125" style="94" customWidth="1"/>
    <col min="3143" max="3143" width="15.28515625" style="94" customWidth="1"/>
    <col min="3144" max="3144" width="9.85546875" style="94" customWidth="1"/>
    <col min="3145" max="3145" width="12" style="94" customWidth="1"/>
    <col min="3146" max="3146" width="12.85546875" style="94" customWidth="1"/>
    <col min="3147" max="3147" width="12.7109375" style="94" customWidth="1"/>
    <col min="3148" max="3148" width="13.7109375" style="94" customWidth="1"/>
    <col min="3149" max="3149" width="12.28515625" style="94" customWidth="1"/>
    <col min="3150" max="3150" width="10.7109375" style="94" customWidth="1"/>
    <col min="3151" max="3151" width="12.28515625" style="94" customWidth="1"/>
    <col min="3152" max="3153" width="10.5703125" style="94" customWidth="1"/>
    <col min="3154" max="3154" width="13.42578125" style="94" customWidth="1"/>
    <col min="3155" max="3156" width="10.5703125" style="94" customWidth="1"/>
    <col min="3157" max="3157" width="10.85546875" style="94" customWidth="1"/>
    <col min="3158" max="3158" width="15.28515625" style="94" customWidth="1"/>
    <col min="3159" max="3159" width="16.140625" style="94" customWidth="1"/>
    <col min="3160" max="3160" width="12" style="94" customWidth="1"/>
    <col min="3161" max="3161" width="12.85546875" style="94" customWidth="1"/>
    <col min="3162" max="3162" width="12.28515625" style="94" customWidth="1"/>
    <col min="3163" max="3163" width="14.140625" style="94" customWidth="1"/>
    <col min="3164" max="3164" width="12.28515625" style="94" customWidth="1"/>
    <col min="3165" max="3165" width="10.28515625" style="94" customWidth="1"/>
    <col min="3166" max="3166" width="12.28515625" style="94" customWidth="1"/>
    <col min="3167" max="3171" width="10.5703125" style="94" customWidth="1"/>
    <col min="3172" max="3172" width="10.85546875" style="94" customWidth="1"/>
    <col min="3173" max="3173" width="16" style="94" customWidth="1"/>
    <col min="3174" max="3174" width="9.85546875" style="94" customWidth="1"/>
    <col min="3175" max="3175" width="12" style="94" customWidth="1"/>
    <col min="3176" max="3176" width="12.85546875" style="94" customWidth="1"/>
    <col min="3177" max="3177" width="12.28515625" style="94" customWidth="1"/>
    <col min="3178" max="3178" width="13.5703125" style="94" customWidth="1"/>
    <col min="3179" max="3179" width="12.28515625" style="94" customWidth="1"/>
    <col min="3180" max="3180" width="10.28515625" style="94" customWidth="1"/>
    <col min="3181" max="3181" width="12.28515625" style="94" customWidth="1"/>
    <col min="3182" max="3183" width="11.140625" style="94" customWidth="1"/>
    <col min="3184" max="3184" width="12.5703125" style="94" customWidth="1"/>
    <col min="3185" max="3186" width="11.140625" style="94" customWidth="1"/>
    <col min="3187" max="3187" width="12.140625" style="94" customWidth="1"/>
    <col min="3188" max="3188" width="17.28515625" style="94" customWidth="1"/>
    <col min="3189" max="3189" width="9.85546875" style="94" customWidth="1"/>
    <col min="3190" max="3190" width="12" style="94" customWidth="1"/>
    <col min="3191" max="3191" width="12.85546875" style="94" customWidth="1"/>
    <col min="3192" max="3192" width="12.28515625" style="94" customWidth="1"/>
    <col min="3193" max="3193" width="14" style="94" customWidth="1"/>
    <col min="3194" max="3194" width="12.28515625" style="94" customWidth="1"/>
    <col min="3195" max="3195" width="10.42578125" style="94" customWidth="1"/>
    <col min="3196" max="3196" width="12.28515625" style="94" customWidth="1"/>
    <col min="3197" max="3201" width="11.42578125" style="94" customWidth="1"/>
    <col min="3202" max="3202" width="10.85546875" style="94" customWidth="1"/>
    <col min="3203" max="3204" width="9.85546875" style="94" customWidth="1"/>
    <col min="3205" max="3205" width="12" style="94" customWidth="1"/>
    <col min="3206" max="3206" width="12.85546875" style="94" customWidth="1"/>
    <col min="3207" max="3207" width="12.28515625" style="94" customWidth="1"/>
    <col min="3208" max="3208" width="13.5703125" style="94" customWidth="1"/>
    <col min="3209" max="3209" width="12.28515625" style="94" customWidth="1"/>
    <col min="3210" max="3210" width="10.7109375" style="94" customWidth="1"/>
    <col min="3211" max="3211" width="12.28515625" style="94" customWidth="1"/>
    <col min="3212" max="3213" width="10.7109375" style="94" customWidth="1"/>
    <col min="3214" max="3214" width="13.7109375" style="94" customWidth="1"/>
    <col min="3215" max="3216" width="10.7109375" style="94" customWidth="1"/>
    <col min="3217" max="3217" width="12.140625" style="94" customWidth="1"/>
    <col min="3218" max="3218" width="10.42578125" style="94" customWidth="1"/>
    <col min="3219" max="3219" width="9.85546875" style="94" customWidth="1"/>
    <col min="3220" max="3220" width="12" style="94" customWidth="1"/>
    <col min="3221" max="3222" width="12.85546875" style="94" customWidth="1"/>
    <col min="3223" max="3223" width="13.5703125" style="94" customWidth="1"/>
    <col min="3224" max="3224" width="12.28515625" style="94" customWidth="1"/>
    <col min="3225" max="3225" width="10.5703125" style="94" customWidth="1"/>
    <col min="3226" max="3226" width="14.42578125" style="94" customWidth="1"/>
    <col min="3227" max="3228" width="10.140625" style="94" customWidth="1"/>
    <col min="3229" max="3229" width="13.5703125" style="94" customWidth="1"/>
    <col min="3230" max="3231" width="10.140625" style="94" customWidth="1"/>
    <col min="3232" max="3232" width="12.28515625" style="94" customWidth="1"/>
    <col min="3233" max="3233" width="11.5703125" style="94" customWidth="1"/>
    <col min="3234" max="3234" width="9.85546875" style="94" customWidth="1"/>
    <col min="3235" max="3235" width="12" style="94" customWidth="1"/>
    <col min="3236" max="3236" width="12.85546875" style="94" customWidth="1"/>
    <col min="3237" max="3238" width="14" style="94" customWidth="1"/>
    <col min="3239" max="3239" width="12.28515625" style="94" customWidth="1"/>
    <col min="3240" max="3240" width="11.140625" style="94" customWidth="1"/>
    <col min="3241" max="3241" width="14.28515625" style="94" customWidth="1"/>
    <col min="3242" max="3243" width="11.140625" style="94" customWidth="1"/>
    <col min="3244" max="3244" width="12.7109375" style="94" customWidth="1"/>
    <col min="3245" max="3246" width="11.140625" style="94" customWidth="1"/>
    <col min="3247" max="3247" width="12.85546875" style="94" customWidth="1"/>
    <col min="3248" max="3248" width="11.5703125" style="94" customWidth="1"/>
    <col min="3249" max="3249" width="9.85546875" style="94" customWidth="1"/>
    <col min="3250" max="3250" width="12" style="94" customWidth="1"/>
    <col min="3251" max="3251" width="12.85546875" style="94" customWidth="1"/>
    <col min="3252" max="3252" width="13.7109375" style="94" customWidth="1"/>
    <col min="3253" max="3253" width="13.5703125" style="94" customWidth="1"/>
    <col min="3254" max="3254" width="12.28515625" style="94" customWidth="1"/>
    <col min="3255" max="3255" width="11" style="94" customWidth="1"/>
    <col min="3256" max="3256" width="14.5703125" style="94" customWidth="1"/>
    <col min="3257" max="3262" width="17.5703125" style="94" customWidth="1"/>
    <col min="3263" max="3263" width="12.42578125" style="94" customWidth="1"/>
    <col min="3264" max="3264" width="20.42578125" style="94" customWidth="1"/>
    <col min="3265" max="3265" width="18.28515625" style="94" customWidth="1"/>
    <col min="3266" max="3267" width="22.28515625" style="94" customWidth="1"/>
    <col min="3268" max="3328" width="9.140625" style="94"/>
    <col min="3329" max="3329" width="6.28515625" style="94" bestFit="1" customWidth="1"/>
    <col min="3330" max="3330" width="47.42578125" style="94" customWidth="1"/>
    <col min="3331" max="3331" width="7.140625" style="94" customWidth="1"/>
    <col min="3332" max="3332" width="10" style="94" customWidth="1"/>
    <col min="3333" max="3333" width="9.5703125" style="94" customWidth="1"/>
    <col min="3334" max="3334" width="15.7109375" style="94" customWidth="1"/>
    <col min="3335" max="3335" width="17.42578125" style="94" customWidth="1"/>
    <col min="3336" max="3337" width="12.85546875" style="94" customWidth="1"/>
    <col min="3338" max="3338" width="16" style="94" customWidth="1"/>
    <col min="3339" max="3339" width="14.7109375" style="94" customWidth="1"/>
    <col min="3340" max="3340" width="13.5703125" style="94" customWidth="1"/>
    <col min="3341" max="3341" width="12" style="94" customWidth="1"/>
    <col min="3342" max="3342" width="12.85546875" style="94" customWidth="1"/>
    <col min="3343" max="3343" width="13.5703125" style="94" customWidth="1"/>
    <col min="3344" max="3344" width="13.42578125" style="94" customWidth="1"/>
    <col min="3345" max="3345" width="11.7109375" style="94" customWidth="1"/>
    <col min="3346" max="3346" width="10.28515625" style="94" customWidth="1"/>
    <col min="3347" max="3347" width="17.5703125" style="94" customWidth="1"/>
    <col min="3348" max="3349" width="11.7109375" style="94" customWidth="1"/>
    <col min="3350" max="3350" width="12.42578125" style="94" customWidth="1"/>
    <col min="3351" max="3352" width="10.7109375" style="94" customWidth="1"/>
    <col min="3353" max="3353" width="10.5703125" style="94" customWidth="1"/>
    <col min="3354" max="3354" width="14" style="94" customWidth="1"/>
    <col min="3355" max="3355" width="9.85546875" style="94" customWidth="1"/>
    <col min="3356" max="3356" width="12" style="94" customWidth="1"/>
    <col min="3357" max="3357" width="12.85546875" style="94" customWidth="1"/>
    <col min="3358" max="3358" width="15.7109375" style="94" customWidth="1"/>
    <col min="3359" max="3359" width="14.140625" style="94" customWidth="1"/>
    <col min="3360" max="3360" width="13.28515625" style="94" customWidth="1"/>
    <col min="3361" max="3361" width="11.140625" style="94" customWidth="1"/>
    <col min="3362" max="3362" width="14.85546875" style="94" customWidth="1"/>
    <col min="3363" max="3364" width="11.28515625" style="94" customWidth="1"/>
    <col min="3365" max="3365" width="13.28515625" style="94" customWidth="1"/>
    <col min="3366" max="3367" width="9.140625" style="94" customWidth="1"/>
    <col min="3368" max="3368" width="11.140625" style="94" customWidth="1"/>
    <col min="3369" max="3369" width="16.7109375" style="94" customWidth="1"/>
    <col min="3370" max="3370" width="9.85546875" style="94" customWidth="1"/>
    <col min="3371" max="3371" width="12" style="94" customWidth="1"/>
    <col min="3372" max="3372" width="12.85546875" style="94" customWidth="1"/>
    <col min="3373" max="3373" width="13.85546875" style="94" customWidth="1"/>
    <col min="3374" max="3374" width="13.5703125" style="94" customWidth="1"/>
    <col min="3375" max="3375" width="12.28515625" style="94" customWidth="1"/>
    <col min="3376" max="3376" width="11.140625" style="94" customWidth="1"/>
    <col min="3377" max="3377" width="14" style="94" customWidth="1"/>
    <col min="3378" max="3379" width="10.140625" style="94" customWidth="1"/>
    <col min="3380" max="3380" width="13.140625" style="94" customWidth="1"/>
    <col min="3381" max="3382" width="10.140625" style="94" customWidth="1"/>
    <col min="3383" max="3383" width="11.28515625" style="94" customWidth="1"/>
    <col min="3384" max="3387" width="13.140625" style="94" customWidth="1"/>
    <col min="3388" max="3388" width="15.28515625" style="94" customWidth="1"/>
    <col min="3389" max="3391" width="13.140625" style="94" customWidth="1"/>
    <col min="3392" max="3392" width="14.7109375" style="94" customWidth="1"/>
    <col min="3393" max="3394" width="10.28515625" style="94" customWidth="1"/>
    <col min="3395" max="3395" width="14" style="94" customWidth="1"/>
    <col min="3396" max="3397" width="10.28515625" style="94" customWidth="1"/>
    <col min="3398" max="3398" width="11.42578125" style="94" customWidth="1"/>
    <col min="3399" max="3399" width="15.28515625" style="94" customWidth="1"/>
    <col min="3400" max="3400" width="9.85546875" style="94" customWidth="1"/>
    <col min="3401" max="3401" width="12" style="94" customWidth="1"/>
    <col min="3402" max="3402" width="12.85546875" style="94" customWidth="1"/>
    <col min="3403" max="3403" width="12.7109375" style="94" customWidth="1"/>
    <col min="3404" max="3404" width="13.7109375" style="94" customWidth="1"/>
    <col min="3405" max="3405" width="12.28515625" style="94" customWidth="1"/>
    <col min="3406" max="3406" width="10.7109375" style="94" customWidth="1"/>
    <col min="3407" max="3407" width="12.28515625" style="94" customWidth="1"/>
    <col min="3408" max="3409" width="10.5703125" style="94" customWidth="1"/>
    <col min="3410" max="3410" width="13.42578125" style="94" customWidth="1"/>
    <col min="3411" max="3412" width="10.5703125" style="94" customWidth="1"/>
    <col min="3413" max="3413" width="10.85546875" style="94" customWidth="1"/>
    <col min="3414" max="3414" width="15.28515625" style="94" customWidth="1"/>
    <col min="3415" max="3415" width="16.140625" style="94" customWidth="1"/>
    <col min="3416" max="3416" width="12" style="94" customWidth="1"/>
    <col min="3417" max="3417" width="12.85546875" style="94" customWidth="1"/>
    <col min="3418" max="3418" width="12.28515625" style="94" customWidth="1"/>
    <col min="3419" max="3419" width="14.140625" style="94" customWidth="1"/>
    <col min="3420" max="3420" width="12.28515625" style="94" customWidth="1"/>
    <col min="3421" max="3421" width="10.28515625" style="94" customWidth="1"/>
    <col min="3422" max="3422" width="12.28515625" style="94" customWidth="1"/>
    <col min="3423" max="3427" width="10.5703125" style="94" customWidth="1"/>
    <col min="3428" max="3428" width="10.85546875" style="94" customWidth="1"/>
    <col min="3429" max="3429" width="16" style="94" customWidth="1"/>
    <col min="3430" max="3430" width="9.85546875" style="94" customWidth="1"/>
    <col min="3431" max="3431" width="12" style="94" customWidth="1"/>
    <col min="3432" max="3432" width="12.85546875" style="94" customWidth="1"/>
    <col min="3433" max="3433" width="12.28515625" style="94" customWidth="1"/>
    <col min="3434" max="3434" width="13.5703125" style="94" customWidth="1"/>
    <col min="3435" max="3435" width="12.28515625" style="94" customWidth="1"/>
    <col min="3436" max="3436" width="10.28515625" style="94" customWidth="1"/>
    <col min="3437" max="3437" width="12.28515625" style="94" customWidth="1"/>
    <col min="3438" max="3439" width="11.140625" style="94" customWidth="1"/>
    <col min="3440" max="3440" width="12.5703125" style="94" customWidth="1"/>
    <col min="3441" max="3442" width="11.140625" style="94" customWidth="1"/>
    <col min="3443" max="3443" width="12.140625" style="94" customWidth="1"/>
    <col min="3444" max="3444" width="17.28515625" style="94" customWidth="1"/>
    <col min="3445" max="3445" width="9.85546875" style="94" customWidth="1"/>
    <col min="3446" max="3446" width="12" style="94" customWidth="1"/>
    <col min="3447" max="3447" width="12.85546875" style="94" customWidth="1"/>
    <col min="3448" max="3448" width="12.28515625" style="94" customWidth="1"/>
    <col min="3449" max="3449" width="14" style="94" customWidth="1"/>
    <col min="3450" max="3450" width="12.28515625" style="94" customWidth="1"/>
    <col min="3451" max="3451" width="10.42578125" style="94" customWidth="1"/>
    <col min="3452" max="3452" width="12.28515625" style="94" customWidth="1"/>
    <col min="3453" max="3457" width="11.42578125" style="94" customWidth="1"/>
    <col min="3458" max="3458" width="10.85546875" style="94" customWidth="1"/>
    <col min="3459" max="3460" width="9.85546875" style="94" customWidth="1"/>
    <col min="3461" max="3461" width="12" style="94" customWidth="1"/>
    <col min="3462" max="3462" width="12.85546875" style="94" customWidth="1"/>
    <col min="3463" max="3463" width="12.28515625" style="94" customWidth="1"/>
    <col min="3464" max="3464" width="13.5703125" style="94" customWidth="1"/>
    <col min="3465" max="3465" width="12.28515625" style="94" customWidth="1"/>
    <col min="3466" max="3466" width="10.7109375" style="94" customWidth="1"/>
    <col min="3467" max="3467" width="12.28515625" style="94" customWidth="1"/>
    <col min="3468" max="3469" width="10.7109375" style="94" customWidth="1"/>
    <col min="3470" max="3470" width="13.7109375" style="94" customWidth="1"/>
    <col min="3471" max="3472" width="10.7109375" style="94" customWidth="1"/>
    <col min="3473" max="3473" width="12.140625" style="94" customWidth="1"/>
    <col min="3474" max="3474" width="10.42578125" style="94" customWidth="1"/>
    <col min="3475" max="3475" width="9.85546875" style="94" customWidth="1"/>
    <col min="3476" max="3476" width="12" style="94" customWidth="1"/>
    <col min="3477" max="3478" width="12.85546875" style="94" customWidth="1"/>
    <col min="3479" max="3479" width="13.5703125" style="94" customWidth="1"/>
    <col min="3480" max="3480" width="12.28515625" style="94" customWidth="1"/>
    <col min="3481" max="3481" width="10.5703125" style="94" customWidth="1"/>
    <col min="3482" max="3482" width="14.42578125" style="94" customWidth="1"/>
    <col min="3483" max="3484" width="10.140625" style="94" customWidth="1"/>
    <col min="3485" max="3485" width="13.5703125" style="94" customWidth="1"/>
    <col min="3486" max="3487" width="10.140625" style="94" customWidth="1"/>
    <col min="3488" max="3488" width="12.28515625" style="94" customWidth="1"/>
    <col min="3489" max="3489" width="11.5703125" style="94" customWidth="1"/>
    <col min="3490" max="3490" width="9.85546875" style="94" customWidth="1"/>
    <col min="3491" max="3491" width="12" style="94" customWidth="1"/>
    <col min="3492" max="3492" width="12.85546875" style="94" customWidth="1"/>
    <col min="3493" max="3494" width="14" style="94" customWidth="1"/>
    <col min="3495" max="3495" width="12.28515625" style="94" customWidth="1"/>
    <col min="3496" max="3496" width="11.140625" style="94" customWidth="1"/>
    <col min="3497" max="3497" width="14.28515625" style="94" customWidth="1"/>
    <col min="3498" max="3499" width="11.140625" style="94" customWidth="1"/>
    <col min="3500" max="3500" width="12.7109375" style="94" customWidth="1"/>
    <col min="3501" max="3502" width="11.140625" style="94" customWidth="1"/>
    <col min="3503" max="3503" width="12.85546875" style="94" customWidth="1"/>
    <col min="3504" max="3504" width="11.5703125" style="94" customWidth="1"/>
    <col min="3505" max="3505" width="9.85546875" style="94" customWidth="1"/>
    <col min="3506" max="3506" width="12" style="94" customWidth="1"/>
    <col min="3507" max="3507" width="12.85546875" style="94" customWidth="1"/>
    <col min="3508" max="3508" width="13.7109375" style="94" customWidth="1"/>
    <col min="3509" max="3509" width="13.5703125" style="94" customWidth="1"/>
    <col min="3510" max="3510" width="12.28515625" style="94" customWidth="1"/>
    <col min="3511" max="3511" width="11" style="94" customWidth="1"/>
    <col min="3512" max="3512" width="14.5703125" style="94" customWidth="1"/>
    <col min="3513" max="3518" width="17.5703125" style="94" customWidth="1"/>
    <col min="3519" max="3519" width="12.42578125" style="94" customWidth="1"/>
    <col min="3520" max="3520" width="20.42578125" style="94" customWidth="1"/>
    <col min="3521" max="3521" width="18.28515625" style="94" customWidth="1"/>
    <col min="3522" max="3523" width="22.28515625" style="94" customWidth="1"/>
    <col min="3524" max="3584" width="9.140625" style="94"/>
    <col min="3585" max="3585" width="6.28515625" style="94" bestFit="1" customWidth="1"/>
    <col min="3586" max="3586" width="47.42578125" style="94" customWidth="1"/>
    <col min="3587" max="3587" width="7.140625" style="94" customWidth="1"/>
    <col min="3588" max="3588" width="10" style="94" customWidth="1"/>
    <col min="3589" max="3589" width="9.5703125" style="94" customWidth="1"/>
    <col min="3590" max="3590" width="15.7109375" style="94" customWidth="1"/>
    <col min="3591" max="3591" width="17.42578125" style="94" customWidth="1"/>
    <col min="3592" max="3593" width="12.85546875" style="94" customWidth="1"/>
    <col min="3594" max="3594" width="16" style="94" customWidth="1"/>
    <col min="3595" max="3595" width="14.7109375" style="94" customWidth="1"/>
    <col min="3596" max="3596" width="13.5703125" style="94" customWidth="1"/>
    <col min="3597" max="3597" width="12" style="94" customWidth="1"/>
    <col min="3598" max="3598" width="12.85546875" style="94" customWidth="1"/>
    <col min="3599" max="3599" width="13.5703125" style="94" customWidth="1"/>
    <col min="3600" max="3600" width="13.42578125" style="94" customWidth="1"/>
    <col min="3601" max="3601" width="11.7109375" style="94" customWidth="1"/>
    <col min="3602" max="3602" width="10.28515625" style="94" customWidth="1"/>
    <col min="3603" max="3603" width="17.5703125" style="94" customWidth="1"/>
    <col min="3604" max="3605" width="11.7109375" style="94" customWidth="1"/>
    <col min="3606" max="3606" width="12.42578125" style="94" customWidth="1"/>
    <col min="3607" max="3608" width="10.7109375" style="94" customWidth="1"/>
    <col min="3609" max="3609" width="10.5703125" style="94" customWidth="1"/>
    <col min="3610" max="3610" width="14" style="94" customWidth="1"/>
    <col min="3611" max="3611" width="9.85546875" style="94" customWidth="1"/>
    <col min="3612" max="3612" width="12" style="94" customWidth="1"/>
    <col min="3613" max="3613" width="12.85546875" style="94" customWidth="1"/>
    <col min="3614" max="3614" width="15.7109375" style="94" customWidth="1"/>
    <col min="3615" max="3615" width="14.140625" style="94" customWidth="1"/>
    <col min="3616" max="3616" width="13.28515625" style="94" customWidth="1"/>
    <col min="3617" max="3617" width="11.140625" style="94" customWidth="1"/>
    <col min="3618" max="3618" width="14.85546875" style="94" customWidth="1"/>
    <col min="3619" max="3620" width="11.28515625" style="94" customWidth="1"/>
    <col min="3621" max="3621" width="13.28515625" style="94" customWidth="1"/>
    <col min="3622" max="3623" width="9.140625" style="94" customWidth="1"/>
    <col min="3624" max="3624" width="11.140625" style="94" customWidth="1"/>
    <col min="3625" max="3625" width="16.7109375" style="94" customWidth="1"/>
    <col min="3626" max="3626" width="9.85546875" style="94" customWidth="1"/>
    <col min="3627" max="3627" width="12" style="94" customWidth="1"/>
    <col min="3628" max="3628" width="12.85546875" style="94" customWidth="1"/>
    <col min="3629" max="3629" width="13.85546875" style="94" customWidth="1"/>
    <col min="3630" max="3630" width="13.5703125" style="94" customWidth="1"/>
    <col min="3631" max="3631" width="12.28515625" style="94" customWidth="1"/>
    <col min="3632" max="3632" width="11.140625" style="94" customWidth="1"/>
    <col min="3633" max="3633" width="14" style="94" customWidth="1"/>
    <col min="3634" max="3635" width="10.140625" style="94" customWidth="1"/>
    <col min="3636" max="3636" width="13.140625" style="94" customWidth="1"/>
    <col min="3637" max="3638" width="10.140625" style="94" customWidth="1"/>
    <col min="3639" max="3639" width="11.28515625" style="94" customWidth="1"/>
    <col min="3640" max="3643" width="13.140625" style="94" customWidth="1"/>
    <col min="3644" max="3644" width="15.28515625" style="94" customWidth="1"/>
    <col min="3645" max="3647" width="13.140625" style="94" customWidth="1"/>
    <col min="3648" max="3648" width="14.7109375" style="94" customWidth="1"/>
    <col min="3649" max="3650" width="10.28515625" style="94" customWidth="1"/>
    <col min="3651" max="3651" width="14" style="94" customWidth="1"/>
    <col min="3652" max="3653" width="10.28515625" style="94" customWidth="1"/>
    <col min="3654" max="3654" width="11.42578125" style="94" customWidth="1"/>
    <col min="3655" max="3655" width="15.28515625" style="94" customWidth="1"/>
    <col min="3656" max="3656" width="9.85546875" style="94" customWidth="1"/>
    <col min="3657" max="3657" width="12" style="94" customWidth="1"/>
    <col min="3658" max="3658" width="12.85546875" style="94" customWidth="1"/>
    <col min="3659" max="3659" width="12.7109375" style="94" customWidth="1"/>
    <col min="3660" max="3660" width="13.7109375" style="94" customWidth="1"/>
    <col min="3661" max="3661" width="12.28515625" style="94" customWidth="1"/>
    <col min="3662" max="3662" width="10.7109375" style="94" customWidth="1"/>
    <col min="3663" max="3663" width="12.28515625" style="94" customWidth="1"/>
    <col min="3664" max="3665" width="10.5703125" style="94" customWidth="1"/>
    <col min="3666" max="3666" width="13.42578125" style="94" customWidth="1"/>
    <col min="3667" max="3668" width="10.5703125" style="94" customWidth="1"/>
    <col min="3669" max="3669" width="10.85546875" style="94" customWidth="1"/>
    <col min="3670" max="3670" width="15.28515625" style="94" customWidth="1"/>
    <col min="3671" max="3671" width="16.140625" style="94" customWidth="1"/>
    <col min="3672" max="3672" width="12" style="94" customWidth="1"/>
    <col min="3673" max="3673" width="12.85546875" style="94" customWidth="1"/>
    <col min="3674" max="3674" width="12.28515625" style="94" customWidth="1"/>
    <col min="3675" max="3675" width="14.140625" style="94" customWidth="1"/>
    <col min="3676" max="3676" width="12.28515625" style="94" customWidth="1"/>
    <col min="3677" max="3677" width="10.28515625" style="94" customWidth="1"/>
    <col min="3678" max="3678" width="12.28515625" style="94" customWidth="1"/>
    <col min="3679" max="3683" width="10.5703125" style="94" customWidth="1"/>
    <col min="3684" max="3684" width="10.85546875" style="94" customWidth="1"/>
    <col min="3685" max="3685" width="16" style="94" customWidth="1"/>
    <col min="3686" max="3686" width="9.85546875" style="94" customWidth="1"/>
    <col min="3687" max="3687" width="12" style="94" customWidth="1"/>
    <col min="3688" max="3688" width="12.85546875" style="94" customWidth="1"/>
    <col min="3689" max="3689" width="12.28515625" style="94" customWidth="1"/>
    <col min="3690" max="3690" width="13.5703125" style="94" customWidth="1"/>
    <col min="3691" max="3691" width="12.28515625" style="94" customWidth="1"/>
    <col min="3692" max="3692" width="10.28515625" style="94" customWidth="1"/>
    <col min="3693" max="3693" width="12.28515625" style="94" customWidth="1"/>
    <col min="3694" max="3695" width="11.140625" style="94" customWidth="1"/>
    <col min="3696" max="3696" width="12.5703125" style="94" customWidth="1"/>
    <col min="3697" max="3698" width="11.140625" style="94" customWidth="1"/>
    <col min="3699" max="3699" width="12.140625" style="94" customWidth="1"/>
    <col min="3700" max="3700" width="17.28515625" style="94" customWidth="1"/>
    <col min="3701" max="3701" width="9.85546875" style="94" customWidth="1"/>
    <col min="3702" max="3702" width="12" style="94" customWidth="1"/>
    <col min="3703" max="3703" width="12.85546875" style="94" customWidth="1"/>
    <col min="3704" max="3704" width="12.28515625" style="94" customWidth="1"/>
    <col min="3705" max="3705" width="14" style="94" customWidth="1"/>
    <col min="3706" max="3706" width="12.28515625" style="94" customWidth="1"/>
    <col min="3707" max="3707" width="10.42578125" style="94" customWidth="1"/>
    <col min="3708" max="3708" width="12.28515625" style="94" customWidth="1"/>
    <col min="3709" max="3713" width="11.42578125" style="94" customWidth="1"/>
    <col min="3714" max="3714" width="10.85546875" style="94" customWidth="1"/>
    <col min="3715" max="3716" width="9.85546875" style="94" customWidth="1"/>
    <col min="3717" max="3717" width="12" style="94" customWidth="1"/>
    <col min="3718" max="3718" width="12.85546875" style="94" customWidth="1"/>
    <col min="3719" max="3719" width="12.28515625" style="94" customWidth="1"/>
    <col min="3720" max="3720" width="13.5703125" style="94" customWidth="1"/>
    <col min="3721" max="3721" width="12.28515625" style="94" customWidth="1"/>
    <col min="3722" max="3722" width="10.7109375" style="94" customWidth="1"/>
    <col min="3723" max="3723" width="12.28515625" style="94" customWidth="1"/>
    <col min="3724" max="3725" width="10.7109375" style="94" customWidth="1"/>
    <col min="3726" max="3726" width="13.7109375" style="94" customWidth="1"/>
    <col min="3727" max="3728" width="10.7109375" style="94" customWidth="1"/>
    <col min="3729" max="3729" width="12.140625" style="94" customWidth="1"/>
    <col min="3730" max="3730" width="10.42578125" style="94" customWidth="1"/>
    <col min="3731" max="3731" width="9.85546875" style="94" customWidth="1"/>
    <col min="3732" max="3732" width="12" style="94" customWidth="1"/>
    <col min="3733" max="3734" width="12.85546875" style="94" customWidth="1"/>
    <col min="3735" max="3735" width="13.5703125" style="94" customWidth="1"/>
    <col min="3736" max="3736" width="12.28515625" style="94" customWidth="1"/>
    <col min="3737" max="3737" width="10.5703125" style="94" customWidth="1"/>
    <col min="3738" max="3738" width="14.42578125" style="94" customWidth="1"/>
    <col min="3739" max="3740" width="10.140625" style="94" customWidth="1"/>
    <col min="3741" max="3741" width="13.5703125" style="94" customWidth="1"/>
    <col min="3742" max="3743" width="10.140625" style="94" customWidth="1"/>
    <col min="3744" max="3744" width="12.28515625" style="94" customWidth="1"/>
    <col min="3745" max="3745" width="11.5703125" style="94" customWidth="1"/>
    <col min="3746" max="3746" width="9.85546875" style="94" customWidth="1"/>
    <col min="3747" max="3747" width="12" style="94" customWidth="1"/>
    <col min="3748" max="3748" width="12.85546875" style="94" customWidth="1"/>
    <col min="3749" max="3750" width="14" style="94" customWidth="1"/>
    <col min="3751" max="3751" width="12.28515625" style="94" customWidth="1"/>
    <col min="3752" max="3752" width="11.140625" style="94" customWidth="1"/>
    <col min="3753" max="3753" width="14.28515625" style="94" customWidth="1"/>
    <col min="3754" max="3755" width="11.140625" style="94" customWidth="1"/>
    <col min="3756" max="3756" width="12.7109375" style="94" customWidth="1"/>
    <col min="3757" max="3758" width="11.140625" style="94" customWidth="1"/>
    <col min="3759" max="3759" width="12.85546875" style="94" customWidth="1"/>
    <col min="3760" max="3760" width="11.5703125" style="94" customWidth="1"/>
    <col min="3761" max="3761" width="9.85546875" style="94" customWidth="1"/>
    <col min="3762" max="3762" width="12" style="94" customWidth="1"/>
    <col min="3763" max="3763" width="12.85546875" style="94" customWidth="1"/>
    <col min="3764" max="3764" width="13.7109375" style="94" customWidth="1"/>
    <col min="3765" max="3765" width="13.5703125" style="94" customWidth="1"/>
    <col min="3766" max="3766" width="12.28515625" style="94" customWidth="1"/>
    <col min="3767" max="3767" width="11" style="94" customWidth="1"/>
    <col min="3768" max="3768" width="14.5703125" style="94" customWidth="1"/>
    <col min="3769" max="3774" width="17.5703125" style="94" customWidth="1"/>
    <col min="3775" max="3775" width="12.42578125" style="94" customWidth="1"/>
    <col min="3776" max="3776" width="20.42578125" style="94" customWidth="1"/>
    <col min="3777" max="3777" width="18.28515625" style="94" customWidth="1"/>
    <col min="3778" max="3779" width="22.28515625" style="94" customWidth="1"/>
    <col min="3780" max="3840" width="9.140625" style="94"/>
    <col min="3841" max="3841" width="6.28515625" style="94" bestFit="1" customWidth="1"/>
    <col min="3842" max="3842" width="47.42578125" style="94" customWidth="1"/>
    <col min="3843" max="3843" width="7.140625" style="94" customWidth="1"/>
    <col min="3844" max="3844" width="10" style="94" customWidth="1"/>
    <col min="3845" max="3845" width="9.5703125" style="94" customWidth="1"/>
    <col min="3846" max="3846" width="15.7109375" style="94" customWidth="1"/>
    <col min="3847" max="3847" width="17.42578125" style="94" customWidth="1"/>
    <col min="3848" max="3849" width="12.85546875" style="94" customWidth="1"/>
    <col min="3850" max="3850" width="16" style="94" customWidth="1"/>
    <col min="3851" max="3851" width="14.7109375" style="94" customWidth="1"/>
    <col min="3852" max="3852" width="13.5703125" style="94" customWidth="1"/>
    <col min="3853" max="3853" width="12" style="94" customWidth="1"/>
    <col min="3854" max="3854" width="12.85546875" style="94" customWidth="1"/>
    <col min="3855" max="3855" width="13.5703125" style="94" customWidth="1"/>
    <col min="3856" max="3856" width="13.42578125" style="94" customWidth="1"/>
    <col min="3857" max="3857" width="11.7109375" style="94" customWidth="1"/>
    <col min="3858" max="3858" width="10.28515625" style="94" customWidth="1"/>
    <col min="3859" max="3859" width="17.5703125" style="94" customWidth="1"/>
    <col min="3860" max="3861" width="11.7109375" style="94" customWidth="1"/>
    <col min="3862" max="3862" width="12.42578125" style="94" customWidth="1"/>
    <col min="3863" max="3864" width="10.7109375" style="94" customWidth="1"/>
    <col min="3865" max="3865" width="10.5703125" style="94" customWidth="1"/>
    <col min="3866" max="3866" width="14" style="94" customWidth="1"/>
    <col min="3867" max="3867" width="9.85546875" style="94" customWidth="1"/>
    <col min="3868" max="3868" width="12" style="94" customWidth="1"/>
    <col min="3869" max="3869" width="12.85546875" style="94" customWidth="1"/>
    <col min="3870" max="3870" width="15.7109375" style="94" customWidth="1"/>
    <col min="3871" max="3871" width="14.140625" style="94" customWidth="1"/>
    <col min="3872" max="3872" width="13.28515625" style="94" customWidth="1"/>
    <col min="3873" max="3873" width="11.140625" style="94" customWidth="1"/>
    <col min="3874" max="3874" width="14.85546875" style="94" customWidth="1"/>
    <col min="3875" max="3876" width="11.28515625" style="94" customWidth="1"/>
    <col min="3877" max="3877" width="13.28515625" style="94" customWidth="1"/>
    <col min="3878" max="3879" width="9.140625" style="94" customWidth="1"/>
    <col min="3880" max="3880" width="11.140625" style="94" customWidth="1"/>
    <col min="3881" max="3881" width="16.7109375" style="94" customWidth="1"/>
    <col min="3882" max="3882" width="9.85546875" style="94" customWidth="1"/>
    <col min="3883" max="3883" width="12" style="94" customWidth="1"/>
    <col min="3884" max="3884" width="12.85546875" style="94" customWidth="1"/>
    <col min="3885" max="3885" width="13.85546875" style="94" customWidth="1"/>
    <col min="3886" max="3886" width="13.5703125" style="94" customWidth="1"/>
    <col min="3887" max="3887" width="12.28515625" style="94" customWidth="1"/>
    <col min="3888" max="3888" width="11.140625" style="94" customWidth="1"/>
    <col min="3889" max="3889" width="14" style="94" customWidth="1"/>
    <col min="3890" max="3891" width="10.140625" style="94" customWidth="1"/>
    <col min="3892" max="3892" width="13.140625" style="94" customWidth="1"/>
    <col min="3893" max="3894" width="10.140625" style="94" customWidth="1"/>
    <col min="3895" max="3895" width="11.28515625" style="94" customWidth="1"/>
    <col min="3896" max="3899" width="13.140625" style="94" customWidth="1"/>
    <col min="3900" max="3900" width="15.28515625" style="94" customWidth="1"/>
    <col min="3901" max="3903" width="13.140625" style="94" customWidth="1"/>
    <col min="3904" max="3904" width="14.7109375" style="94" customWidth="1"/>
    <col min="3905" max="3906" width="10.28515625" style="94" customWidth="1"/>
    <col min="3907" max="3907" width="14" style="94" customWidth="1"/>
    <col min="3908" max="3909" width="10.28515625" style="94" customWidth="1"/>
    <col min="3910" max="3910" width="11.42578125" style="94" customWidth="1"/>
    <col min="3911" max="3911" width="15.28515625" style="94" customWidth="1"/>
    <col min="3912" max="3912" width="9.85546875" style="94" customWidth="1"/>
    <col min="3913" max="3913" width="12" style="94" customWidth="1"/>
    <col min="3914" max="3914" width="12.85546875" style="94" customWidth="1"/>
    <col min="3915" max="3915" width="12.7109375" style="94" customWidth="1"/>
    <col min="3916" max="3916" width="13.7109375" style="94" customWidth="1"/>
    <col min="3917" max="3917" width="12.28515625" style="94" customWidth="1"/>
    <col min="3918" max="3918" width="10.7109375" style="94" customWidth="1"/>
    <col min="3919" max="3919" width="12.28515625" style="94" customWidth="1"/>
    <col min="3920" max="3921" width="10.5703125" style="94" customWidth="1"/>
    <col min="3922" max="3922" width="13.42578125" style="94" customWidth="1"/>
    <col min="3923" max="3924" width="10.5703125" style="94" customWidth="1"/>
    <col min="3925" max="3925" width="10.85546875" style="94" customWidth="1"/>
    <col min="3926" max="3926" width="15.28515625" style="94" customWidth="1"/>
    <col min="3927" max="3927" width="16.140625" style="94" customWidth="1"/>
    <col min="3928" max="3928" width="12" style="94" customWidth="1"/>
    <col min="3929" max="3929" width="12.85546875" style="94" customWidth="1"/>
    <col min="3930" max="3930" width="12.28515625" style="94" customWidth="1"/>
    <col min="3931" max="3931" width="14.140625" style="94" customWidth="1"/>
    <col min="3932" max="3932" width="12.28515625" style="94" customWidth="1"/>
    <col min="3933" max="3933" width="10.28515625" style="94" customWidth="1"/>
    <col min="3934" max="3934" width="12.28515625" style="94" customWidth="1"/>
    <col min="3935" max="3939" width="10.5703125" style="94" customWidth="1"/>
    <col min="3940" max="3940" width="10.85546875" style="94" customWidth="1"/>
    <col min="3941" max="3941" width="16" style="94" customWidth="1"/>
    <col min="3942" max="3942" width="9.85546875" style="94" customWidth="1"/>
    <col min="3943" max="3943" width="12" style="94" customWidth="1"/>
    <col min="3944" max="3944" width="12.85546875" style="94" customWidth="1"/>
    <col min="3945" max="3945" width="12.28515625" style="94" customWidth="1"/>
    <col min="3946" max="3946" width="13.5703125" style="94" customWidth="1"/>
    <col min="3947" max="3947" width="12.28515625" style="94" customWidth="1"/>
    <col min="3948" max="3948" width="10.28515625" style="94" customWidth="1"/>
    <col min="3949" max="3949" width="12.28515625" style="94" customWidth="1"/>
    <col min="3950" max="3951" width="11.140625" style="94" customWidth="1"/>
    <col min="3952" max="3952" width="12.5703125" style="94" customWidth="1"/>
    <col min="3953" max="3954" width="11.140625" style="94" customWidth="1"/>
    <col min="3955" max="3955" width="12.140625" style="94" customWidth="1"/>
    <col min="3956" max="3956" width="17.28515625" style="94" customWidth="1"/>
    <col min="3957" max="3957" width="9.85546875" style="94" customWidth="1"/>
    <col min="3958" max="3958" width="12" style="94" customWidth="1"/>
    <col min="3959" max="3959" width="12.85546875" style="94" customWidth="1"/>
    <col min="3960" max="3960" width="12.28515625" style="94" customWidth="1"/>
    <col min="3961" max="3961" width="14" style="94" customWidth="1"/>
    <col min="3962" max="3962" width="12.28515625" style="94" customWidth="1"/>
    <col min="3963" max="3963" width="10.42578125" style="94" customWidth="1"/>
    <col min="3964" max="3964" width="12.28515625" style="94" customWidth="1"/>
    <col min="3965" max="3969" width="11.42578125" style="94" customWidth="1"/>
    <col min="3970" max="3970" width="10.85546875" style="94" customWidth="1"/>
    <col min="3971" max="3972" width="9.85546875" style="94" customWidth="1"/>
    <col min="3973" max="3973" width="12" style="94" customWidth="1"/>
    <col min="3974" max="3974" width="12.85546875" style="94" customWidth="1"/>
    <col min="3975" max="3975" width="12.28515625" style="94" customWidth="1"/>
    <col min="3976" max="3976" width="13.5703125" style="94" customWidth="1"/>
    <col min="3977" max="3977" width="12.28515625" style="94" customWidth="1"/>
    <col min="3978" max="3978" width="10.7109375" style="94" customWidth="1"/>
    <col min="3979" max="3979" width="12.28515625" style="94" customWidth="1"/>
    <col min="3980" max="3981" width="10.7109375" style="94" customWidth="1"/>
    <col min="3982" max="3982" width="13.7109375" style="94" customWidth="1"/>
    <col min="3983" max="3984" width="10.7109375" style="94" customWidth="1"/>
    <col min="3985" max="3985" width="12.140625" style="94" customWidth="1"/>
    <col min="3986" max="3986" width="10.42578125" style="94" customWidth="1"/>
    <col min="3987" max="3987" width="9.85546875" style="94" customWidth="1"/>
    <col min="3988" max="3988" width="12" style="94" customWidth="1"/>
    <col min="3989" max="3990" width="12.85546875" style="94" customWidth="1"/>
    <col min="3991" max="3991" width="13.5703125" style="94" customWidth="1"/>
    <col min="3992" max="3992" width="12.28515625" style="94" customWidth="1"/>
    <col min="3993" max="3993" width="10.5703125" style="94" customWidth="1"/>
    <col min="3994" max="3994" width="14.42578125" style="94" customWidth="1"/>
    <col min="3995" max="3996" width="10.140625" style="94" customWidth="1"/>
    <col min="3997" max="3997" width="13.5703125" style="94" customWidth="1"/>
    <col min="3998" max="3999" width="10.140625" style="94" customWidth="1"/>
    <col min="4000" max="4000" width="12.28515625" style="94" customWidth="1"/>
    <col min="4001" max="4001" width="11.5703125" style="94" customWidth="1"/>
    <col min="4002" max="4002" width="9.85546875" style="94" customWidth="1"/>
    <col min="4003" max="4003" width="12" style="94" customWidth="1"/>
    <col min="4004" max="4004" width="12.85546875" style="94" customWidth="1"/>
    <col min="4005" max="4006" width="14" style="94" customWidth="1"/>
    <col min="4007" max="4007" width="12.28515625" style="94" customWidth="1"/>
    <col min="4008" max="4008" width="11.140625" style="94" customWidth="1"/>
    <col min="4009" max="4009" width="14.28515625" style="94" customWidth="1"/>
    <col min="4010" max="4011" width="11.140625" style="94" customWidth="1"/>
    <col min="4012" max="4012" width="12.7109375" style="94" customWidth="1"/>
    <col min="4013" max="4014" width="11.140625" style="94" customWidth="1"/>
    <col min="4015" max="4015" width="12.85546875" style="94" customWidth="1"/>
    <col min="4016" max="4016" width="11.5703125" style="94" customWidth="1"/>
    <col min="4017" max="4017" width="9.85546875" style="94" customWidth="1"/>
    <col min="4018" max="4018" width="12" style="94" customWidth="1"/>
    <col min="4019" max="4019" width="12.85546875" style="94" customWidth="1"/>
    <col min="4020" max="4020" width="13.7109375" style="94" customWidth="1"/>
    <col min="4021" max="4021" width="13.5703125" style="94" customWidth="1"/>
    <col min="4022" max="4022" width="12.28515625" style="94" customWidth="1"/>
    <col min="4023" max="4023" width="11" style="94" customWidth="1"/>
    <col min="4024" max="4024" width="14.5703125" style="94" customWidth="1"/>
    <col min="4025" max="4030" width="17.5703125" style="94" customWidth="1"/>
    <col min="4031" max="4031" width="12.42578125" style="94" customWidth="1"/>
    <col min="4032" max="4032" width="20.42578125" style="94" customWidth="1"/>
    <col min="4033" max="4033" width="18.28515625" style="94" customWidth="1"/>
    <col min="4034" max="4035" width="22.28515625" style="94" customWidth="1"/>
    <col min="4036" max="4096" width="9.140625" style="94"/>
    <col min="4097" max="4097" width="6.28515625" style="94" bestFit="1" customWidth="1"/>
    <col min="4098" max="4098" width="47.42578125" style="94" customWidth="1"/>
    <col min="4099" max="4099" width="7.140625" style="94" customWidth="1"/>
    <col min="4100" max="4100" width="10" style="94" customWidth="1"/>
    <col min="4101" max="4101" width="9.5703125" style="94" customWidth="1"/>
    <col min="4102" max="4102" width="15.7109375" style="94" customWidth="1"/>
    <col min="4103" max="4103" width="17.42578125" style="94" customWidth="1"/>
    <col min="4104" max="4105" width="12.85546875" style="94" customWidth="1"/>
    <col min="4106" max="4106" width="16" style="94" customWidth="1"/>
    <col min="4107" max="4107" width="14.7109375" style="94" customWidth="1"/>
    <col min="4108" max="4108" width="13.5703125" style="94" customWidth="1"/>
    <col min="4109" max="4109" width="12" style="94" customWidth="1"/>
    <col min="4110" max="4110" width="12.85546875" style="94" customWidth="1"/>
    <col min="4111" max="4111" width="13.5703125" style="94" customWidth="1"/>
    <col min="4112" max="4112" width="13.42578125" style="94" customWidth="1"/>
    <col min="4113" max="4113" width="11.7109375" style="94" customWidth="1"/>
    <col min="4114" max="4114" width="10.28515625" style="94" customWidth="1"/>
    <col min="4115" max="4115" width="17.5703125" style="94" customWidth="1"/>
    <col min="4116" max="4117" width="11.7109375" style="94" customWidth="1"/>
    <col min="4118" max="4118" width="12.42578125" style="94" customWidth="1"/>
    <col min="4119" max="4120" width="10.7109375" style="94" customWidth="1"/>
    <col min="4121" max="4121" width="10.5703125" style="94" customWidth="1"/>
    <col min="4122" max="4122" width="14" style="94" customWidth="1"/>
    <col min="4123" max="4123" width="9.85546875" style="94" customWidth="1"/>
    <col min="4124" max="4124" width="12" style="94" customWidth="1"/>
    <col min="4125" max="4125" width="12.85546875" style="94" customWidth="1"/>
    <col min="4126" max="4126" width="15.7109375" style="94" customWidth="1"/>
    <col min="4127" max="4127" width="14.140625" style="94" customWidth="1"/>
    <col min="4128" max="4128" width="13.28515625" style="94" customWidth="1"/>
    <col min="4129" max="4129" width="11.140625" style="94" customWidth="1"/>
    <col min="4130" max="4130" width="14.85546875" style="94" customWidth="1"/>
    <col min="4131" max="4132" width="11.28515625" style="94" customWidth="1"/>
    <col min="4133" max="4133" width="13.28515625" style="94" customWidth="1"/>
    <col min="4134" max="4135" width="9.140625" style="94" customWidth="1"/>
    <col min="4136" max="4136" width="11.140625" style="94" customWidth="1"/>
    <col min="4137" max="4137" width="16.7109375" style="94" customWidth="1"/>
    <col min="4138" max="4138" width="9.85546875" style="94" customWidth="1"/>
    <col min="4139" max="4139" width="12" style="94" customWidth="1"/>
    <col min="4140" max="4140" width="12.85546875" style="94" customWidth="1"/>
    <col min="4141" max="4141" width="13.85546875" style="94" customWidth="1"/>
    <col min="4142" max="4142" width="13.5703125" style="94" customWidth="1"/>
    <col min="4143" max="4143" width="12.28515625" style="94" customWidth="1"/>
    <col min="4144" max="4144" width="11.140625" style="94" customWidth="1"/>
    <col min="4145" max="4145" width="14" style="94" customWidth="1"/>
    <col min="4146" max="4147" width="10.140625" style="94" customWidth="1"/>
    <col min="4148" max="4148" width="13.140625" style="94" customWidth="1"/>
    <col min="4149" max="4150" width="10.140625" style="94" customWidth="1"/>
    <col min="4151" max="4151" width="11.28515625" style="94" customWidth="1"/>
    <col min="4152" max="4155" width="13.140625" style="94" customWidth="1"/>
    <col min="4156" max="4156" width="15.28515625" style="94" customWidth="1"/>
    <col min="4157" max="4159" width="13.140625" style="94" customWidth="1"/>
    <col min="4160" max="4160" width="14.7109375" style="94" customWidth="1"/>
    <col min="4161" max="4162" width="10.28515625" style="94" customWidth="1"/>
    <col min="4163" max="4163" width="14" style="94" customWidth="1"/>
    <col min="4164" max="4165" width="10.28515625" style="94" customWidth="1"/>
    <col min="4166" max="4166" width="11.42578125" style="94" customWidth="1"/>
    <col min="4167" max="4167" width="15.28515625" style="94" customWidth="1"/>
    <col min="4168" max="4168" width="9.85546875" style="94" customWidth="1"/>
    <col min="4169" max="4169" width="12" style="94" customWidth="1"/>
    <col min="4170" max="4170" width="12.85546875" style="94" customWidth="1"/>
    <col min="4171" max="4171" width="12.7109375" style="94" customWidth="1"/>
    <col min="4172" max="4172" width="13.7109375" style="94" customWidth="1"/>
    <col min="4173" max="4173" width="12.28515625" style="94" customWidth="1"/>
    <col min="4174" max="4174" width="10.7109375" style="94" customWidth="1"/>
    <col min="4175" max="4175" width="12.28515625" style="94" customWidth="1"/>
    <col min="4176" max="4177" width="10.5703125" style="94" customWidth="1"/>
    <col min="4178" max="4178" width="13.42578125" style="94" customWidth="1"/>
    <col min="4179" max="4180" width="10.5703125" style="94" customWidth="1"/>
    <col min="4181" max="4181" width="10.85546875" style="94" customWidth="1"/>
    <col min="4182" max="4182" width="15.28515625" style="94" customWidth="1"/>
    <col min="4183" max="4183" width="16.140625" style="94" customWidth="1"/>
    <col min="4184" max="4184" width="12" style="94" customWidth="1"/>
    <col min="4185" max="4185" width="12.85546875" style="94" customWidth="1"/>
    <col min="4186" max="4186" width="12.28515625" style="94" customWidth="1"/>
    <col min="4187" max="4187" width="14.140625" style="94" customWidth="1"/>
    <col min="4188" max="4188" width="12.28515625" style="94" customWidth="1"/>
    <col min="4189" max="4189" width="10.28515625" style="94" customWidth="1"/>
    <col min="4190" max="4190" width="12.28515625" style="94" customWidth="1"/>
    <col min="4191" max="4195" width="10.5703125" style="94" customWidth="1"/>
    <col min="4196" max="4196" width="10.85546875" style="94" customWidth="1"/>
    <col min="4197" max="4197" width="16" style="94" customWidth="1"/>
    <col min="4198" max="4198" width="9.85546875" style="94" customWidth="1"/>
    <col min="4199" max="4199" width="12" style="94" customWidth="1"/>
    <col min="4200" max="4200" width="12.85546875" style="94" customWidth="1"/>
    <col min="4201" max="4201" width="12.28515625" style="94" customWidth="1"/>
    <col min="4202" max="4202" width="13.5703125" style="94" customWidth="1"/>
    <col min="4203" max="4203" width="12.28515625" style="94" customWidth="1"/>
    <col min="4204" max="4204" width="10.28515625" style="94" customWidth="1"/>
    <col min="4205" max="4205" width="12.28515625" style="94" customWidth="1"/>
    <col min="4206" max="4207" width="11.140625" style="94" customWidth="1"/>
    <col min="4208" max="4208" width="12.5703125" style="94" customWidth="1"/>
    <col min="4209" max="4210" width="11.140625" style="94" customWidth="1"/>
    <col min="4211" max="4211" width="12.140625" style="94" customWidth="1"/>
    <col min="4212" max="4212" width="17.28515625" style="94" customWidth="1"/>
    <col min="4213" max="4213" width="9.85546875" style="94" customWidth="1"/>
    <col min="4214" max="4214" width="12" style="94" customWidth="1"/>
    <col min="4215" max="4215" width="12.85546875" style="94" customWidth="1"/>
    <col min="4216" max="4216" width="12.28515625" style="94" customWidth="1"/>
    <col min="4217" max="4217" width="14" style="94" customWidth="1"/>
    <col min="4218" max="4218" width="12.28515625" style="94" customWidth="1"/>
    <col min="4219" max="4219" width="10.42578125" style="94" customWidth="1"/>
    <col min="4220" max="4220" width="12.28515625" style="94" customWidth="1"/>
    <col min="4221" max="4225" width="11.42578125" style="94" customWidth="1"/>
    <col min="4226" max="4226" width="10.85546875" style="94" customWidth="1"/>
    <col min="4227" max="4228" width="9.85546875" style="94" customWidth="1"/>
    <col min="4229" max="4229" width="12" style="94" customWidth="1"/>
    <col min="4230" max="4230" width="12.85546875" style="94" customWidth="1"/>
    <col min="4231" max="4231" width="12.28515625" style="94" customWidth="1"/>
    <col min="4232" max="4232" width="13.5703125" style="94" customWidth="1"/>
    <col min="4233" max="4233" width="12.28515625" style="94" customWidth="1"/>
    <col min="4234" max="4234" width="10.7109375" style="94" customWidth="1"/>
    <col min="4235" max="4235" width="12.28515625" style="94" customWidth="1"/>
    <col min="4236" max="4237" width="10.7109375" style="94" customWidth="1"/>
    <col min="4238" max="4238" width="13.7109375" style="94" customWidth="1"/>
    <col min="4239" max="4240" width="10.7109375" style="94" customWidth="1"/>
    <col min="4241" max="4241" width="12.140625" style="94" customWidth="1"/>
    <col min="4242" max="4242" width="10.42578125" style="94" customWidth="1"/>
    <col min="4243" max="4243" width="9.85546875" style="94" customWidth="1"/>
    <col min="4244" max="4244" width="12" style="94" customWidth="1"/>
    <col min="4245" max="4246" width="12.85546875" style="94" customWidth="1"/>
    <col min="4247" max="4247" width="13.5703125" style="94" customWidth="1"/>
    <col min="4248" max="4248" width="12.28515625" style="94" customWidth="1"/>
    <col min="4249" max="4249" width="10.5703125" style="94" customWidth="1"/>
    <col min="4250" max="4250" width="14.42578125" style="94" customWidth="1"/>
    <col min="4251" max="4252" width="10.140625" style="94" customWidth="1"/>
    <col min="4253" max="4253" width="13.5703125" style="94" customWidth="1"/>
    <col min="4254" max="4255" width="10.140625" style="94" customWidth="1"/>
    <col min="4256" max="4256" width="12.28515625" style="94" customWidth="1"/>
    <col min="4257" max="4257" width="11.5703125" style="94" customWidth="1"/>
    <col min="4258" max="4258" width="9.85546875" style="94" customWidth="1"/>
    <col min="4259" max="4259" width="12" style="94" customWidth="1"/>
    <col min="4260" max="4260" width="12.85546875" style="94" customWidth="1"/>
    <col min="4261" max="4262" width="14" style="94" customWidth="1"/>
    <col min="4263" max="4263" width="12.28515625" style="94" customWidth="1"/>
    <col min="4264" max="4264" width="11.140625" style="94" customWidth="1"/>
    <col min="4265" max="4265" width="14.28515625" style="94" customWidth="1"/>
    <col min="4266" max="4267" width="11.140625" style="94" customWidth="1"/>
    <col min="4268" max="4268" width="12.7109375" style="94" customWidth="1"/>
    <col min="4269" max="4270" width="11.140625" style="94" customWidth="1"/>
    <col min="4271" max="4271" width="12.85546875" style="94" customWidth="1"/>
    <col min="4272" max="4272" width="11.5703125" style="94" customWidth="1"/>
    <col min="4273" max="4273" width="9.85546875" style="94" customWidth="1"/>
    <col min="4274" max="4274" width="12" style="94" customWidth="1"/>
    <col min="4275" max="4275" width="12.85546875" style="94" customWidth="1"/>
    <col min="4276" max="4276" width="13.7109375" style="94" customWidth="1"/>
    <col min="4277" max="4277" width="13.5703125" style="94" customWidth="1"/>
    <col min="4278" max="4278" width="12.28515625" style="94" customWidth="1"/>
    <col min="4279" max="4279" width="11" style="94" customWidth="1"/>
    <col min="4280" max="4280" width="14.5703125" style="94" customWidth="1"/>
    <col min="4281" max="4286" width="17.5703125" style="94" customWidth="1"/>
    <col min="4287" max="4287" width="12.42578125" style="94" customWidth="1"/>
    <col min="4288" max="4288" width="20.42578125" style="94" customWidth="1"/>
    <col min="4289" max="4289" width="18.28515625" style="94" customWidth="1"/>
    <col min="4290" max="4291" width="22.28515625" style="94" customWidth="1"/>
    <col min="4292" max="4352" width="9.140625" style="94"/>
    <col min="4353" max="4353" width="6.28515625" style="94" bestFit="1" customWidth="1"/>
    <col min="4354" max="4354" width="47.42578125" style="94" customWidth="1"/>
    <col min="4355" max="4355" width="7.140625" style="94" customWidth="1"/>
    <col min="4356" max="4356" width="10" style="94" customWidth="1"/>
    <col min="4357" max="4357" width="9.5703125" style="94" customWidth="1"/>
    <col min="4358" max="4358" width="15.7109375" style="94" customWidth="1"/>
    <col min="4359" max="4359" width="17.42578125" style="94" customWidth="1"/>
    <col min="4360" max="4361" width="12.85546875" style="94" customWidth="1"/>
    <col min="4362" max="4362" width="16" style="94" customWidth="1"/>
    <col min="4363" max="4363" width="14.7109375" style="94" customWidth="1"/>
    <col min="4364" max="4364" width="13.5703125" style="94" customWidth="1"/>
    <col min="4365" max="4365" width="12" style="94" customWidth="1"/>
    <col min="4366" max="4366" width="12.85546875" style="94" customWidth="1"/>
    <col min="4367" max="4367" width="13.5703125" style="94" customWidth="1"/>
    <col min="4368" max="4368" width="13.42578125" style="94" customWidth="1"/>
    <col min="4369" max="4369" width="11.7109375" style="94" customWidth="1"/>
    <col min="4370" max="4370" width="10.28515625" style="94" customWidth="1"/>
    <col min="4371" max="4371" width="17.5703125" style="94" customWidth="1"/>
    <col min="4372" max="4373" width="11.7109375" style="94" customWidth="1"/>
    <col min="4374" max="4374" width="12.42578125" style="94" customWidth="1"/>
    <col min="4375" max="4376" width="10.7109375" style="94" customWidth="1"/>
    <col min="4377" max="4377" width="10.5703125" style="94" customWidth="1"/>
    <col min="4378" max="4378" width="14" style="94" customWidth="1"/>
    <col min="4379" max="4379" width="9.85546875" style="94" customWidth="1"/>
    <col min="4380" max="4380" width="12" style="94" customWidth="1"/>
    <col min="4381" max="4381" width="12.85546875" style="94" customWidth="1"/>
    <col min="4382" max="4382" width="15.7109375" style="94" customWidth="1"/>
    <col min="4383" max="4383" width="14.140625" style="94" customWidth="1"/>
    <col min="4384" max="4384" width="13.28515625" style="94" customWidth="1"/>
    <col min="4385" max="4385" width="11.140625" style="94" customWidth="1"/>
    <col min="4386" max="4386" width="14.85546875" style="94" customWidth="1"/>
    <col min="4387" max="4388" width="11.28515625" style="94" customWidth="1"/>
    <col min="4389" max="4389" width="13.28515625" style="94" customWidth="1"/>
    <col min="4390" max="4391" width="9.140625" style="94" customWidth="1"/>
    <col min="4392" max="4392" width="11.140625" style="94" customWidth="1"/>
    <col min="4393" max="4393" width="16.7109375" style="94" customWidth="1"/>
    <col min="4394" max="4394" width="9.85546875" style="94" customWidth="1"/>
    <col min="4395" max="4395" width="12" style="94" customWidth="1"/>
    <col min="4396" max="4396" width="12.85546875" style="94" customWidth="1"/>
    <col min="4397" max="4397" width="13.85546875" style="94" customWidth="1"/>
    <col min="4398" max="4398" width="13.5703125" style="94" customWidth="1"/>
    <col min="4399" max="4399" width="12.28515625" style="94" customWidth="1"/>
    <col min="4400" max="4400" width="11.140625" style="94" customWidth="1"/>
    <col min="4401" max="4401" width="14" style="94" customWidth="1"/>
    <col min="4402" max="4403" width="10.140625" style="94" customWidth="1"/>
    <col min="4404" max="4404" width="13.140625" style="94" customWidth="1"/>
    <col min="4405" max="4406" width="10.140625" style="94" customWidth="1"/>
    <col min="4407" max="4407" width="11.28515625" style="94" customWidth="1"/>
    <col min="4408" max="4411" width="13.140625" style="94" customWidth="1"/>
    <col min="4412" max="4412" width="15.28515625" style="94" customWidth="1"/>
    <col min="4413" max="4415" width="13.140625" style="94" customWidth="1"/>
    <col min="4416" max="4416" width="14.7109375" style="94" customWidth="1"/>
    <col min="4417" max="4418" width="10.28515625" style="94" customWidth="1"/>
    <col min="4419" max="4419" width="14" style="94" customWidth="1"/>
    <col min="4420" max="4421" width="10.28515625" style="94" customWidth="1"/>
    <col min="4422" max="4422" width="11.42578125" style="94" customWidth="1"/>
    <col min="4423" max="4423" width="15.28515625" style="94" customWidth="1"/>
    <col min="4424" max="4424" width="9.85546875" style="94" customWidth="1"/>
    <col min="4425" max="4425" width="12" style="94" customWidth="1"/>
    <col min="4426" max="4426" width="12.85546875" style="94" customWidth="1"/>
    <col min="4427" max="4427" width="12.7109375" style="94" customWidth="1"/>
    <col min="4428" max="4428" width="13.7109375" style="94" customWidth="1"/>
    <col min="4429" max="4429" width="12.28515625" style="94" customWidth="1"/>
    <col min="4430" max="4430" width="10.7109375" style="94" customWidth="1"/>
    <col min="4431" max="4431" width="12.28515625" style="94" customWidth="1"/>
    <col min="4432" max="4433" width="10.5703125" style="94" customWidth="1"/>
    <col min="4434" max="4434" width="13.42578125" style="94" customWidth="1"/>
    <col min="4435" max="4436" width="10.5703125" style="94" customWidth="1"/>
    <col min="4437" max="4437" width="10.85546875" style="94" customWidth="1"/>
    <col min="4438" max="4438" width="15.28515625" style="94" customWidth="1"/>
    <col min="4439" max="4439" width="16.140625" style="94" customWidth="1"/>
    <col min="4440" max="4440" width="12" style="94" customWidth="1"/>
    <col min="4441" max="4441" width="12.85546875" style="94" customWidth="1"/>
    <col min="4442" max="4442" width="12.28515625" style="94" customWidth="1"/>
    <col min="4443" max="4443" width="14.140625" style="94" customWidth="1"/>
    <col min="4444" max="4444" width="12.28515625" style="94" customWidth="1"/>
    <col min="4445" max="4445" width="10.28515625" style="94" customWidth="1"/>
    <col min="4446" max="4446" width="12.28515625" style="94" customWidth="1"/>
    <col min="4447" max="4451" width="10.5703125" style="94" customWidth="1"/>
    <col min="4452" max="4452" width="10.85546875" style="94" customWidth="1"/>
    <col min="4453" max="4453" width="16" style="94" customWidth="1"/>
    <col min="4454" max="4454" width="9.85546875" style="94" customWidth="1"/>
    <col min="4455" max="4455" width="12" style="94" customWidth="1"/>
    <col min="4456" max="4456" width="12.85546875" style="94" customWidth="1"/>
    <col min="4457" max="4457" width="12.28515625" style="94" customWidth="1"/>
    <col min="4458" max="4458" width="13.5703125" style="94" customWidth="1"/>
    <col min="4459" max="4459" width="12.28515625" style="94" customWidth="1"/>
    <col min="4460" max="4460" width="10.28515625" style="94" customWidth="1"/>
    <col min="4461" max="4461" width="12.28515625" style="94" customWidth="1"/>
    <col min="4462" max="4463" width="11.140625" style="94" customWidth="1"/>
    <col min="4464" max="4464" width="12.5703125" style="94" customWidth="1"/>
    <col min="4465" max="4466" width="11.140625" style="94" customWidth="1"/>
    <col min="4467" max="4467" width="12.140625" style="94" customWidth="1"/>
    <col min="4468" max="4468" width="17.28515625" style="94" customWidth="1"/>
    <col min="4469" max="4469" width="9.85546875" style="94" customWidth="1"/>
    <col min="4470" max="4470" width="12" style="94" customWidth="1"/>
    <col min="4471" max="4471" width="12.85546875" style="94" customWidth="1"/>
    <col min="4472" max="4472" width="12.28515625" style="94" customWidth="1"/>
    <col min="4473" max="4473" width="14" style="94" customWidth="1"/>
    <col min="4474" max="4474" width="12.28515625" style="94" customWidth="1"/>
    <col min="4475" max="4475" width="10.42578125" style="94" customWidth="1"/>
    <col min="4476" max="4476" width="12.28515625" style="94" customWidth="1"/>
    <col min="4477" max="4481" width="11.42578125" style="94" customWidth="1"/>
    <col min="4482" max="4482" width="10.85546875" style="94" customWidth="1"/>
    <col min="4483" max="4484" width="9.85546875" style="94" customWidth="1"/>
    <col min="4485" max="4485" width="12" style="94" customWidth="1"/>
    <col min="4486" max="4486" width="12.85546875" style="94" customWidth="1"/>
    <col min="4487" max="4487" width="12.28515625" style="94" customWidth="1"/>
    <col min="4488" max="4488" width="13.5703125" style="94" customWidth="1"/>
    <col min="4489" max="4489" width="12.28515625" style="94" customWidth="1"/>
    <col min="4490" max="4490" width="10.7109375" style="94" customWidth="1"/>
    <col min="4491" max="4491" width="12.28515625" style="94" customWidth="1"/>
    <col min="4492" max="4493" width="10.7109375" style="94" customWidth="1"/>
    <col min="4494" max="4494" width="13.7109375" style="94" customWidth="1"/>
    <col min="4495" max="4496" width="10.7109375" style="94" customWidth="1"/>
    <col min="4497" max="4497" width="12.140625" style="94" customWidth="1"/>
    <col min="4498" max="4498" width="10.42578125" style="94" customWidth="1"/>
    <col min="4499" max="4499" width="9.85546875" style="94" customWidth="1"/>
    <col min="4500" max="4500" width="12" style="94" customWidth="1"/>
    <col min="4501" max="4502" width="12.85546875" style="94" customWidth="1"/>
    <col min="4503" max="4503" width="13.5703125" style="94" customWidth="1"/>
    <col min="4504" max="4504" width="12.28515625" style="94" customWidth="1"/>
    <col min="4505" max="4505" width="10.5703125" style="94" customWidth="1"/>
    <col min="4506" max="4506" width="14.42578125" style="94" customWidth="1"/>
    <col min="4507" max="4508" width="10.140625" style="94" customWidth="1"/>
    <col min="4509" max="4509" width="13.5703125" style="94" customWidth="1"/>
    <col min="4510" max="4511" width="10.140625" style="94" customWidth="1"/>
    <col min="4512" max="4512" width="12.28515625" style="94" customWidth="1"/>
    <col min="4513" max="4513" width="11.5703125" style="94" customWidth="1"/>
    <col min="4514" max="4514" width="9.85546875" style="94" customWidth="1"/>
    <col min="4515" max="4515" width="12" style="94" customWidth="1"/>
    <col min="4516" max="4516" width="12.85546875" style="94" customWidth="1"/>
    <col min="4517" max="4518" width="14" style="94" customWidth="1"/>
    <col min="4519" max="4519" width="12.28515625" style="94" customWidth="1"/>
    <col min="4520" max="4520" width="11.140625" style="94" customWidth="1"/>
    <col min="4521" max="4521" width="14.28515625" style="94" customWidth="1"/>
    <col min="4522" max="4523" width="11.140625" style="94" customWidth="1"/>
    <col min="4524" max="4524" width="12.7109375" style="94" customWidth="1"/>
    <col min="4525" max="4526" width="11.140625" style="94" customWidth="1"/>
    <col min="4527" max="4527" width="12.85546875" style="94" customWidth="1"/>
    <col min="4528" max="4528" width="11.5703125" style="94" customWidth="1"/>
    <col min="4529" max="4529" width="9.85546875" style="94" customWidth="1"/>
    <col min="4530" max="4530" width="12" style="94" customWidth="1"/>
    <col min="4531" max="4531" width="12.85546875" style="94" customWidth="1"/>
    <col min="4532" max="4532" width="13.7109375" style="94" customWidth="1"/>
    <col min="4533" max="4533" width="13.5703125" style="94" customWidth="1"/>
    <col min="4534" max="4534" width="12.28515625" style="94" customWidth="1"/>
    <col min="4535" max="4535" width="11" style="94" customWidth="1"/>
    <col min="4536" max="4536" width="14.5703125" style="94" customWidth="1"/>
    <col min="4537" max="4542" width="17.5703125" style="94" customWidth="1"/>
    <col min="4543" max="4543" width="12.42578125" style="94" customWidth="1"/>
    <col min="4544" max="4544" width="20.42578125" style="94" customWidth="1"/>
    <col min="4545" max="4545" width="18.28515625" style="94" customWidth="1"/>
    <col min="4546" max="4547" width="22.28515625" style="94" customWidth="1"/>
    <col min="4548" max="4608" width="9.140625" style="94"/>
    <col min="4609" max="4609" width="6.28515625" style="94" bestFit="1" customWidth="1"/>
    <col min="4610" max="4610" width="47.42578125" style="94" customWidth="1"/>
    <col min="4611" max="4611" width="7.140625" style="94" customWidth="1"/>
    <col min="4612" max="4612" width="10" style="94" customWidth="1"/>
    <col min="4613" max="4613" width="9.5703125" style="94" customWidth="1"/>
    <col min="4614" max="4614" width="15.7109375" style="94" customWidth="1"/>
    <col min="4615" max="4615" width="17.42578125" style="94" customWidth="1"/>
    <col min="4616" max="4617" width="12.85546875" style="94" customWidth="1"/>
    <col min="4618" max="4618" width="16" style="94" customWidth="1"/>
    <col min="4619" max="4619" width="14.7109375" style="94" customWidth="1"/>
    <col min="4620" max="4620" width="13.5703125" style="94" customWidth="1"/>
    <col min="4621" max="4621" width="12" style="94" customWidth="1"/>
    <col min="4622" max="4622" width="12.85546875" style="94" customWidth="1"/>
    <col min="4623" max="4623" width="13.5703125" style="94" customWidth="1"/>
    <col min="4624" max="4624" width="13.42578125" style="94" customWidth="1"/>
    <col min="4625" max="4625" width="11.7109375" style="94" customWidth="1"/>
    <col min="4626" max="4626" width="10.28515625" style="94" customWidth="1"/>
    <col min="4627" max="4627" width="17.5703125" style="94" customWidth="1"/>
    <col min="4628" max="4629" width="11.7109375" style="94" customWidth="1"/>
    <col min="4630" max="4630" width="12.42578125" style="94" customWidth="1"/>
    <col min="4631" max="4632" width="10.7109375" style="94" customWidth="1"/>
    <col min="4633" max="4633" width="10.5703125" style="94" customWidth="1"/>
    <col min="4634" max="4634" width="14" style="94" customWidth="1"/>
    <col min="4635" max="4635" width="9.85546875" style="94" customWidth="1"/>
    <col min="4636" max="4636" width="12" style="94" customWidth="1"/>
    <col min="4637" max="4637" width="12.85546875" style="94" customWidth="1"/>
    <col min="4638" max="4638" width="15.7109375" style="94" customWidth="1"/>
    <col min="4639" max="4639" width="14.140625" style="94" customWidth="1"/>
    <col min="4640" max="4640" width="13.28515625" style="94" customWidth="1"/>
    <col min="4641" max="4641" width="11.140625" style="94" customWidth="1"/>
    <col min="4642" max="4642" width="14.85546875" style="94" customWidth="1"/>
    <col min="4643" max="4644" width="11.28515625" style="94" customWidth="1"/>
    <col min="4645" max="4645" width="13.28515625" style="94" customWidth="1"/>
    <col min="4646" max="4647" width="9.140625" style="94" customWidth="1"/>
    <col min="4648" max="4648" width="11.140625" style="94" customWidth="1"/>
    <col min="4649" max="4649" width="16.7109375" style="94" customWidth="1"/>
    <col min="4650" max="4650" width="9.85546875" style="94" customWidth="1"/>
    <col min="4651" max="4651" width="12" style="94" customWidth="1"/>
    <col min="4652" max="4652" width="12.85546875" style="94" customWidth="1"/>
    <col min="4653" max="4653" width="13.85546875" style="94" customWidth="1"/>
    <col min="4654" max="4654" width="13.5703125" style="94" customWidth="1"/>
    <col min="4655" max="4655" width="12.28515625" style="94" customWidth="1"/>
    <col min="4656" max="4656" width="11.140625" style="94" customWidth="1"/>
    <col min="4657" max="4657" width="14" style="94" customWidth="1"/>
    <col min="4658" max="4659" width="10.140625" style="94" customWidth="1"/>
    <col min="4660" max="4660" width="13.140625" style="94" customWidth="1"/>
    <col min="4661" max="4662" width="10.140625" style="94" customWidth="1"/>
    <col min="4663" max="4663" width="11.28515625" style="94" customWidth="1"/>
    <col min="4664" max="4667" width="13.140625" style="94" customWidth="1"/>
    <col min="4668" max="4668" width="15.28515625" style="94" customWidth="1"/>
    <col min="4669" max="4671" width="13.140625" style="94" customWidth="1"/>
    <col min="4672" max="4672" width="14.7109375" style="94" customWidth="1"/>
    <col min="4673" max="4674" width="10.28515625" style="94" customWidth="1"/>
    <col min="4675" max="4675" width="14" style="94" customWidth="1"/>
    <col min="4676" max="4677" width="10.28515625" style="94" customWidth="1"/>
    <col min="4678" max="4678" width="11.42578125" style="94" customWidth="1"/>
    <col min="4679" max="4679" width="15.28515625" style="94" customWidth="1"/>
    <col min="4680" max="4680" width="9.85546875" style="94" customWidth="1"/>
    <col min="4681" max="4681" width="12" style="94" customWidth="1"/>
    <col min="4682" max="4682" width="12.85546875" style="94" customWidth="1"/>
    <col min="4683" max="4683" width="12.7109375" style="94" customWidth="1"/>
    <col min="4684" max="4684" width="13.7109375" style="94" customWidth="1"/>
    <col min="4685" max="4685" width="12.28515625" style="94" customWidth="1"/>
    <col min="4686" max="4686" width="10.7109375" style="94" customWidth="1"/>
    <col min="4687" max="4687" width="12.28515625" style="94" customWidth="1"/>
    <col min="4688" max="4689" width="10.5703125" style="94" customWidth="1"/>
    <col min="4690" max="4690" width="13.42578125" style="94" customWidth="1"/>
    <col min="4691" max="4692" width="10.5703125" style="94" customWidth="1"/>
    <col min="4693" max="4693" width="10.85546875" style="94" customWidth="1"/>
    <col min="4694" max="4694" width="15.28515625" style="94" customWidth="1"/>
    <col min="4695" max="4695" width="16.140625" style="94" customWidth="1"/>
    <col min="4696" max="4696" width="12" style="94" customWidth="1"/>
    <col min="4697" max="4697" width="12.85546875" style="94" customWidth="1"/>
    <col min="4698" max="4698" width="12.28515625" style="94" customWidth="1"/>
    <col min="4699" max="4699" width="14.140625" style="94" customWidth="1"/>
    <col min="4700" max="4700" width="12.28515625" style="94" customWidth="1"/>
    <col min="4701" max="4701" width="10.28515625" style="94" customWidth="1"/>
    <col min="4702" max="4702" width="12.28515625" style="94" customWidth="1"/>
    <col min="4703" max="4707" width="10.5703125" style="94" customWidth="1"/>
    <col min="4708" max="4708" width="10.85546875" style="94" customWidth="1"/>
    <col min="4709" max="4709" width="16" style="94" customWidth="1"/>
    <col min="4710" max="4710" width="9.85546875" style="94" customWidth="1"/>
    <col min="4711" max="4711" width="12" style="94" customWidth="1"/>
    <col min="4712" max="4712" width="12.85546875" style="94" customWidth="1"/>
    <col min="4713" max="4713" width="12.28515625" style="94" customWidth="1"/>
    <col min="4714" max="4714" width="13.5703125" style="94" customWidth="1"/>
    <col min="4715" max="4715" width="12.28515625" style="94" customWidth="1"/>
    <col min="4716" max="4716" width="10.28515625" style="94" customWidth="1"/>
    <col min="4717" max="4717" width="12.28515625" style="94" customWidth="1"/>
    <col min="4718" max="4719" width="11.140625" style="94" customWidth="1"/>
    <col min="4720" max="4720" width="12.5703125" style="94" customWidth="1"/>
    <col min="4721" max="4722" width="11.140625" style="94" customWidth="1"/>
    <col min="4723" max="4723" width="12.140625" style="94" customWidth="1"/>
    <col min="4724" max="4724" width="17.28515625" style="94" customWidth="1"/>
    <col min="4725" max="4725" width="9.85546875" style="94" customWidth="1"/>
    <col min="4726" max="4726" width="12" style="94" customWidth="1"/>
    <col min="4727" max="4727" width="12.85546875" style="94" customWidth="1"/>
    <col min="4728" max="4728" width="12.28515625" style="94" customWidth="1"/>
    <col min="4729" max="4729" width="14" style="94" customWidth="1"/>
    <col min="4730" max="4730" width="12.28515625" style="94" customWidth="1"/>
    <col min="4731" max="4731" width="10.42578125" style="94" customWidth="1"/>
    <col min="4732" max="4732" width="12.28515625" style="94" customWidth="1"/>
    <col min="4733" max="4737" width="11.42578125" style="94" customWidth="1"/>
    <col min="4738" max="4738" width="10.85546875" style="94" customWidth="1"/>
    <col min="4739" max="4740" width="9.85546875" style="94" customWidth="1"/>
    <col min="4741" max="4741" width="12" style="94" customWidth="1"/>
    <col min="4742" max="4742" width="12.85546875" style="94" customWidth="1"/>
    <col min="4743" max="4743" width="12.28515625" style="94" customWidth="1"/>
    <col min="4744" max="4744" width="13.5703125" style="94" customWidth="1"/>
    <col min="4745" max="4745" width="12.28515625" style="94" customWidth="1"/>
    <col min="4746" max="4746" width="10.7109375" style="94" customWidth="1"/>
    <col min="4747" max="4747" width="12.28515625" style="94" customWidth="1"/>
    <col min="4748" max="4749" width="10.7109375" style="94" customWidth="1"/>
    <col min="4750" max="4750" width="13.7109375" style="94" customWidth="1"/>
    <col min="4751" max="4752" width="10.7109375" style="94" customWidth="1"/>
    <col min="4753" max="4753" width="12.140625" style="94" customWidth="1"/>
    <col min="4754" max="4754" width="10.42578125" style="94" customWidth="1"/>
    <col min="4755" max="4755" width="9.85546875" style="94" customWidth="1"/>
    <col min="4756" max="4756" width="12" style="94" customWidth="1"/>
    <col min="4757" max="4758" width="12.85546875" style="94" customWidth="1"/>
    <col min="4759" max="4759" width="13.5703125" style="94" customWidth="1"/>
    <col min="4760" max="4760" width="12.28515625" style="94" customWidth="1"/>
    <col min="4761" max="4761" width="10.5703125" style="94" customWidth="1"/>
    <col min="4762" max="4762" width="14.42578125" style="94" customWidth="1"/>
    <col min="4763" max="4764" width="10.140625" style="94" customWidth="1"/>
    <col min="4765" max="4765" width="13.5703125" style="94" customWidth="1"/>
    <col min="4766" max="4767" width="10.140625" style="94" customWidth="1"/>
    <col min="4768" max="4768" width="12.28515625" style="94" customWidth="1"/>
    <col min="4769" max="4769" width="11.5703125" style="94" customWidth="1"/>
    <col min="4770" max="4770" width="9.85546875" style="94" customWidth="1"/>
    <col min="4771" max="4771" width="12" style="94" customWidth="1"/>
    <col min="4772" max="4772" width="12.85546875" style="94" customWidth="1"/>
    <col min="4773" max="4774" width="14" style="94" customWidth="1"/>
    <col min="4775" max="4775" width="12.28515625" style="94" customWidth="1"/>
    <col min="4776" max="4776" width="11.140625" style="94" customWidth="1"/>
    <col min="4777" max="4777" width="14.28515625" style="94" customWidth="1"/>
    <col min="4778" max="4779" width="11.140625" style="94" customWidth="1"/>
    <col min="4780" max="4780" width="12.7109375" style="94" customWidth="1"/>
    <col min="4781" max="4782" width="11.140625" style="94" customWidth="1"/>
    <col min="4783" max="4783" width="12.85546875" style="94" customWidth="1"/>
    <col min="4784" max="4784" width="11.5703125" style="94" customWidth="1"/>
    <col min="4785" max="4785" width="9.85546875" style="94" customWidth="1"/>
    <col min="4786" max="4786" width="12" style="94" customWidth="1"/>
    <col min="4787" max="4787" width="12.85546875" style="94" customWidth="1"/>
    <col min="4788" max="4788" width="13.7109375" style="94" customWidth="1"/>
    <col min="4789" max="4789" width="13.5703125" style="94" customWidth="1"/>
    <col min="4790" max="4790" width="12.28515625" style="94" customWidth="1"/>
    <col min="4791" max="4791" width="11" style="94" customWidth="1"/>
    <col min="4792" max="4792" width="14.5703125" style="94" customWidth="1"/>
    <col min="4793" max="4798" width="17.5703125" style="94" customWidth="1"/>
    <col min="4799" max="4799" width="12.42578125" style="94" customWidth="1"/>
    <col min="4800" max="4800" width="20.42578125" style="94" customWidth="1"/>
    <col min="4801" max="4801" width="18.28515625" style="94" customWidth="1"/>
    <col min="4802" max="4803" width="22.28515625" style="94" customWidth="1"/>
    <col min="4804" max="4864" width="9.140625" style="94"/>
    <col min="4865" max="4865" width="6.28515625" style="94" bestFit="1" customWidth="1"/>
    <col min="4866" max="4866" width="47.42578125" style="94" customWidth="1"/>
    <col min="4867" max="4867" width="7.140625" style="94" customWidth="1"/>
    <col min="4868" max="4868" width="10" style="94" customWidth="1"/>
    <col min="4869" max="4869" width="9.5703125" style="94" customWidth="1"/>
    <col min="4870" max="4870" width="15.7109375" style="94" customWidth="1"/>
    <col min="4871" max="4871" width="17.42578125" style="94" customWidth="1"/>
    <col min="4872" max="4873" width="12.85546875" style="94" customWidth="1"/>
    <col min="4874" max="4874" width="16" style="94" customWidth="1"/>
    <col min="4875" max="4875" width="14.7109375" style="94" customWidth="1"/>
    <col min="4876" max="4876" width="13.5703125" style="94" customWidth="1"/>
    <col min="4877" max="4877" width="12" style="94" customWidth="1"/>
    <col min="4878" max="4878" width="12.85546875" style="94" customWidth="1"/>
    <col min="4879" max="4879" width="13.5703125" style="94" customWidth="1"/>
    <col min="4880" max="4880" width="13.42578125" style="94" customWidth="1"/>
    <col min="4881" max="4881" width="11.7109375" style="94" customWidth="1"/>
    <col min="4882" max="4882" width="10.28515625" style="94" customWidth="1"/>
    <col min="4883" max="4883" width="17.5703125" style="94" customWidth="1"/>
    <col min="4884" max="4885" width="11.7109375" style="94" customWidth="1"/>
    <col min="4886" max="4886" width="12.42578125" style="94" customWidth="1"/>
    <col min="4887" max="4888" width="10.7109375" style="94" customWidth="1"/>
    <col min="4889" max="4889" width="10.5703125" style="94" customWidth="1"/>
    <col min="4890" max="4890" width="14" style="94" customWidth="1"/>
    <col min="4891" max="4891" width="9.85546875" style="94" customWidth="1"/>
    <col min="4892" max="4892" width="12" style="94" customWidth="1"/>
    <col min="4893" max="4893" width="12.85546875" style="94" customWidth="1"/>
    <col min="4894" max="4894" width="15.7109375" style="94" customWidth="1"/>
    <col min="4895" max="4895" width="14.140625" style="94" customWidth="1"/>
    <col min="4896" max="4896" width="13.28515625" style="94" customWidth="1"/>
    <col min="4897" max="4897" width="11.140625" style="94" customWidth="1"/>
    <col min="4898" max="4898" width="14.85546875" style="94" customWidth="1"/>
    <col min="4899" max="4900" width="11.28515625" style="94" customWidth="1"/>
    <col min="4901" max="4901" width="13.28515625" style="94" customWidth="1"/>
    <col min="4902" max="4903" width="9.140625" style="94" customWidth="1"/>
    <col min="4904" max="4904" width="11.140625" style="94" customWidth="1"/>
    <col min="4905" max="4905" width="16.7109375" style="94" customWidth="1"/>
    <col min="4906" max="4906" width="9.85546875" style="94" customWidth="1"/>
    <col min="4907" max="4907" width="12" style="94" customWidth="1"/>
    <col min="4908" max="4908" width="12.85546875" style="94" customWidth="1"/>
    <col min="4909" max="4909" width="13.85546875" style="94" customWidth="1"/>
    <col min="4910" max="4910" width="13.5703125" style="94" customWidth="1"/>
    <col min="4911" max="4911" width="12.28515625" style="94" customWidth="1"/>
    <col min="4912" max="4912" width="11.140625" style="94" customWidth="1"/>
    <col min="4913" max="4913" width="14" style="94" customWidth="1"/>
    <col min="4914" max="4915" width="10.140625" style="94" customWidth="1"/>
    <col min="4916" max="4916" width="13.140625" style="94" customWidth="1"/>
    <col min="4917" max="4918" width="10.140625" style="94" customWidth="1"/>
    <col min="4919" max="4919" width="11.28515625" style="94" customWidth="1"/>
    <col min="4920" max="4923" width="13.140625" style="94" customWidth="1"/>
    <col min="4924" max="4924" width="15.28515625" style="94" customWidth="1"/>
    <col min="4925" max="4927" width="13.140625" style="94" customWidth="1"/>
    <col min="4928" max="4928" width="14.7109375" style="94" customWidth="1"/>
    <col min="4929" max="4930" width="10.28515625" style="94" customWidth="1"/>
    <col min="4931" max="4931" width="14" style="94" customWidth="1"/>
    <col min="4932" max="4933" width="10.28515625" style="94" customWidth="1"/>
    <col min="4934" max="4934" width="11.42578125" style="94" customWidth="1"/>
    <col min="4935" max="4935" width="15.28515625" style="94" customWidth="1"/>
    <col min="4936" max="4936" width="9.85546875" style="94" customWidth="1"/>
    <col min="4937" max="4937" width="12" style="94" customWidth="1"/>
    <col min="4938" max="4938" width="12.85546875" style="94" customWidth="1"/>
    <col min="4939" max="4939" width="12.7109375" style="94" customWidth="1"/>
    <col min="4940" max="4940" width="13.7109375" style="94" customWidth="1"/>
    <col min="4941" max="4941" width="12.28515625" style="94" customWidth="1"/>
    <col min="4942" max="4942" width="10.7109375" style="94" customWidth="1"/>
    <col min="4943" max="4943" width="12.28515625" style="94" customWidth="1"/>
    <col min="4944" max="4945" width="10.5703125" style="94" customWidth="1"/>
    <col min="4946" max="4946" width="13.42578125" style="94" customWidth="1"/>
    <col min="4947" max="4948" width="10.5703125" style="94" customWidth="1"/>
    <col min="4949" max="4949" width="10.85546875" style="94" customWidth="1"/>
    <col min="4950" max="4950" width="15.28515625" style="94" customWidth="1"/>
    <col min="4951" max="4951" width="16.140625" style="94" customWidth="1"/>
    <col min="4952" max="4952" width="12" style="94" customWidth="1"/>
    <col min="4953" max="4953" width="12.85546875" style="94" customWidth="1"/>
    <col min="4954" max="4954" width="12.28515625" style="94" customWidth="1"/>
    <col min="4955" max="4955" width="14.140625" style="94" customWidth="1"/>
    <col min="4956" max="4956" width="12.28515625" style="94" customWidth="1"/>
    <col min="4957" max="4957" width="10.28515625" style="94" customWidth="1"/>
    <col min="4958" max="4958" width="12.28515625" style="94" customWidth="1"/>
    <col min="4959" max="4963" width="10.5703125" style="94" customWidth="1"/>
    <col min="4964" max="4964" width="10.85546875" style="94" customWidth="1"/>
    <col min="4965" max="4965" width="16" style="94" customWidth="1"/>
    <col min="4966" max="4966" width="9.85546875" style="94" customWidth="1"/>
    <col min="4967" max="4967" width="12" style="94" customWidth="1"/>
    <col min="4968" max="4968" width="12.85546875" style="94" customWidth="1"/>
    <col min="4969" max="4969" width="12.28515625" style="94" customWidth="1"/>
    <col min="4970" max="4970" width="13.5703125" style="94" customWidth="1"/>
    <col min="4971" max="4971" width="12.28515625" style="94" customWidth="1"/>
    <col min="4972" max="4972" width="10.28515625" style="94" customWidth="1"/>
    <col min="4973" max="4973" width="12.28515625" style="94" customWidth="1"/>
    <col min="4974" max="4975" width="11.140625" style="94" customWidth="1"/>
    <col min="4976" max="4976" width="12.5703125" style="94" customWidth="1"/>
    <col min="4977" max="4978" width="11.140625" style="94" customWidth="1"/>
    <col min="4979" max="4979" width="12.140625" style="94" customWidth="1"/>
    <col min="4980" max="4980" width="17.28515625" style="94" customWidth="1"/>
    <col min="4981" max="4981" width="9.85546875" style="94" customWidth="1"/>
    <col min="4982" max="4982" width="12" style="94" customWidth="1"/>
    <col min="4983" max="4983" width="12.85546875" style="94" customWidth="1"/>
    <col min="4984" max="4984" width="12.28515625" style="94" customWidth="1"/>
    <col min="4985" max="4985" width="14" style="94" customWidth="1"/>
    <col min="4986" max="4986" width="12.28515625" style="94" customWidth="1"/>
    <col min="4987" max="4987" width="10.42578125" style="94" customWidth="1"/>
    <col min="4988" max="4988" width="12.28515625" style="94" customWidth="1"/>
    <col min="4989" max="4993" width="11.42578125" style="94" customWidth="1"/>
    <col min="4994" max="4994" width="10.85546875" style="94" customWidth="1"/>
    <col min="4995" max="4996" width="9.85546875" style="94" customWidth="1"/>
    <col min="4997" max="4997" width="12" style="94" customWidth="1"/>
    <col min="4998" max="4998" width="12.85546875" style="94" customWidth="1"/>
    <col min="4999" max="4999" width="12.28515625" style="94" customWidth="1"/>
    <col min="5000" max="5000" width="13.5703125" style="94" customWidth="1"/>
    <col min="5001" max="5001" width="12.28515625" style="94" customWidth="1"/>
    <col min="5002" max="5002" width="10.7109375" style="94" customWidth="1"/>
    <col min="5003" max="5003" width="12.28515625" style="94" customWidth="1"/>
    <col min="5004" max="5005" width="10.7109375" style="94" customWidth="1"/>
    <col min="5006" max="5006" width="13.7109375" style="94" customWidth="1"/>
    <col min="5007" max="5008" width="10.7109375" style="94" customWidth="1"/>
    <col min="5009" max="5009" width="12.140625" style="94" customWidth="1"/>
    <col min="5010" max="5010" width="10.42578125" style="94" customWidth="1"/>
    <col min="5011" max="5011" width="9.85546875" style="94" customWidth="1"/>
    <col min="5012" max="5012" width="12" style="94" customWidth="1"/>
    <col min="5013" max="5014" width="12.85546875" style="94" customWidth="1"/>
    <col min="5015" max="5015" width="13.5703125" style="94" customWidth="1"/>
    <col min="5016" max="5016" width="12.28515625" style="94" customWidth="1"/>
    <col min="5017" max="5017" width="10.5703125" style="94" customWidth="1"/>
    <col min="5018" max="5018" width="14.42578125" style="94" customWidth="1"/>
    <col min="5019" max="5020" width="10.140625" style="94" customWidth="1"/>
    <col min="5021" max="5021" width="13.5703125" style="94" customWidth="1"/>
    <col min="5022" max="5023" width="10.140625" style="94" customWidth="1"/>
    <col min="5024" max="5024" width="12.28515625" style="94" customWidth="1"/>
    <col min="5025" max="5025" width="11.5703125" style="94" customWidth="1"/>
    <col min="5026" max="5026" width="9.85546875" style="94" customWidth="1"/>
    <col min="5027" max="5027" width="12" style="94" customWidth="1"/>
    <col min="5028" max="5028" width="12.85546875" style="94" customWidth="1"/>
    <col min="5029" max="5030" width="14" style="94" customWidth="1"/>
    <col min="5031" max="5031" width="12.28515625" style="94" customWidth="1"/>
    <col min="5032" max="5032" width="11.140625" style="94" customWidth="1"/>
    <col min="5033" max="5033" width="14.28515625" style="94" customWidth="1"/>
    <col min="5034" max="5035" width="11.140625" style="94" customWidth="1"/>
    <col min="5036" max="5036" width="12.7109375" style="94" customWidth="1"/>
    <col min="5037" max="5038" width="11.140625" style="94" customWidth="1"/>
    <col min="5039" max="5039" width="12.85546875" style="94" customWidth="1"/>
    <col min="5040" max="5040" width="11.5703125" style="94" customWidth="1"/>
    <col min="5041" max="5041" width="9.85546875" style="94" customWidth="1"/>
    <col min="5042" max="5042" width="12" style="94" customWidth="1"/>
    <col min="5043" max="5043" width="12.85546875" style="94" customWidth="1"/>
    <col min="5044" max="5044" width="13.7109375" style="94" customWidth="1"/>
    <col min="5045" max="5045" width="13.5703125" style="94" customWidth="1"/>
    <col min="5046" max="5046" width="12.28515625" style="94" customWidth="1"/>
    <col min="5047" max="5047" width="11" style="94" customWidth="1"/>
    <col min="5048" max="5048" width="14.5703125" style="94" customWidth="1"/>
    <col min="5049" max="5054" width="17.5703125" style="94" customWidth="1"/>
    <col min="5055" max="5055" width="12.42578125" style="94" customWidth="1"/>
    <col min="5056" max="5056" width="20.42578125" style="94" customWidth="1"/>
    <col min="5057" max="5057" width="18.28515625" style="94" customWidth="1"/>
    <col min="5058" max="5059" width="22.28515625" style="94" customWidth="1"/>
    <col min="5060" max="5120" width="9.140625" style="94"/>
    <col min="5121" max="5121" width="6.28515625" style="94" bestFit="1" customWidth="1"/>
    <col min="5122" max="5122" width="47.42578125" style="94" customWidth="1"/>
    <col min="5123" max="5123" width="7.140625" style="94" customWidth="1"/>
    <col min="5124" max="5124" width="10" style="94" customWidth="1"/>
    <col min="5125" max="5125" width="9.5703125" style="94" customWidth="1"/>
    <col min="5126" max="5126" width="15.7109375" style="94" customWidth="1"/>
    <col min="5127" max="5127" width="17.42578125" style="94" customWidth="1"/>
    <col min="5128" max="5129" width="12.85546875" style="94" customWidth="1"/>
    <col min="5130" max="5130" width="16" style="94" customWidth="1"/>
    <col min="5131" max="5131" width="14.7109375" style="94" customWidth="1"/>
    <col min="5132" max="5132" width="13.5703125" style="94" customWidth="1"/>
    <col min="5133" max="5133" width="12" style="94" customWidth="1"/>
    <col min="5134" max="5134" width="12.85546875" style="94" customWidth="1"/>
    <col min="5135" max="5135" width="13.5703125" style="94" customWidth="1"/>
    <col min="5136" max="5136" width="13.42578125" style="94" customWidth="1"/>
    <col min="5137" max="5137" width="11.7109375" style="94" customWidth="1"/>
    <col min="5138" max="5138" width="10.28515625" style="94" customWidth="1"/>
    <col min="5139" max="5139" width="17.5703125" style="94" customWidth="1"/>
    <col min="5140" max="5141" width="11.7109375" style="94" customWidth="1"/>
    <col min="5142" max="5142" width="12.42578125" style="94" customWidth="1"/>
    <col min="5143" max="5144" width="10.7109375" style="94" customWidth="1"/>
    <col min="5145" max="5145" width="10.5703125" style="94" customWidth="1"/>
    <col min="5146" max="5146" width="14" style="94" customWidth="1"/>
    <col min="5147" max="5147" width="9.85546875" style="94" customWidth="1"/>
    <col min="5148" max="5148" width="12" style="94" customWidth="1"/>
    <col min="5149" max="5149" width="12.85546875" style="94" customWidth="1"/>
    <col min="5150" max="5150" width="15.7109375" style="94" customWidth="1"/>
    <col min="5151" max="5151" width="14.140625" style="94" customWidth="1"/>
    <col min="5152" max="5152" width="13.28515625" style="94" customWidth="1"/>
    <col min="5153" max="5153" width="11.140625" style="94" customWidth="1"/>
    <col min="5154" max="5154" width="14.85546875" style="94" customWidth="1"/>
    <col min="5155" max="5156" width="11.28515625" style="94" customWidth="1"/>
    <col min="5157" max="5157" width="13.28515625" style="94" customWidth="1"/>
    <col min="5158" max="5159" width="9.140625" style="94" customWidth="1"/>
    <col min="5160" max="5160" width="11.140625" style="94" customWidth="1"/>
    <col min="5161" max="5161" width="16.7109375" style="94" customWidth="1"/>
    <col min="5162" max="5162" width="9.85546875" style="94" customWidth="1"/>
    <col min="5163" max="5163" width="12" style="94" customWidth="1"/>
    <col min="5164" max="5164" width="12.85546875" style="94" customWidth="1"/>
    <col min="5165" max="5165" width="13.85546875" style="94" customWidth="1"/>
    <col min="5166" max="5166" width="13.5703125" style="94" customWidth="1"/>
    <col min="5167" max="5167" width="12.28515625" style="94" customWidth="1"/>
    <col min="5168" max="5168" width="11.140625" style="94" customWidth="1"/>
    <col min="5169" max="5169" width="14" style="94" customWidth="1"/>
    <col min="5170" max="5171" width="10.140625" style="94" customWidth="1"/>
    <col min="5172" max="5172" width="13.140625" style="94" customWidth="1"/>
    <col min="5173" max="5174" width="10.140625" style="94" customWidth="1"/>
    <col min="5175" max="5175" width="11.28515625" style="94" customWidth="1"/>
    <col min="5176" max="5179" width="13.140625" style="94" customWidth="1"/>
    <col min="5180" max="5180" width="15.28515625" style="94" customWidth="1"/>
    <col min="5181" max="5183" width="13.140625" style="94" customWidth="1"/>
    <col min="5184" max="5184" width="14.7109375" style="94" customWidth="1"/>
    <col min="5185" max="5186" width="10.28515625" style="94" customWidth="1"/>
    <col min="5187" max="5187" width="14" style="94" customWidth="1"/>
    <col min="5188" max="5189" width="10.28515625" style="94" customWidth="1"/>
    <col min="5190" max="5190" width="11.42578125" style="94" customWidth="1"/>
    <col min="5191" max="5191" width="15.28515625" style="94" customWidth="1"/>
    <col min="5192" max="5192" width="9.85546875" style="94" customWidth="1"/>
    <col min="5193" max="5193" width="12" style="94" customWidth="1"/>
    <col min="5194" max="5194" width="12.85546875" style="94" customWidth="1"/>
    <col min="5195" max="5195" width="12.7109375" style="94" customWidth="1"/>
    <col min="5196" max="5196" width="13.7109375" style="94" customWidth="1"/>
    <col min="5197" max="5197" width="12.28515625" style="94" customWidth="1"/>
    <col min="5198" max="5198" width="10.7109375" style="94" customWidth="1"/>
    <col min="5199" max="5199" width="12.28515625" style="94" customWidth="1"/>
    <col min="5200" max="5201" width="10.5703125" style="94" customWidth="1"/>
    <col min="5202" max="5202" width="13.42578125" style="94" customWidth="1"/>
    <col min="5203" max="5204" width="10.5703125" style="94" customWidth="1"/>
    <col min="5205" max="5205" width="10.85546875" style="94" customWidth="1"/>
    <col min="5206" max="5206" width="15.28515625" style="94" customWidth="1"/>
    <col min="5207" max="5207" width="16.140625" style="94" customWidth="1"/>
    <col min="5208" max="5208" width="12" style="94" customWidth="1"/>
    <col min="5209" max="5209" width="12.85546875" style="94" customWidth="1"/>
    <col min="5210" max="5210" width="12.28515625" style="94" customWidth="1"/>
    <col min="5211" max="5211" width="14.140625" style="94" customWidth="1"/>
    <col min="5212" max="5212" width="12.28515625" style="94" customWidth="1"/>
    <col min="5213" max="5213" width="10.28515625" style="94" customWidth="1"/>
    <col min="5214" max="5214" width="12.28515625" style="94" customWidth="1"/>
    <col min="5215" max="5219" width="10.5703125" style="94" customWidth="1"/>
    <col min="5220" max="5220" width="10.85546875" style="94" customWidth="1"/>
    <col min="5221" max="5221" width="16" style="94" customWidth="1"/>
    <col min="5222" max="5222" width="9.85546875" style="94" customWidth="1"/>
    <col min="5223" max="5223" width="12" style="94" customWidth="1"/>
    <col min="5224" max="5224" width="12.85546875" style="94" customWidth="1"/>
    <col min="5225" max="5225" width="12.28515625" style="94" customWidth="1"/>
    <col min="5226" max="5226" width="13.5703125" style="94" customWidth="1"/>
    <col min="5227" max="5227" width="12.28515625" style="94" customWidth="1"/>
    <col min="5228" max="5228" width="10.28515625" style="94" customWidth="1"/>
    <col min="5229" max="5229" width="12.28515625" style="94" customWidth="1"/>
    <col min="5230" max="5231" width="11.140625" style="94" customWidth="1"/>
    <col min="5232" max="5232" width="12.5703125" style="94" customWidth="1"/>
    <col min="5233" max="5234" width="11.140625" style="94" customWidth="1"/>
    <col min="5235" max="5235" width="12.140625" style="94" customWidth="1"/>
    <col min="5236" max="5236" width="17.28515625" style="94" customWidth="1"/>
    <col min="5237" max="5237" width="9.85546875" style="94" customWidth="1"/>
    <col min="5238" max="5238" width="12" style="94" customWidth="1"/>
    <col min="5239" max="5239" width="12.85546875" style="94" customWidth="1"/>
    <col min="5240" max="5240" width="12.28515625" style="94" customWidth="1"/>
    <col min="5241" max="5241" width="14" style="94" customWidth="1"/>
    <col min="5242" max="5242" width="12.28515625" style="94" customWidth="1"/>
    <col min="5243" max="5243" width="10.42578125" style="94" customWidth="1"/>
    <col min="5244" max="5244" width="12.28515625" style="94" customWidth="1"/>
    <col min="5245" max="5249" width="11.42578125" style="94" customWidth="1"/>
    <col min="5250" max="5250" width="10.85546875" style="94" customWidth="1"/>
    <col min="5251" max="5252" width="9.85546875" style="94" customWidth="1"/>
    <col min="5253" max="5253" width="12" style="94" customWidth="1"/>
    <col min="5254" max="5254" width="12.85546875" style="94" customWidth="1"/>
    <col min="5255" max="5255" width="12.28515625" style="94" customWidth="1"/>
    <col min="5256" max="5256" width="13.5703125" style="94" customWidth="1"/>
    <col min="5257" max="5257" width="12.28515625" style="94" customWidth="1"/>
    <col min="5258" max="5258" width="10.7109375" style="94" customWidth="1"/>
    <col min="5259" max="5259" width="12.28515625" style="94" customWidth="1"/>
    <col min="5260" max="5261" width="10.7109375" style="94" customWidth="1"/>
    <col min="5262" max="5262" width="13.7109375" style="94" customWidth="1"/>
    <col min="5263" max="5264" width="10.7109375" style="94" customWidth="1"/>
    <col min="5265" max="5265" width="12.140625" style="94" customWidth="1"/>
    <col min="5266" max="5266" width="10.42578125" style="94" customWidth="1"/>
    <col min="5267" max="5267" width="9.85546875" style="94" customWidth="1"/>
    <col min="5268" max="5268" width="12" style="94" customWidth="1"/>
    <col min="5269" max="5270" width="12.85546875" style="94" customWidth="1"/>
    <col min="5271" max="5271" width="13.5703125" style="94" customWidth="1"/>
    <col min="5272" max="5272" width="12.28515625" style="94" customWidth="1"/>
    <col min="5273" max="5273" width="10.5703125" style="94" customWidth="1"/>
    <col min="5274" max="5274" width="14.42578125" style="94" customWidth="1"/>
    <col min="5275" max="5276" width="10.140625" style="94" customWidth="1"/>
    <col min="5277" max="5277" width="13.5703125" style="94" customWidth="1"/>
    <col min="5278" max="5279" width="10.140625" style="94" customWidth="1"/>
    <col min="5280" max="5280" width="12.28515625" style="94" customWidth="1"/>
    <col min="5281" max="5281" width="11.5703125" style="94" customWidth="1"/>
    <col min="5282" max="5282" width="9.85546875" style="94" customWidth="1"/>
    <col min="5283" max="5283" width="12" style="94" customWidth="1"/>
    <col min="5284" max="5284" width="12.85546875" style="94" customWidth="1"/>
    <col min="5285" max="5286" width="14" style="94" customWidth="1"/>
    <col min="5287" max="5287" width="12.28515625" style="94" customWidth="1"/>
    <col min="5288" max="5288" width="11.140625" style="94" customWidth="1"/>
    <col min="5289" max="5289" width="14.28515625" style="94" customWidth="1"/>
    <col min="5290" max="5291" width="11.140625" style="94" customWidth="1"/>
    <col min="5292" max="5292" width="12.7109375" style="94" customWidth="1"/>
    <col min="5293" max="5294" width="11.140625" style="94" customWidth="1"/>
    <col min="5295" max="5295" width="12.85546875" style="94" customWidth="1"/>
    <col min="5296" max="5296" width="11.5703125" style="94" customWidth="1"/>
    <col min="5297" max="5297" width="9.85546875" style="94" customWidth="1"/>
    <col min="5298" max="5298" width="12" style="94" customWidth="1"/>
    <col min="5299" max="5299" width="12.85546875" style="94" customWidth="1"/>
    <col min="5300" max="5300" width="13.7109375" style="94" customWidth="1"/>
    <col min="5301" max="5301" width="13.5703125" style="94" customWidth="1"/>
    <col min="5302" max="5302" width="12.28515625" style="94" customWidth="1"/>
    <col min="5303" max="5303" width="11" style="94" customWidth="1"/>
    <col min="5304" max="5304" width="14.5703125" style="94" customWidth="1"/>
    <col min="5305" max="5310" width="17.5703125" style="94" customWidth="1"/>
    <col min="5311" max="5311" width="12.42578125" style="94" customWidth="1"/>
    <col min="5312" max="5312" width="20.42578125" style="94" customWidth="1"/>
    <col min="5313" max="5313" width="18.28515625" style="94" customWidth="1"/>
    <col min="5314" max="5315" width="22.28515625" style="94" customWidth="1"/>
    <col min="5316" max="5376" width="9.140625" style="94"/>
    <col min="5377" max="5377" width="6.28515625" style="94" bestFit="1" customWidth="1"/>
    <col min="5378" max="5378" width="47.42578125" style="94" customWidth="1"/>
    <col min="5379" max="5379" width="7.140625" style="94" customWidth="1"/>
    <col min="5380" max="5380" width="10" style="94" customWidth="1"/>
    <col min="5381" max="5381" width="9.5703125" style="94" customWidth="1"/>
    <col min="5382" max="5382" width="15.7109375" style="94" customWidth="1"/>
    <col min="5383" max="5383" width="17.42578125" style="94" customWidth="1"/>
    <col min="5384" max="5385" width="12.85546875" style="94" customWidth="1"/>
    <col min="5386" max="5386" width="16" style="94" customWidth="1"/>
    <col min="5387" max="5387" width="14.7109375" style="94" customWidth="1"/>
    <col min="5388" max="5388" width="13.5703125" style="94" customWidth="1"/>
    <col min="5389" max="5389" width="12" style="94" customWidth="1"/>
    <col min="5390" max="5390" width="12.85546875" style="94" customWidth="1"/>
    <col min="5391" max="5391" width="13.5703125" style="94" customWidth="1"/>
    <col min="5392" max="5392" width="13.42578125" style="94" customWidth="1"/>
    <col min="5393" max="5393" width="11.7109375" style="94" customWidth="1"/>
    <col min="5394" max="5394" width="10.28515625" style="94" customWidth="1"/>
    <col min="5395" max="5395" width="17.5703125" style="94" customWidth="1"/>
    <col min="5396" max="5397" width="11.7109375" style="94" customWidth="1"/>
    <col min="5398" max="5398" width="12.42578125" style="94" customWidth="1"/>
    <col min="5399" max="5400" width="10.7109375" style="94" customWidth="1"/>
    <col min="5401" max="5401" width="10.5703125" style="94" customWidth="1"/>
    <col min="5402" max="5402" width="14" style="94" customWidth="1"/>
    <col min="5403" max="5403" width="9.85546875" style="94" customWidth="1"/>
    <col min="5404" max="5404" width="12" style="94" customWidth="1"/>
    <col min="5405" max="5405" width="12.85546875" style="94" customWidth="1"/>
    <col min="5406" max="5406" width="15.7109375" style="94" customWidth="1"/>
    <col min="5407" max="5407" width="14.140625" style="94" customWidth="1"/>
    <col min="5408" max="5408" width="13.28515625" style="94" customWidth="1"/>
    <col min="5409" max="5409" width="11.140625" style="94" customWidth="1"/>
    <col min="5410" max="5410" width="14.85546875" style="94" customWidth="1"/>
    <col min="5411" max="5412" width="11.28515625" style="94" customWidth="1"/>
    <col min="5413" max="5413" width="13.28515625" style="94" customWidth="1"/>
    <col min="5414" max="5415" width="9.140625" style="94" customWidth="1"/>
    <col min="5416" max="5416" width="11.140625" style="94" customWidth="1"/>
    <col min="5417" max="5417" width="16.7109375" style="94" customWidth="1"/>
    <col min="5418" max="5418" width="9.85546875" style="94" customWidth="1"/>
    <col min="5419" max="5419" width="12" style="94" customWidth="1"/>
    <col min="5420" max="5420" width="12.85546875" style="94" customWidth="1"/>
    <col min="5421" max="5421" width="13.85546875" style="94" customWidth="1"/>
    <col min="5422" max="5422" width="13.5703125" style="94" customWidth="1"/>
    <col min="5423" max="5423" width="12.28515625" style="94" customWidth="1"/>
    <col min="5424" max="5424" width="11.140625" style="94" customWidth="1"/>
    <col min="5425" max="5425" width="14" style="94" customWidth="1"/>
    <col min="5426" max="5427" width="10.140625" style="94" customWidth="1"/>
    <col min="5428" max="5428" width="13.140625" style="94" customWidth="1"/>
    <col min="5429" max="5430" width="10.140625" style="94" customWidth="1"/>
    <col min="5431" max="5431" width="11.28515625" style="94" customWidth="1"/>
    <col min="5432" max="5435" width="13.140625" style="94" customWidth="1"/>
    <col min="5436" max="5436" width="15.28515625" style="94" customWidth="1"/>
    <col min="5437" max="5439" width="13.140625" style="94" customWidth="1"/>
    <col min="5440" max="5440" width="14.7109375" style="94" customWidth="1"/>
    <col min="5441" max="5442" width="10.28515625" style="94" customWidth="1"/>
    <col min="5443" max="5443" width="14" style="94" customWidth="1"/>
    <col min="5444" max="5445" width="10.28515625" style="94" customWidth="1"/>
    <col min="5446" max="5446" width="11.42578125" style="94" customWidth="1"/>
    <col min="5447" max="5447" width="15.28515625" style="94" customWidth="1"/>
    <col min="5448" max="5448" width="9.85546875" style="94" customWidth="1"/>
    <col min="5449" max="5449" width="12" style="94" customWidth="1"/>
    <col min="5450" max="5450" width="12.85546875" style="94" customWidth="1"/>
    <col min="5451" max="5451" width="12.7109375" style="94" customWidth="1"/>
    <col min="5452" max="5452" width="13.7109375" style="94" customWidth="1"/>
    <col min="5453" max="5453" width="12.28515625" style="94" customWidth="1"/>
    <col min="5454" max="5454" width="10.7109375" style="94" customWidth="1"/>
    <col min="5455" max="5455" width="12.28515625" style="94" customWidth="1"/>
    <col min="5456" max="5457" width="10.5703125" style="94" customWidth="1"/>
    <col min="5458" max="5458" width="13.42578125" style="94" customWidth="1"/>
    <col min="5459" max="5460" width="10.5703125" style="94" customWidth="1"/>
    <col min="5461" max="5461" width="10.85546875" style="94" customWidth="1"/>
    <col min="5462" max="5462" width="15.28515625" style="94" customWidth="1"/>
    <col min="5463" max="5463" width="16.140625" style="94" customWidth="1"/>
    <col min="5464" max="5464" width="12" style="94" customWidth="1"/>
    <col min="5465" max="5465" width="12.85546875" style="94" customWidth="1"/>
    <col min="5466" max="5466" width="12.28515625" style="94" customWidth="1"/>
    <col min="5467" max="5467" width="14.140625" style="94" customWidth="1"/>
    <col min="5468" max="5468" width="12.28515625" style="94" customWidth="1"/>
    <col min="5469" max="5469" width="10.28515625" style="94" customWidth="1"/>
    <col min="5470" max="5470" width="12.28515625" style="94" customWidth="1"/>
    <col min="5471" max="5475" width="10.5703125" style="94" customWidth="1"/>
    <col min="5476" max="5476" width="10.85546875" style="94" customWidth="1"/>
    <col min="5477" max="5477" width="16" style="94" customWidth="1"/>
    <col min="5478" max="5478" width="9.85546875" style="94" customWidth="1"/>
    <col min="5479" max="5479" width="12" style="94" customWidth="1"/>
    <col min="5480" max="5480" width="12.85546875" style="94" customWidth="1"/>
    <col min="5481" max="5481" width="12.28515625" style="94" customWidth="1"/>
    <col min="5482" max="5482" width="13.5703125" style="94" customWidth="1"/>
    <col min="5483" max="5483" width="12.28515625" style="94" customWidth="1"/>
    <col min="5484" max="5484" width="10.28515625" style="94" customWidth="1"/>
    <col min="5485" max="5485" width="12.28515625" style="94" customWidth="1"/>
    <col min="5486" max="5487" width="11.140625" style="94" customWidth="1"/>
    <col min="5488" max="5488" width="12.5703125" style="94" customWidth="1"/>
    <col min="5489" max="5490" width="11.140625" style="94" customWidth="1"/>
    <col min="5491" max="5491" width="12.140625" style="94" customWidth="1"/>
    <col min="5492" max="5492" width="17.28515625" style="94" customWidth="1"/>
    <col min="5493" max="5493" width="9.85546875" style="94" customWidth="1"/>
    <col min="5494" max="5494" width="12" style="94" customWidth="1"/>
    <col min="5495" max="5495" width="12.85546875" style="94" customWidth="1"/>
    <col min="5496" max="5496" width="12.28515625" style="94" customWidth="1"/>
    <col min="5497" max="5497" width="14" style="94" customWidth="1"/>
    <col min="5498" max="5498" width="12.28515625" style="94" customWidth="1"/>
    <col min="5499" max="5499" width="10.42578125" style="94" customWidth="1"/>
    <col min="5500" max="5500" width="12.28515625" style="94" customWidth="1"/>
    <col min="5501" max="5505" width="11.42578125" style="94" customWidth="1"/>
    <col min="5506" max="5506" width="10.85546875" style="94" customWidth="1"/>
    <col min="5507" max="5508" width="9.85546875" style="94" customWidth="1"/>
    <col min="5509" max="5509" width="12" style="94" customWidth="1"/>
    <col min="5510" max="5510" width="12.85546875" style="94" customWidth="1"/>
    <col min="5511" max="5511" width="12.28515625" style="94" customWidth="1"/>
    <col min="5512" max="5512" width="13.5703125" style="94" customWidth="1"/>
    <col min="5513" max="5513" width="12.28515625" style="94" customWidth="1"/>
    <col min="5514" max="5514" width="10.7109375" style="94" customWidth="1"/>
    <col min="5515" max="5515" width="12.28515625" style="94" customWidth="1"/>
    <col min="5516" max="5517" width="10.7109375" style="94" customWidth="1"/>
    <col min="5518" max="5518" width="13.7109375" style="94" customWidth="1"/>
    <col min="5519" max="5520" width="10.7109375" style="94" customWidth="1"/>
    <col min="5521" max="5521" width="12.140625" style="94" customWidth="1"/>
    <col min="5522" max="5522" width="10.42578125" style="94" customWidth="1"/>
    <col min="5523" max="5523" width="9.85546875" style="94" customWidth="1"/>
    <col min="5524" max="5524" width="12" style="94" customWidth="1"/>
    <col min="5525" max="5526" width="12.85546875" style="94" customWidth="1"/>
    <col min="5527" max="5527" width="13.5703125" style="94" customWidth="1"/>
    <col min="5528" max="5528" width="12.28515625" style="94" customWidth="1"/>
    <col min="5529" max="5529" width="10.5703125" style="94" customWidth="1"/>
    <col min="5530" max="5530" width="14.42578125" style="94" customWidth="1"/>
    <col min="5531" max="5532" width="10.140625" style="94" customWidth="1"/>
    <col min="5533" max="5533" width="13.5703125" style="94" customWidth="1"/>
    <col min="5534" max="5535" width="10.140625" style="94" customWidth="1"/>
    <col min="5536" max="5536" width="12.28515625" style="94" customWidth="1"/>
    <col min="5537" max="5537" width="11.5703125" style="94" customWidth="1"/>
    <col min="5538" max="5538" width="9.85546875" style="94" customWidth="1"/>
    <col min="5539" max="5539" width="12" style="94" customWidth="1"/>
    <col min="5540" max="5540" width="12.85546875" style="94" customWidth="1"/>
    <col min="5541" max="5542" width="14" style="94" customWidth="1"/>
    <col min="5543" max="5543" width="12.28515625" style="94" customWidth="1"/>
    <col min="5544" max="5544" width="11.140625" style="94" customWidth="1"/>
    <col min="5545" max="5545" width="14.28515625" style="94" customWidth="1"/>
    <col min="5546" max="5547" width="11.140625" style="94" customWidth="1"/>
    <col min="5548" max="5548" width="12.7109375" style="94" customWidth="1"/>
    <col min="5549" max="5550" width="11.140625" style="94" customWidth="1"/>
    <col min="5551" max="5551" width="12.85546875" style="94" customWidth="1"/>
    <col min="5552" max="5552" width="11.5703125" style="94" customWidth="1"/>
    <col min="5553" max="5553" width="9.85546875" style="94" customWidth="1"/>
    <col min="5554" max="5554" width="12" style="94" customWidth="1"/>
    <col min="5555" max="5555" width="12.85546875" style="94" customWidth="1"/>
    <col min="5556" max="5556" width="13.7109375" style="94" customWidth="1"/>
    <col min="5557" max="5557" width="13.5703125" style="94" customWidth="1"/>
    <col min="5558" max="5558" width="12.28515625" style="94" customWidth="1"/>
    <col min="5559" max="5559" width="11" style="94" customWidth="1"/>
    <col min="5560" max="5560" width="14.5703125" style="94" customWidth="1"/>
    <col min="5561" max="5566" width="17.5703125" style="94" customWidth="1"/>
    <col min="5567" max="5567" width="12.42578125" style="94" customWidth="1"/>
    <col min="5568" max="5568" width="20.42578125" style="94" customWidth="1"/>
    <col min="5569" max="5569" width="18.28515625" style="94" customWidth="1"/>
    <col min="5570" max="5571" width="22.28515625" style="94" customWidth="1"/>
    <col min="5572" max="5632" width="9.140625" style="94"/>
    <col min="5633" max="5633" width="6.28515625" style="94" bestFit="1" customWidth="1"/>
    <col min="5634" max="5634" width="47.42578125" style="94" customWidth="1"/>
    <col min="5635" max="5635" width="7.140625" style="94" customWidth="1"/>
    <col min="5636" max="5636" width="10" style="94" customWidth="1"/>
    <col min="5637" max="5637" width="9.5703125" style="94" customWidth="1"/>
    <col min="5638" max="5638" width="15.7109375" style="94" customWidth="1"/>
    <col min="5639" max="5639" width="17.42578125" style="94" customWidth="1"/>
    <col min="5640" max="5641" width="12.85546875" style="94" customWidth="1"/>
    <col min="5642" max="5642" width="16" style="94" customWidth="1"/>
    <col min="5643" max="5643" width="14.7109375" style="94" customWidth="1"/>
    <col min="5644" max="5644" width="13.5703125" style="94" customWidth="1"/>
    <col min="5645" max="5645" width="12" style="94" customWidth="1"/>
    <col min="5646" max="5646" width="12.85546875" style="94" customWidth="1"/>
    <col min="5647" max="5647" width="13.5703125" style="94" customWidth="1"/>
    <col min="5648" max="5648" width="13.42578125" style="94" customWidth="1"/>
    <col min="5649" max="5649" width="11.7109375" style="94" customWidth="1"/>
    <col min="5650" max="5650" width="10.28515625" style="94" customWidth="1"/>
    <col min="5651" max="5651" width="17.5703125" style="94" customWidth="1"/>
    <col min="5652" max="5653" width="11.7109375" style="94" customWidth="1"/>
    <col min="5654" max="5654" width="12.42578125" style="94" customWidth="1"/>
    <col min="5655" max="5656" width="10.7109375" style="94" customWidth="1"/>
    <col min="5657" max="5657" width="10.5703125" style="94" customWidth="1"/>
    <col min="5658" max="5658" width="14" style="94" customWidth="1"/>
    <col min="5659" max="5659" width="9.85546875" style="94" customWidth="1"/>
    <col min="5660" max="5660" width="12" style="94" customWidth="1"/>
    <col min="5661" max="5661" width="12.85546875" style="94" customWidth="1"/>
    <col min="5662" max="5662" width="15.7109375" style="94" customWidth="1"/>
    <col min="5663" max="5663" width="14.140625" style="94" customWidth="1"/>
    <col min="5664" max="5664" width="13.28515625" style="94" customWidth="1"/>
    <col min="5665" max="5665" width="11.140625" style="94" customWidth="1"/>
    <col min="5666" max="5666" width="14.85546875" style="94" customWidth="1"/>
    <col min="5667" max="5668" width="11.28515625" style="94" customWidth="1"/>
    <col min="5669" max="5669" width="13.28515625" style="94" customWidth="1"/>
    <col min="5670" max="5671" width="9.140625" style="94" customWidth="1"/>
    <col min="5672" max="5672" width="11.140625" style="94" customWidth="1"/>
    <col min="5673" max="5673" width="16.7109375" style="94" customWidth="1"/>
    <col min="5674" max="5674" width="9.85546875" style="94" customWidth="1"/>
    <col min="5675" max="5675" width="12" style="94" customWidth="1"/>
    <col min="5676" max="5676" width="12.85546875" style="94" customWidth="1"/>
    <col min="5677" max="5677" width="13.85546875" style="94" customWidth="1"/>
    <col min="5678" max="5678" width="13.5703125" style="94" customWidth="1"/>
    <col min="5679" max="5679" width="12.28515625" style="94" customWidth="1"/>
    <col min="5680" max="5680" width="11.140625" style="94" customWidth="1"/>
    <col min="5681" max="5681" width="14" style="94" customWidth="1"/>
    <col min="5682" max="5683" width="10.140625" style="94" customWidth="1"/>
    <col min="5684" max="5684" width="13.140625" style="94" customWidth="1"/>
    <col min="5685" max="5686" width="10.140625" style="94" customWidth="1"/>
    <col min="5687" max="5687" width="11.28515625" style="94" customWidth="1"/>
    <col min="5688" max="5691" width="13.140625" style="94" customWidth="1"/>
    <col min="5692" max="5692" width="15.28515625" style="94" customWidth="1"/>
    <col min="5693" max="5695" width="13.140625" style="94" customWidth="1"/>
    <col min="5696" max="5696" width="14.7109375" style="94" customWidth="1"/>
    <col min="5697" max="5698" width="10.28515625" style="94" customWidth="1"/>
    <col min="5699" max="5699" width="14" style="94" customWidth="1"/>
    <col min="5700" max="5701" width="10.28515625" style="94" customWidth="1"/>
    <col min="5702" max="5702" width="11.42578125" style="94" customWidth="1"/>
    <col min="5703" max="5703" width="15.28515625" style="94" customWidth="1"/>
    <col min="5704" max="5704" width="9.85546875" style="94" customWidth="1"/>
    <col min="5705" max="5705" width="12" style="94" customWidth="1"/>
    <col min="5706" max="5706" width="12.85546875" style="94" customWidth="1"/>
    <col min="5707" max="5707" width="12.7109375" style="94" customWidth="1"/>
    <col min="5708" max="5708" width="13.7109375" style="94" customWidth="1"/>
    <col min="5709" max="5709" width="12.28515625" style="94" customWidth="1"/>
    <col min="5710" max="5710" width="10.7109375" style="94" customWidth="1"/>
    <col min="5711" max="5711" width="12.28515625" style="94" customWidth="1"/>
    <col min="5712" max="5713" width="10.5703125" style="94" customWidth="1"/>
    <col min="5714" max="5714" width="13.42578125" style="94" customWidth="1"/>
    <col min="5715" max="5716" width="10.5703125" style="94" customWidth="1"/>
    <col min="5717" max="5717" width="10.85546875" style="94" customWidth="1"/>
    <col min="5718" max="5718" width="15.28515625" style="94" customWidth="1"/>
    <col min="5719" max="5719" width="16.140625" style="94" customWidth="1"/>
    <col min="5720" max="5720" width="12" style="94" customWidth="1"/>
    <col min="5721" max="5721" width="12.85546875" style="94" customWidth="1"/>
    <col min="5722" max="5722" width="12.28515625" style="94" customWidth="1"/>
    <col min="5723" max="5723" width="14.140625" style="94" customWidth="1"/>
    <col min="5724" max="5724" width="12.28515625" style="94" customWidth="1"/>
    <col min="5725" max="5725" width="10.28515625" style="94" customWidth="1"/>
    <col min="5726" max="5726" width="12.28515625" style="94" customWidth="1"/>
    <col min="5727" max="5731" width="10.5703125" style="94" customWidth="1"/>
    <col min="5732" max="5732" width="10.85546875" style="94" customWidth="1"/>
    <col min="5733" max="5733" width="16" style="94" customWidth="1"/>
    <col min="5734" max="5734" width="9.85546875" style="94" customWidth="1"/>
    <col min="5735" max="5735" width="12" style="94" customWidth="1"/>
    <col min="5736" max="5736" width="12.85546875" style="94" customWidth="1"/>
    <col min="5737" max="5737" width="12.28515625" style="94" customWidth="1"/>
    <col min="5738" max="5738" width="13.5703125" style="94" customWidth="1"/>
    <col min="5739" max="5739" width="12.28515625" style="94" customWidth="1"/>
    <col min="5740" max="5740" width="10.28515625" style="94" customWidth="1"/>
    <col min="5741" max="5741" width="12.28515625" style="94" customWidth="1"/>
    <col min="5742" max="5743" width="11.140625" style="94" customWidth="1"/>
    <col min="5744" max="5744" width="12.5703125" style="94" customWidth="1"/>
    <col min="5745" max="5746" width="11.140625" style="94" customWidth="1"/>
    <col min="5747" max="5747" width="12.140625" style="94" customWidth="1"/>
    <col min="5748" max="5748" width="17.28515625" style="94" customWidth="1"/>
    <col min="5749" max="5749" width="9.85546875" style="94" customWidth="1"/>
    <col min="5750" max="5750" width="12" style="94" customWidth="1"/>
    <col min="5751" max="5751" width="12.85546875" style="94" customWidth="1"/>
    <col min="5752" max="5752" width="12.28515625" style="94" customWidth="1"/>
    <col min="5753" max="5753" width="14" style="94" customWidth="1"/>
    <col min="5754" max="5754" width="12.28515625" style="94" customWidth="1"/>
    <col min="5755" max="5755" width="10.42578125" style="94" customWidth="1"/>
    <col min="5756" max="5756" width="12.28515625" style="94" customWidth="1"/>
    <col min="5757" max="5761" width="11.42578125" style="94" customWidth="1"/>
    <col min="5762" max="5762" width="10.85546875" style="94" customWidth="1"/>
    <col min="5763" max="5764" width="9.85546875" style="94" customWidth="1"/>
    <col min="5765" max="5765" width="12" style="94" customWidth="1"/>
    <col min="5766" max="5766" width="12.85546875" style="94" customWidth="1"/>
    <col min="5767" max="5767" width="12.28515625" style="94" customWidth="1"/>
    <col min="5768" max="5768" width="13.5703125" style="94" customWidth="1"/>
    <col min="5769" max="5769" width="12.28515625" style="94" customWidth="1"/>
    <col min="5770" max="5770" width="10.7109375" style="94" customWidth="1"/>
    <col min="5771" max="5771" width="12.28515625" style="94" customWidth="1"/>
    <col min="5772" max="5773" width="10.7109375" style="94" customWidth="1"/>
    <col min="5774" max="5774" width="13.7109375" style="94" customWidth="1"/>
    <col min="5775" max="5776" width="10.7109375" style="94" customWidth="1"/>
    <col min="5777" max="5777" width="12.140625" style="94" customWidth="1"/>
    <col min="5778" max="5778" width="10.42578125" style="94" customWidth="1"/>
    <col min="5779" max="5779" width="9.85546875" style="94" customWidth="1"/>
    <col min="5780" max="5780" width="12" style="94" customWidth="1"/>
    <col min="5781" max="5782" width="12.85546875" style="94" customWidth="1"/>
    <col min="5783" max="5783" width="13.5703125" style="94" customWidth="1"/>
    <col min="5784" max="5784" width="12.28515625" style="94" customWidth="1"/>
    <col min="5785" max="5785" width="10.5703125" style="94" customWidth="1"/>
    <col min="5786" max="5786" width="14.42578125" style="94" customWidth="1"/>
    <col min="5787" max="5788" width="10.140625" style="94" customWidth="1"/>
    <col min="5789" max="5789" width="13.5703125" style="94" customWidth="1"/>
    <col min="5790" max="5791" width="10.140625" style="94" customWidth="1"/>
    <col min="5792" max="5792" width="12.28515625" style="94" customWidth="1"/>
    <col min="5793" max="5793" width="11.5703125" style="94" customWidth="1"/>
    <col min="5794" max="5794" width="9.85546875" style="94" customWidth="1"/>
    <col min="5795" max="5795" width="12" style="94" customWidth="1"/>
    <col min="5796" max="5796" width="12.85546875" style="94" customWidth="1"/>
    <col min="5797" max="5798" width="14" style="94" customWidth="1"/>
    <col min="5799" max="5799" width="12.28515625" style="94" customWidth="1"/>
    <col min="5800" max="5800" width="11.140625" style="94" customWidth="1"/>
    <col min="5801" max="5801" width="14.28515625" style="94" customWidth="1"/>
    <col min="5802" max="5803" width="11.140625" style="94" customWidth="1"/>
    <col min="5804" max="5804" width="12.7109375" style="94" customWidth="1"/>
    <col min="5805" max="5806" width="11.140625" style="94" customWidth="1"/>
    <col min="5807" max="5807" width="12.85546875" style="94" customWidth="1"/>
    <col min="5808" max="5808" width="11.5703125" style="94" customWidth="1"/>
    <col min="5809" max="5809" width="9.85546875" style="94" customWidth="1"/>
    <col min="5810" max="5810" width="12" style="94" customWidth="1"/>
    <col min="5811" max="5811" width="12.85546875" style="94" customWidth="1"/>
    <col min="5812" max="5812" width="13.7109375" style="94" customWidth="1"/>
    <col min="5813" max="5813" width="13.5703125" style="94" customWidth="1"/>
    <col min="5814" max="5814" width="12.28515625" style="94" customWidth="1"/>
    <col min="5815" max="5815" width="11" style="94" customWidth="1"/>
    <col min="5816" max="5816" width="14.5703125" style="94" customWidth="1"/>
    <col min="5817" max="5822" width="17.5703125" style="94" customWidth="1"/>
    <col min="5823" max="5823" width="12.42578125" style="94" customWidth="1"/>
    <col min="5824" max="5824" width="20.42578125" style="94" customWidth="1"/>
    <col min="5825" max="5825" width="18.28515625" style="94" customWidth="1"/>
    <col min="5826" max="5827" width="22.28515625" style="94" customWidth="1"/>
    <col min="5828" max="5888" width="9.140625" style="94"/>
    <col min="5889" max="5889" width="6.28515625" style="94" bestFit="1" customWidth="1"/>
    <col min="5890" max="5890" width="47.42578125" style="94" customWidth="1"/>
    <col min="5891" max="5891" width="7.140625" style="94" customWidth="1"/>
    <col min="5892" max="5892" width="10" style="94" customWidth="1"/>
    <col min="5893" max="5893" width="9.5703125" style="94" customWidth="1"/>
    <col min="5894" max="5894" width="15.7109375" style="94" customWidth="1"/>
    <col min="5895" max="5895" width="17.42578125" style="94" customWidth="1"/>
    <col min="5896" max="5897" width="12.85546875" style="94" customWidth="1"/>
    <col min="5898" max="5898" width="16" style="94" customWidth="1"/>
    <col min="5899" max="5899" width="14.7109375" style="94" customWidth="1"/>
    <col min="5900" max="5900" width="13.5703125" style="94" customWidth="1"/>
    <col min="5901" max="5901" width="12" style="94" customWidth="1"/>
    <col min="5902" max="5902" width="12.85546875" style="94" customWidth="1"/>
    <col min="5903" max="5903" width="13.5703125" style="94" customWidth="1"/>
    <col min="5904" max="5904" width="13.42578125" style="94" customWidth="1"/>
    <col min="5905" max="5905" width="11.7109375" style="94" customWidth="1"/>
    <col min="5906" max="5906" width="10.28515625" style="94" customWidth="1"/>
    <col min="5907" max="5907" width="17.5703125" style="94" customWidth="1"/>
    <col min="5908" max="5909" width="11.7109375" style="94" customWidth="1"/>
    <col min="5910" max="5910" width="12.42578125" style="94" customWidth="1"/>
    <col min="5911" max="5912" width="10.7109375" style="94" customWidth="1"/>
    <col min="5913" max="5913" width="10.5703125" style="94" customWidth="1"/>
    <col min="5914" max="5914" width="14" style="94" customWidth="1"/>
    <col min="5915" max="5915" width="9.85546875" style="94" customWidth="1"/>
    <col min="5916" max="5916" width="12" style="94" customWidth="1"/>
    <col min="5917" max="5917" width="12.85546875" style="94" customWidth="1"/>
    <col min="5918" max="5918" width="15.7109375" style="94" customWidth="1"/>
    <col min="5919" max="5919" width="14.140625" style="94" customWidth="1"/>
    <col min="5920" max="5920" width="13.28515625" style="94" customWidth="1"/>
    <col min="5921" max="5921" width="11.140625" style="94" customWidth="1"/>
    <col min="5922" max="5922" width="14.85546875" style="94" customWidth="1"/>
    <col min="5923" max="5924" width="11.28515625" style="94" customWidth="1"/>
    <col min="5925" max="5925" width="13.28515625" style="94" customWidth="1"/>
    <col min="5926" max="5927" width="9.140625" style="94" customWidth="1"/>
    <col min="5928" max="5928" width="11.140625" style="94" customWidth="1"/>
    <col min="5929" max="5929" width="16.7109375" style="94" customWidth="1"/>
    <col min="5930" max="5930" width="9.85546875" style="94" customWidth="1"/>
    <col min="5931" max="5931" width="12" style="94" customWidth="1"/>
    <col min="5932" max="5932" width="12.85546875" style="94" customWidth="1"/>
    <col min="5933" max="5933" width="13.85546875" style="94" customWidth="1"/>
    <col min="5934" max="5934" width="13.5703125" style="94" customWidth="1"/>
    <col min="5935" max="5935" width="12.28515625" style="94" customWidth="1"/>
    <col min="5936" max="5936" width="11.140625" style="94" customWidth="1"/>
    <col min="5937" max="5937" width="14" style="94" customWidth="1"/>
    <col min="5938" max="5939" width="10.140625" style="94" customWidth="1"/>
    <col min="5940" max="5940" width="13.140625" style="94" customWidth="1"/>
    <col min="5941" max="5942" width="10.140625" style="94" customWidth="1"/>
    <col min="5943" max="5943" width="11.28515625" style="94" customWidth="1"/>
    <col min="5944" max="5947" width="13.140625" style="94" customWidth="1"/>
    <col min="5948" max="5948" width="15.28515625" style="94" customWidth="1"/>
    <col min="5949" max="5951" width="13.140625" style="94" customWidth="1"/>
    <col min="5952" max="5952" width="14.7109375" style="94" customWidth="1"/>
    <col min="5953" max="5954" width="10.28515625" style="94" customWidth="1"/>
    <col min="5955" max="5955" width="14" style="94" customWidth="1"/>
    <col min="5956" max="5957" width="10.28515625" style="94" customWidth="1"/>
    <col min="5958" max="5958" width="11.42578125" style="94" customWidth="1"/>
    <col min="5959" max="5959" width="15.28515625" style="94" customWidth="1"/>
    <col min="5960" max="5960" width="9.85546875" style="94" customWidth="1"/>
    <col min="5961" max="5961" width="12" style="94" customWidth="1"/>
    <col min="5962" max="5962" width="12.85546875" style="94" customWidth="1"/>
    <col min="5963" max="5963" width="12.7109375" style="94" customWidth="1"/>
    <col min="5964" max="5964" width="13.7109375" style="94" customWidth="1"/>
    <col min="5965" max="5965" width="12.28515625" style="94" customWidth="1"/>
    <col min="5966" max="5966" width="10.7109375" style="94" customWidth="1"/>
    <col min="5967" max="5967" width="12.28515625" style="94" customWidth="1"/>
    <col min="5968" max="5969" width="10.5703125" style="94" customWidth="1"/>
    <col min="5970" max="5970" width="13.42578125" style="94" customWidth="1"/>
    <col min="5971" max="5972" width="10.5703125" style="94" customWidth="1"/>
    <col min="5973" max="5973" width="10.85546875" style="94" customWidth="1"/>
    <col min="5974" max="5974" width="15.28515625" style="94" customWidth="1"/>
    <col min="5975" max="5975" width="16.140625" style="94" customWidth="1"/>
    <col min="5976" max="5976" width="12" style="94" customWidth="1"/>
    <col min="5977" max="5977" width="12.85546875" style="94" customWidth="1"/>
    <col min="5978" max="5978" width="12.28515625" style="94" customWidth="1"/>
    <col min="5979" max="5979" width="14.140625" style="94" customWidth="1"/>
    <col min="5980" max="5980" width="12.28515625" style="94" customWidth="1"/>
    <col min="5981" max="5981" width="10.28515625" style="94" customWidth="1"/>
    <col min="5982" max="5982" width="12.28515625" style="94" customWidth="1"/>
    <col min="5983" max="5987" width="10.5703125" style="94" customWidth="1"/>
    <col min="5988" max="5988" width="10.85546875" style="94" customWidth="1"/>
    <col min="5989" max="5989" width="16" style="94" customWidth="1"/>
    <col min="5990" max="5990" width="9.85546875" style="94" customWidth="1"/>
    <col min="5991" max="5991" width="12" style="94" customWidth="1"/>
    <col min="5992" max="5992" width="12.85546875" style="94" customWidth="1"/>
    <col min="5993" max="5993" width="12.28515625" style="94" customWidth="1"/>
    <col min="5994" max="5994" width="13.5703125" style="94" customWidth="1"/>
    <col min="5995" max="5995" width="12.28515625" style="94" customWidth="1"/>
    <col min="5996" max="5996" width="10.28515625" style="94" customWidth="1"/>
    <col min="5997" max="5997" width="12.28515625" style="94" customWidth="1"/>
    <col min="5998" max="5999" width="11.140625" style="94" customWidth="1"/>
    <col min="6000" max="6000" width="12.5703125" style="94" customWidth="1"/>
    <col min="6001" max="6002" width="11.140625" style="94" customWidth="1"/>
    <col min="6003" max="6003" width="12.140625" style="94" customWidth="1"/>
    <col min="6004" max="6004" width="17.28515625" style="94" customWidth="1"/>
    <col min="6005" max="6005" width="9.85546875" style="94" customWidth="1"/>
    <col min="6006" max="6006" width="12" style="94" customWidth="1"/>
    <col min="6007" max="6007" width="12.85546875" style="94" customWidth="1"/>
    <col min="6008" max="6008" width="12.28515625" style="94" customWidth="1"/>
    <col min="6009" max="6009" width="14" style="94" customWidth="1"/>
    <col min="6010" max="6010" width="12.28515625" style="94" customWidth="1"/>
    <col min="6011" max="6011" width="10.42578125" style="94" customWidth="1"/>
    <col min="6012" max="6012" width="12.28515625" style="94" customWidth="1"/>
    <col min="6013" max="6017" width="11.42578125" style="94" customWidth="1"/>
    <col min="6018" max="6018" width="10.85546875" style="94" customWidth="1"/>
    <col min="6019" max="6020" width="9.85546875" style="94" customWidth="1"/>
    <col min="6021" max="6021" width="12" style="94" customWidth="1"/>
    <col min="6022" max="6022" width="12.85546875" style="94" customWidth="1"/>
    <col min="6023" max="6023" width="12.28515625" style="94" customWidth="1"/>
    <col min="6024" max="6024" width="13.5703125" style="94" customWidth="1"/>
    <col min="6025" max="6025" width="12.28515625" style="94" customWidth="1"/>
    <col min="6026" max="6026" width="10.7109375" style="94" customWidth="1"/>
    <col min="6027" max="6027" width="12.28515625" style="94" customWidth="1"/>
    <col min="6028" max="6029" width="10.7109375" style="94" customWidth="1"/>
    <col min="6030" max="6030" width="13.7109375" style="94" customWidth="1"/>
    <col min="6031" max="6032" width="10.7109375" style="94" customWidth="1"/>
    <col min="6033" max="6033" width="12.140625" style="94" customWidth="1"/>
    <col min="6034" max="6034" width="10.42578125" style="94" customWidth="1"/>
    <col min="6035" max="6035" width="9.85546875" style="94" customWidth="1"/>
    <col min="6036" max="6036" width="12" style="94" customWidth="1"/>
    <col min="6037" max="6038" width="12.85546875" style="94" customWidth="1"/>
    <col min="6039" max="6039" width="13.5703125" style="94" customWidth="1"/>
    <col min="6040" max="6040" width="12.28515625" style="94" customWidth="1"/>
    <col min="6041" max="6041" width="10.5703125" style="94" customWidth="1"/>
    <col min="6042" max="6042" width="14.42578125" style="94" customWidth="1"/>
    <col min="6043" max="6044" width="10.140625" style="94" customWidth="1"/>
    <col min="6045" max="6045" width="13.5703125" style="94" customWidth="1"/>
    <col min="6046" max="6047" width="10.140625" style="94" customWidth="1"/>
    <col min="6048" max="6048" width="12.28515625" style="94" customWidth="1"/>
    <col min="6049" max="6049" width="11.5703125" style="94" customWidth="1"/>
    <col min="6050" max="6050" width="9.85546875" style="94" customWidth="1"/>
    <col min="6051" max="6051" width="12" style="94" customWidth="1"/>
    <col min="6052" max="6052" width="12.85546875" style="94" customWidth="1"/>
    <col min="6053" max="6054" width="14" style="94" customWidth="1"/>
    <col min="6055" max="6055" width="12.28515625" style="94" customWidth="1"/>
    <col min="6056" max="6056" width="11.140625" style="94" customWidth="1"/>
    <col min="6057" max="6057" width="14.28515625" style="94" customWidth="1"/>
    <col min="6058" max="6059" width="11.140625" style="94" customWidth="1"/>
    <col min="6060" max="6060" width="12.7109375" style="94" customWidth="1"/>
    <col min="6061" max="6062" width="11.140625" style="94" customWidth="1"/>
    <col min="6063" max="6063" width="12.85546875" style="94" customWidth="1"/>
    <col min="6064" max="6064" width="11.5703125" style="94" customWidth="1"/>
    <col min="6065" max="6065" width="9.85546875" style="94" customWidth="1"/>
    <col min="6066" max="6066" width="12" style="94" customWidth="1"/>
    <col min="6067" max="6067" width="12.85546875" style="94" customWidth="1"/>
    <col min="6068" max="6068" width="13.7109375" style="94" customWidth="1"/>
    <col min="6069" max="6069" width="13.5703125" style="94" customWidth="1"/>
    <col min="6070" max="6070" width="12.28515625" style="94" customWidth="1"/>
    <col min="6071" max="6071" width="11" style="94" customWidth="1"/>
    <col min="6072" max="6072" width="14.5703125" style="94" customWidth="1"/>
    <col min="6073" max="6078" width="17.5703125" style="94" customWidth="1"/>
    <col min="6079" max="6079" width="12.42578125" style="94" customWidth="1"/>
    <col min="6080" max="6080" width="20.42578125" style="94" customWidth="1"/>
    <col min="6081" max="6081" width="18.28515625" style="94" customWidth="1"/>
    <col min="6082" max="6083" width="22.28515625" style="94" customWidth="1"/>
    <col min="6084" max="6144" width="9.140625" style="94"/>
    <col min="6145" max="6145" width="6.28515625" style="94" bestFit="1" customWidth="1"/>
    <col min="6146" max="6146" width="47.42578125" style="94" customWidth="1"/>
    <col min="6147" max="6147" width="7.140625" style="94" customWidth="1"/>
    <col min="6148" max="6148" width="10" style="94" customWidth="1"/>
    <col min="6149" max="6149" width="9.5703125" style="94" customWidth="1"/>
    <col min="6150" max="6150" width="15.7109375" style="94" customWidth="1"/>
    <col min="6151" max="6151" width="17.42578125" style="94" customWidth="1"/>
    <col min="6152" max="6153" width="12.85546875" style="94" customWidth="1"/>
    <col min="6154" max="6154" width="16" style="94" customWidth="1"/>
    <col min="6155" max="6155" width="14.7109375" style="94" customWidth="1"/>
    <col min="6156" max="6156" width="13.5703125" style="94" customWidth="1"/>
    <col min="6157" max="6157" width="12" style="94" customWidth="1"/>
    <col min="6158" max="6158" width="12.85546875" style="94" customWidth="1"/>
    <col min="6159" max="6159" width="13.5703125" style="94" customWidth="1"/>
    <col min="6160" max="6160" width="13.42578125" style="94" customWidth="1"/>
    <col min="6161" max="6161" width="11.7109375" style="94" customWidth="1"/>
    <col min="6162" max="6162" width="10.28515625" style="94" customWidth="1"/>
    <col min="6163" max="6163" width="17.5703125" style="94" customWidth="1"/>
    <col min="6164" max="6165" width="11.7109375" style="94" customWidth="1"/>
    <col min="6166" max="6166" width="12.42578125" style="94" customWidth="1"/>
    <col min="6167" max="6168" width="10.7109375" style="94" customWidth="1"/>
    <col min="6169" max="6169" width="10.5703125" style="94" customWidth="1"/>
    <col min="6170" max="6170" width="14" style="94" customWidth="1"/>
    <col min="6171" max="6171" width="9.85546875" style="94" customWidth="1"/>
    <col min="6172" max="6172" width="12" style="94" customWidth="1"/>
    <col min="6173" max="6173" width="12.85546875" style="94" customWidth="1"/>
    <col min="6174" max="6174" width="15.7109375" style="94" customWidth="1"/>
    <col min="6175" max="6175" width="14.140625" style="94" customWidth="1"/>
    <col min="6176" max="6176" width="13.28515625" style="94" customWidth="1"/>
    <col min="6177" max="6177" width="11.140625" style="94" customWidth="1"/>
    <col min="6178" max="6178" width="14.85546875" style="94" customWidth="1"/>
    <col min="6179" max="6180" width="11.28515625" style="94" customWidth="1"/>
    <col min="6181" max="6181" width="13.28515625" style="94" customWidth="1"/>
    <col min="6182" max="6183" width="9.140625" style="94" customWidth="1"/>
    <col min="6184" max="6184" width="11.140625" style="94" customWidth="1"/>
    <col min="6185" max="6185" width="16.7109375" style="94" customWidth="1"/>
    <col min="6186" max="6186" width="9.85546875" style="94" customWidth="1"/>
    <col min="6187" max="6187" width="12" style="94" customWidth="1"/>
    <col min="6188" max="6188" width="12.85546875" style="94" customWidth="1"/>
    <col min="6189" max="6189" width="13.85546875" style="94" customWidth="1"/>
    <col min="6190" max="6190" width="13.5703125" style="94" customWidth="1"/>
    <col min="6191" max="6191" width="12.28515625" style="94" customWidth="1"/>
    <col min="6192" max="6192" width="11.140625" style="94" customWidth="1"/>
    <col min="6193" max="6193" width="14" style="94" customWidth="1"/>
    <col min="6194" max="6195" width="10.140625" style="94" customWidth="1"/>
    <col min="6196" max="6196" width="13.140625" style="94" customWidth="1"/>
    <col min="6197" max="6198" width="10.140625" style="94" customWidth="1"/>
    <col min="6199" max="6199" width="11.28515625" style="94" customWidth="1"/>
    <col min="6200" max="6203" width="13.140625" style="94" customWidth="1"/>
    <col min="6204" max="6204" width="15.28515625" style="94" customWidth="1"/>
    <col min="6205" max="6207" width="13.140625" style="94" customWidth="1"/>
    <col min="6208" max="6208" width="14.7109375" style="94" customWidth="1"/>
    <col min="6209" max="6210" width="10.28515625" style="94" customWidth="1"/>
    <col min="6211" max="6211" width="14" style="94" customWidth="1"/>
    <col min="6212" max="6213" width="10.28515625" style="94" customWidth="1"/>
    <col min="6214" max="6214" width="11.42578125" style="94" customWidth="1"/>
    <col min="6215" max="6215" width="15.28515625" style="94" customWidth="1"/>
    <col min="6216" max="6216" width="9.85546875" style="94" customWidth="1"/>
    <col min="6217" max="6217" width="12" style="94" customWidth="1"/>
    <col min="6218" max="6218" width="12.85546875" style="94" customWidth="1"/>
    <col min="6219" max="6219" width="12.7109375" style="94" customWidth="1"/>
    <col min="6220" max="6220" width="13.7109375" style="94" customWidth="1"/>
    <col min="6221" max="6221" width="12.28515625" style="94" customWidth="1"/>
    <col min="6222" max="6222" width="10.7109375" style="94" customWidth="1"/>
    <col min="6223" max="6223" width="12.28515625" style="94" customWidth="1"/>
    <col min="6224" max="6225" width="10.5703125" style="94" customWidth="1"/>
    <col min="6226" max="6226" width="13.42578125" style="94" customWidth="1"/>
    <col min="6227" max="6228" width="10.5703125" style="94" customWidth="1"/>
    <col min="6229" max="6229" width="10.85546875" style="94" customWidth="1"/>
    <col min="6230" max="6230" width="15.28515625" style="94" customWidth="1"/>
    <col min="6231" max="6231" width="16.140625" style="94" customWidth="1"/>
    <col min="6232" max="6232" width="12" style="94" customWidth="1"/>
    <col min="6233" max="6233" width="12.85546875" style="94" customWidth="1"/>
    <col min="6234" max="6234" width="12.28515625" style="94" customWidth="1"/>
    <col min="6235" max="6235" width="14.140625" style="94" customWidth="1"/>
    <col min="6236" max="6236" width="12.28515625" style="94" customWidth="1"/>
    <col min="6237" max="6237" width="10.28515625" style="94" customWidth="1"/>
    <col min="6238" max="6238" width="12.28515625" style="94" customWidth="1"/>
    <col min="6239" max="6243" width="10.5703125" style="94" customWidth="1"/>
    <col min="6244" max="6244" width="10.85546875" style="94" customWidth="1"/>
    <col min="6245" max="6245" width="16" style="94" customWidth="1"/>
    <col min="6246" max="6246" width="9.85546875" style="94" customWidth="1"/>
    <col min="6247" max="6247" width="12" style="94" customWidth="1"/>
    <col min="6248" max="6248" width="12.85546875" style="94" customWidth="1"/>
    <col min="6249" max="6249" width="12.28515625" style="94" customWidth="1"/>
    <col min="6250" max="6250" width="13.5703125" style="94" customWidth="1"/>
    <col min="6251" max="6251" width="12.28515625" style="94" customWidth="1"/>
    <col min="6252" max="6252" width="10.28515625" style="94" customWidth="1"/>
    <col min="6253" max="6253" width="12.28515625" style="94" customWidth="1"/>
    <col min="6254" max="6255" width="11.140625" style="94" customWidth="1"/>
    <col min="6256" max="6256" width="12.5703125" style="94" customWidth="1"/>
    <col min="6257" max="6258" width="11.140625" style="94" customWidth="1"/>
    <col min="6259" max="6259" width="12.140625" style="94" customWidth="1"/>
    <col min="6260" max="6260" width="17.28515625" style="94" customWidth="1"/>
    <col min="6261" max="6261" width="9.85546875" style="94" customWidth="1"/>
    <col min="6262" max="6262" width="12" style="94" customWidth="1"/>
    <col min="6263" max="6263" width="12.85546875" style="94" customWidth="1"/>
    <col min="6264" max="6264" width="12.28515625" style="94" customWidth="1"/>
    <col min="6265" max="6265" width="14" style="94" customWidth="1"/>
    <col min="6266" max="6266" width="12.28515625" style="94" customWidth="1"/>
    <col min="6267" max="6267" width="10.42578125" style="94" customWidth="1"/>
    <col min="6268" max="6268" width="12.28515625" style="94" customWidth="1"/>
    <col min="6269" max="6273" width="11.42578125" style="94" customWidth="1"/>
    <col min="6274" max="6274" width="10.85546875" style="94" customWidth="1"/>
    <col min="6275" max="6276" width="9.85546875" style="94" customWidth="1"/>
    <col min="6277" max="6277" width="12" style="94" customWidth="1"/>
    <col min="6278" max="6278" width="12.85546875" style="94" customWidth="1"/>
    <col min="6279" max="6279" width="12.28515625" style="94" customWidth="1"/>
    <col min="6280" max="6280" width="13.5703125" style="94" customWidth="1"/>
    <col min="6281" max="6281" width="12.28515625" style="94" customWidth="1"/>
    <col min="6282" max="6282" width="10.7109375" style="94" customWidth="1"/>
    <col min="6283" max="6283" width="12.28515625" style="94" customWidth="1"/>
    <col min="6284" max="6285" width="10.7109375" style="94" customWidth="1"/>
    <col min="6286" max="6286" width="13.7109375" style="94" customWidth="1"/>
    <col min="6287" max="6288" width="10.7109375" style="94" customWidth="1"/>
    <col min="6289" max="6289" width="12.140625" style="94" customWidth="1"/>
    <col min="6290" max="6290" width="10.42578125" style="94" customWidth="1"/>
    <col min="6291" max="6291" width="9.85546875" style="94" customWidth="1"/>
    <col min="6292" max="6292" width="12" style="94" customWidth="1"/>
    <col min="6293" max="6294" width="12.85546875" style="94" customWidth="1"/>
    <col min="6295" max="6295" width="13.5703125" style="94" customWidth="1"/>
    <col min="6296" max="6296" width="12.28515625" style="94" customWidth="1"/>
    <col min="6297" max="6297" width="10.5703125" style="94" customWidth="1"/>
    <col min="6298" max="6298" width="14.42578125" style="94" customWidth="1"/>
    <col min="6299" max="6300" width="10.140625" style="94" customWidth="1"/>
    <col min="6301" max="6301" width="13.5703125" style="94" customWidth="1"/>
    <col min="6302" max="6303" width="10.140625" style="94" customWidth="1"/>
    <col min="6304" max="6304" width="12.28515625" style="94" customWidth="1"/>
    <col min="6305" max="6305" width="11.5703125" style="94" customWidth="1"/>
    <col min="6306" max="6306" width="9.85546875" style="94" customWidth="1"/>
    <col min="6307" max="6307" width="12" style="94" customWidth="1"/>
    <col min="6308" max="6308" width="12.85546875" style="94" customWidth="1"/>
    <col min="6309" max="6310" width="14" style="94" customWidth="1"/>
    <col min="6311" max="6311" width="12.28515625" style="94" customWidth="1"/>
    <col min="6312" max="6312" width="11.140625" style="94" customWidth="1"/>
    <col min="6313" max="6313" width="14.28515625" style="94" customWidth="1"/>
    <col min="6314" max="6315" width="11.140625" style="94" customWidth="1"/>
    <col min="6316" max="6316" width="12.7109375" style="94" customWidth="1"/>
    <col min="6317" max="6318" width="11.140625" style="94" customWidth="1"/>
    <col min="6319" max="6319" width="12.85546875" style="94" customWidth="1"/>
    <col min="6320" max="6320" width="11.5703125" style="94" customWidth="1"/>
    <col min="6321" max="6321" width="9.85546875" style="94" customWidth="1"/>
    <col min="6322" max="6322" width="12" style="94" customWidth="1"/>
    <col min="6323" max="6323" width="12.85546875" style="94" customWidth="1"/>
    <col min="6324" max="6324" width="13.7109375" style="94" customWidth="1"/>
    <col min="6325" max="6325" width="13.5703125" style="94" customWidth="1"/>
    <col min="6326" max="6326" width="12.28515625" style="94" customWidth="1"/>
    <col min="6327" max="6327" width="11" style="94" customWidth="1"/>
    <col min="6328" max="6328" width="14.5703125" style="94" customWidth="1"/>
    <col min="6329" max="6334" width="17.5703125" style="94" customWidth="1"/>
    <col min="6335" max="6335" width="12.42578125" style="94" customWidth="1"/>
    <col min="6336" max="6336" width="20.42578125" style="94" customWidth="1"/>
    <col min="6337" max="6337" width="18.28515625" style="94" customWidth="1"/>
    <col min="6338" max="6339" width="22.28515625" style="94" customWidth="1"/>
    <col min="6340" max="6400" width="9.140625" style="94"/>
    <col min="6401" max="6401" width="6.28515625" style="94" bestFit="1" customWidth="1"/>
    <col min="6402" max="6402" width="47.42578125" style="94" customWidth="1"/>
    <col min="6403" max="6403" width="7.140625" style="94" customWidth="1"/>
    <col min="6404" max="6404" width="10" style="94" customWidth="1"/>
    <col min="6405" max="6405" width="9.5703125" style="94" customWidth="1"/>
    <col min="6406" max="6406" width="15.7109375" style="94" customWidth="1"/>
    <col min="6407" max="6407" width="17.42578125" style="94" customWidth="1"/>
    <col min="6408" max="6409" width="12.85546875" style="94" customWidth="1"/>
    <col min="6410" max="6410" width="16" style="94" customWidth="1"/>
    <col min="6411" max="6411" width="14.7109375" style="94" customWidth="1"/>
    <col min="6412" max="6412" width="13.5703125" style="94" customWidth="1"/>
    <col min="6413" max="6413" width="12" style="94" customWidth="1"/>
    <col min="6414" max="6414" width="12.85546875" style="94" customWidth="1"/>
    <col min="6415" max="6415" width="13.5703125" style="94" customWidth="1"/>
    <col min="6416" max="6416" width="13.42578125" style="94" customWidth="1"/>
    <col min="6417" max="6417" width="11.7109375" style="94" customWidth="1"/>
    <col min="6418" max="6418" width="10.28515625" style="94" customWidth="1"/>
    <col min="6419" max="6419" width="17.5703125" style="94" customWidth="1"/>
    <col min="6420" max="6421" width="11.7109375" style="94" customWidth="1"/>
    <col min="6422" max="6422" width="12.42578125" style="94" customWidth="1"/>
    <col min="6423" max="6424" width="10.7109375" style="94" customWidth="1"/>
    <col min="6425" max="6425" width="10.5703125" style="94" customWidth="1"/>
    <col min="6426" max="6426" width="14" style="94" customWidth="1"/>
    <col min="6427" max="6427" width="9.85546875" style="94" customWidth="1"/>
    <col min="6428" max="6428" width="12" style="94" customWidth="1"/>
    <col min="6429" max="6429" width="12.85546875" style="94" customWidth="1"/>
    <col min="6430" max="6430" width="15.7109375" style="94" customWidth="1"/>
    <col min="6431" max="6431" width="14.140625" style="94" customWidth="1"/>
    <col min="6432" max="6432" width="13.28515625" style="94" customWidth="1"/>
    <col min="6433" max="6433" width="11.140625" style="94" customWidth="1"/>
    <col min="6434" max="6434" width="14.85546875" style="94" customWidth="1"/>
    <col min="6435" max="6436" width="11.28515625" style="94" customWidth="1"/>
    <col min="6437" max="6437" width="13.28515625" style="94" customWidth="1"/>
    <col min="6438" max="6439" width="9.140625" style="94" customWidth="1"/>
    <col min="6440" max="6440" width="11.140625" style="94" customWidth="1"/>
    <col min="6441" max="6441" width="16.7109375" style="94" customWidth="1"/>
    <col min="6442" max="6442" width="9.85546875" style="94" customWidth="1"/>
    <col min="6443" max="6443" width="12" style="94" customWidth="1"/>
    <col min="6444" max="6444" width="12.85546875" style="94" customWidth="1"/>
    <col min="6445" max="6445" width="13.85546875" style="94" customWidth="1"/>
    <col min="6446" max="6446" width="13.5703125" style="94" customWidth="1"/>
    <col min="6447" max="6447" width="12.28515625" style="94" customWidth="1"/>
    <col min="6448" max="6448" width="11.140625" style="94" customWidth="1"/>
    <col min="6449" max="6449" width="14" style="94" customWidth="1"/>
    <col min="6450" max="6451" width="10.140625" style="94" customWidth="1"/>
    <col min="6452" max="6452" width="13.140625" style="94" customWidth="1"/>
    <col min="6453" max="6454" width="10.140625" style="94" customWidth="1"/>
    <col min="6455" max="6455" width="11.28515625" style="94" customWidth="1"/>
    <col min="6456" max="6459" width="13.140625" style="94" customWidth="1"/>
    <col min="6460" max="6460" width="15.28515625" style="94" customWidth="1"/>
    <col min="6461" max="6463" width="13.140625" style="94" customWidth="1"/>
    <col min="6464" max="6464" width="14.7109375" style="94" customWidth="1"/>
    <col min="6465" max="6466" width="10.28515625" style="94" customWidth="1"/>
    <col min="6467" max="6467" width="14" style="94" customWidth="1"/>
    <col min="6468" max="6469" width="10.28515625" style="94" customWidth="1"/>
    <col min="6470" max="6470" width="11.42578125" style="94" customWidth="1"/>
    <col min="6471" max="6471" width="15.28515625" style="94" customWidth="1"/>
    <col min="6472" max="6472" width="9.85546875" style="94" customWidth="1"/>
    <col min="6473" max="6473" width="12" style="94" customWidth="1"/>
    <col min="6474" max="6474" width="12.85546875" style="94" customWidth="1"/>
    <col min="6475" max="6475" width="12.7109375" style="94" customWidth="1"/>
    <col min="6476" max="6476" width="13.7109375" style="94" customWidth="1"/>
    <col min="6477" max="6477" width="12.28515625" style="94" customWidth="1"/>
    <col min="6478" max="6478" width="10.7109375" style="94" customWidth="1"/>
    <col min="6479" max="6479" width="12.28515625" style="94" customWidth="1"/>
    <col min="6480" max="6481" width="10.5703125" style="94" customWidth="1"/>
    <col min="6482" max="6482" width="13.42578125" style="94" customWidth="1"/>
    <col min="6483" max="6484" width="10.5703125" style="94" customWidth="1"/>
    <col min="6485" max="6485" width="10.85546875" style="94" customWidth="1"/>
    <col min="6486" max="6486" width="15.28515625" style="94" customWidth="1"/>
    <col min="6487" max="6487" width="16.140625" style="94" customWidth="1"/>
    <col min="6488" max="6488" width="12" style="94" customWidth="1"/>
    <col min="6489" max="6489" width="12.85546875" style="94" customWidth="1"/>
    <col min="6490" max="6490" width="12.28515625" style="94" customWidth="1"/>
    <col min="6491" max="6491" width="14.140625" style="94" customWidth="1"/>
    <col min="6492" max="6492" width="12.28515625" style="94" customWidth="1"/>
    <col min="6493" max="6493" width="10.28515625" style="94" customWidth="1"/>
    <col min="6494" max="6494" width="12.28515625" style="94" customWidth="1"/>
    <col min="6495" max="6499" width="10.5703125" style="94" customWidth="1"/>
    <col min="6500" max="6500" width="10.85546875" style="94" customWidth="1"/>
    <col min="6501" max="6501" width="16" style="94" customWidth="1"/>
    <col min="6502" max="6502" width="9.85546875" style="94" customWidth="1"/>
    <col min="6503" max="6503" width="12" style="94" customWidth="1"/>
    <col min="6504" max="6504" width="12.85546875" style="94" customWidth="1"/>
    <col min="6505" max="6505" width="12.28515625" style="94" customWidth="1"/>
    <col min="6506" max="6506" width="13.5703125" style="94" customWidth="1"/>
    <col min="6507" max="6507" width="12.28515625" style="94" customWidth="1"/>
    <col min="6508" max="6508" width="10.28515625" style="94" customWidth="1"/>
    <col min="6509" max="6509" width="12.28515625" style="94" customWidth="1"/>
    <col min="6510" max="6511" width="11.140625" style="94" customWidth="1"/>
    <col min="6512" max="6512" width="12.5703125" style="94" customWidth="1"/>
    <col min="6513" max="6514" width="11.140625" style="94" customWidth="1"/>
    <col min="6515" max="6515" width="12.140625" style="94" customWidth="1"/>
    <col min="6516" max="6516" width="17.28515625" style="94" customWidth="1"/>
    <col min="6517" max="6517" width="9.85546875" style="94" customWidth="1"/>
    <col min="6518" max="6518" width="12" style="94" customWidth="1"/>
    <col min="6519" max="6519" width="12.85546875" style="94" customWidth="1"/>
    <col min="6520" max="6520" width="12.28515625" style="94" customWidth="1"/>
    <col min="6521" max="6521" width="14" style="94" customWidth="1"/>
    <col min="6522" max="6522" width="12.28515625" style="94" customWidth="1"/>
    <col min="6523" max="6523" width="10.42578125" style="94" customWidth="1"/>
    <col min="6524" max="6524" width="12.28515625" style="94" customWidth="1"/>
    <col min="6525" max="6529" width="11.42578125" style="94" customWidth="1"/>
    <col min="6530" max="6530" width="10.85546875" style="94" customWidth="1"/>
    <col min="6531" max="6532" width="9.85546875" style="94" customWidth="1"/>
    <col min="6533" max="6533" width="12" style="94" customWidth="1"/>
    <col min="6534" max="6534" width="12.85546875" style="94" customWidth="1"/>
    <col min="6535" max="6535" width="12.28515625" style="94" customWidth="1"/>
    <col min="6536" max="6536" width="13.5703125" style="94" customWidth="1"/>
    <col min="6537" max="6537" width="12.28515625" style="94" customWidth="1"/>
    <col min="6538" max="6538" width="10.7109375" style="94" customWidth="1"/>
    <col min="6539" max="6539" width="12.28515625" style="94" customWidth="1"/>
    <col min="6540" max="6541" width="10.7109375" style="94" customWidth="1"/>
    <col min="6542" max="6542" width="13.7109375" style="94" customWidth="1"/>
    <col min="6543" max="6544" width="10.7109375" style="94" customWidth="1"/>
    <col min="6545" max="6545" width="12.140625" style="94" customWidth="1"/>
    <col min="6546" max="6546" width="10.42578125" style="94" customWidth="1"/>
    <col min="6547" max="6547" width="9.85546875" style="94" customWidth="1"/>
    <col min="6548" max="6548" width="12" style="94" customWidth="1"/>
    <col min="6549" max="6550" width="12.85546875" style="94" customWidth="1"/>
    <col min="6551" max="6551" width="13.5703125" style="94" customWidth="1"/>
    <col min="6552" max="6552" width="12.28515625" style="94" customWidth="1"/>
    <col min="6553" max="6553" width="10.5703125" style="94" customWidth="1"/>
    <col min="6554" max="6554" width="14.42578125" style="94" customWidth="1"/>
    <col min="6555" max="6556" width="10.140625" style="94" customWidth="1"/>
    <col min="6557" max="6557" width="13.5703125" style="94" customWidth="1"/>
    <col min="6558" max="6559" width="10.140625" style="94" customWidth="1"/>
    <col min="6560" max="6560" width="12.28515625" style="94" customWidth="1"/>
    <col min="6561" max="6561" width="11.5703125" style="94" customWidth="1"/>
    <col min="6562" max="6562" width="9.85546875" style="94" customWidth="1"/>
    <col min="6563" max="6563" width="12" style="94" customWidth="1"/>
    <col min="6564" max="6564" width="12.85546875" style="94" customWidth="1"/>
    <col min="6565" max="6566" width="14" style="94" customWidth="1"/>
    <col min="6567" max="6567" width="12.28515625" style="94" customWidth="1"/>
    <col min="6568" max="6568" width="11.140625" style="94" customWidth="1"/>
    <col min="6569" max="6569" width="14.28515625" style="94" customWidth="1"/>
    <col min="6570" max="6571" width="11.140625" style="94" customWidth="1"/>
    <col min="6572" max="6572" width="12.7109375" style="94" customWidth="1"/>
    <col min="6573" max="6574" width="11.140625" style="94" customWidth="1"/>
    <col min="6575" max="6575" width="12.85546875" style="94" customWidth="1"/>
    <col min="6576" max="6576" width="11.5703125" style="94" customWidth="1"/>
    <col min="6577" max="6577" width="9.85546875" style="94" customWidth="1"/>
    <col min="6578" max="6578" width="12" style="94" customWidth="1"/>
    <col min="6579" max="6579" width="12.85546875" style="94" customWidth="1"/>
    <col min="6580" max="6580" width="13.7109375" style="94" customWidth="1"/>
    <col min="6581" max="6581" width="13.5703125" style="94" customWidth="1"/>
    <col min="6582" max="6582" width="12.28515625" style="94" customWidth="1"/>
    <col min="6583" max="6583" width="11" style="94" customWidth="1"/>
    <col min="6584" max="6584" width="14.5703125" style="94" customWidth="1"/>
    <col min="6585" max="6590" width="17.5703125" style="94" customWidth="1"/>
    <col min="6591" max="6591" width="12.42578125" style="94" customWidth="1"/>
    <col min="6592" max="6592" width="20.42578125" style="94" customWidth="1"/>
    <col min="6593" max="6593" width="18.28515625" style="94" customWidth="1"/>
    <col min="6594" max="6595" width="22.28515625" style="94" customWidth="1"/>
    <col min="6596" max="6656" width="9.140625" style="94"/>
    <col min="6657" max="6657" width="6.28515625" style="94" bestFit="1" customWidth="1"/>
    <col min="6658" max="6658" width="47.42578125" style="94" customWidth="1"/>
    <col min="6659" max="6659" width="7.140625" style="94" customWidth="1"/>
    <col min="6660" max="6660" width="10" style="94" customWidth="1"/>
    <col min="6661" max="6661" width="9.5703125" style="94" customWidth="1"/>
    <col min="6662" max="6662" width="15.7109375" style="94" customWidth="1"/>
    <col min="6663" max="6663" width="17.42578125" style="94" customWidth="1"/>
    <col min="6664" max="6665" width="12.85546875" style="94" customWidth="1"/>
    <col min="6666" max="6666" width="16" style="94" customWidth="1"/>
    <col min="6667" max="6667" width="14.7109375" style="94" customWidth="1"/>
    <col min="6668" max="6668" width="13.5703125" style="94" customWidth="1"/>
    <col min="6669" max="6669" width="12" style="94" customWidth="1"/>
    <col min="6670" max="6670" width="12.85546875" style="94" customWidth="1"/>
    <col min="6671" max="6671" width="13.5703125" style="94" customWidth="1"/>
    <col min="6672" max="6672" width="13.42578125" style="94" customWidth="1"/>
    <col min="6673" max="6673" width="11.7109375" style="94" customWidth="1"/>
    <col min="6674" max="6674" width="10.28515625" style="94" customWidth="1"/>
    <col min="6675" max="6675" width="17.5703125" style="94" customWidth="1"/>
    <col min="6676" max="6677" width="11.7109375" style="94" customWidth="1"/>
    <col min="6678" max="6678" width="12.42578125" style="94" customWidth="1"/>
    <col min="6679" max="6680" width="10.7109375" style="94" customWidth="1"/>
    <col min="6681" max="6681" width="10.5703125" style="94" customWidth="1"/>
    <col min="6682" max="6682" width="14" style="94" customWidth="1"/>
    <col min="6683" max="6683" width="9.85546875" style="94" customWidth="1"/>
    <col min="6684" max="6684" width="12" style="94" customWidth="1"/>
    <col min="6685" max="6685" width="12.85546875" style="94" customWidth="1"/>
    <col min="6686" max="6686" width="15.7109375" style="94" customWidth="1"/>
    <col min="6687" max="6687" width="14.140625" style="94" customWidth="1"/>
    <col min="6688" max="6688" width="13.28515625" style="94" customWidth="1"/>
    <col min="6689" max="6689" width="11.140625" style="94" customWidth="1"/>
    <col min="6690" max="6690" width="14.85546875" style="94" customWidth="1"/>
    <col min="6691" max="6692" width="11.28515625" style="94" customWidth="1"/>
    <col min="6693" max="6693" width="13.28515625" style="94" customWidth="1"/>
    <col min="6694" max="6695" width="9.140625" style="94" customWidth="1"/>
    <col min="6696" max="6696" width="11.140625" style="94" customWidth="1"/>
    <col min="6697" max="6697" width="16.7109375" style="94" customWidth="1"/>
    <col min="6698" max="6698" width="9.85546875" style="94" customWidth="1"/>
    <col min="6699" max="6699" width="12" style="94" customWidth="1"/>
    <col min="6700" max="6700" width="12.85546875" style="94" customWidth="1"/>
    <col min="6701" max="6701" width="13.85546875" style="94" customWidth="1"/>
    <col min="6702" max="6702" width="13.5703125" style="94" customWidth="1"/>
    <col min="6703" max="6703" width="12.28515625" style="94" customWidth="1"/>
    <col min="6704" max="6704" width="11.140625" style="94" customWidth="1"/>
    <col min="6705" max="6705" width="14" style="94" customWidth="1"/>
    <col min="6706" max="6707" width="10.140625" style="94" customWidth="1"/>
    <col min="6708" max="6708" width="13.140625" style="94" customWidth="1"/>
    <col min="6709" max="6710" width="10.140625" style="94" customWidth="1"/>
    <col min="6711" max="6711" width="11.28515625" style="94" customWidth="1"/>
    <col min="6712" max="6715" width="13.140625" style="94" customWidth="1"/>
    <col min="6716" max="6716" width="15.28515625" style="94" customWidth="1"/>
    <col min="6717" max="6719" width="13.140625" style="94" customWidth="1"/>
    <col min="6720" max="6720" width="14.7109375" style="94" customWidth="1"/>
    <col min="6721" max="6722" width="10.28515625" style="94" customWidth="1"/>
    <col min="6723" max="6723" width="14" style="94" customWidth="1"/>
    <col min="6724" max="6725" width="10.28515625" style="94" customWidth="1"/>
    <col min="6726" max="6726" width="11.42578125" style="94" customWidth="1"/>
    <col min="6727" max="6727" width="15.28515625" style="94" customWidth="1"/>
    <col min="6728" max="6728" width="9.85546875" style="94" customWidth="1"/>
    <col min="6729" max="6729" width="12" style="94" customWidth="1"/>
    <col min="6730" max="6730" width="12.85546875" style="94" customWidth="1"/>
    <col min="6731" max="6731" width="12.7109375" style="94" customWidth="1"/>
    <col min="6732" max="6732" width="13.7109375" style="94" customWidth="1"/>
    <col min="6733" max="6733" width="12.28515625" style="94" customWidth="1"/>
    <col min="6734" max="6734" width="10.7109375" style="94" customWidth="1"/>
    <col min="6735" max="6735" width="12.28515625" style="94" customWidth="1"/>
    <col min="6736" max="6737" width="10.5703125" style="94" customWidth="1"/>
    <col min="6738" max="6738" width="13.42578125" style="94" customWidth="1"/>
    <col min="6739" max="6740" width="10.5703125" style="94" customWidth="1"/>
    <col min="6741" max="6741" width="10.85546875" style="94" customWidth="1"/>
    <col min="6742" max="6742" width="15.28515625" style="94" customWidth="1"/>
    <col min="6743" max="6743" width="16.140625" style="94" customWidth="1"/>
    <col min="6744" max="6744" width="12" style="94" customWidth="1"/>
    <col min="6745" max="6745" width="12.85546875" style="94" customWidth="1"/>
    <col min="6746" max="6746" width="12.28515625" style="94" customWidth="1"/>
    <col min="6747" max="6747" width="14.140625" style="94" customWidth="1"/>
    <col min="6748" max="6748" width="12.28515625" style="94" customWidth="1"/>
    <col min="6749" max="6749" width="10.28515625" style="94" customWidth="1"/>
    <col min="6750" max="6750" width="12.28515625" style="94" customWidth="1"/>
    <col min="6751" max="6755" width="10.5703125" style="94" customWidth="1"/>
    <col min="6756" max="6756" width="10.85546875" style="94" customWidth="1"/>
    <col min="6757" max="6757" width="16" style="94" customWidth="1"/>
    <col min="6758" max="6758" width="9.85546875" style="94" customWidth="1"/>
    <col min="6759" max="6759" width="12" style="94" customWidth="1"/>
    <col min="6760" max="6760" width="12.85546875" style="94" customWidth="1"/>
    <col min="6761" max="6761" width="12.28515625" style="94" customWidth="1"/>
    <col min="6762" max="6762" width="13.5703125" style="94" customWidth="1"/>
    <col min="6763" max="6763" width="12.28515625" style="94" customWidth="1"/>
    <col min="6764" max="6764" width="10.28515625" style="94" customWidth="1"/>
    <col min="6765" max="6765" width="12.28515625" style="94" customWidth="1"/>
    <col min="6766" max="6767" width="11.140625" style="94" customWidth="1"/>
    <col min="6768" max="6768" width="12.5703125" style="94" customWidth="1"/>
    <col min="6769" max="6770" width="11.140625" style="94" customWidth="1"/>
    <col min="6771" max="6771" width="12.140625" style="94" customWidth="1"/>
    <col min="6772" max="6772" width="17.28515625" style="94" customWidth="1"/>
    <col min="6773" max="6773" width="9.85546875" style="94" customWidth="1"/>
    <col min="6774" max="6774" width="12" style="94" customWidth="1"/>
    <col min="6775" max="6775" width="12.85546875" style="94" customWidth="1"/>
    <col min="6776" max="6776" width="12.28515625" style="94" customWidth="1"/>
    <col min="6777" max="6777" width="14" style="94" customWidth="1"/>
    <col min="6778" max="6778" width="12.28515625" style="94" customWidth="1"/>
    <col min="6779" max="6779" width="10.42578125" style="94" customWidth="1"/>
    <col min="6780" max="6780" width="12.28515625" style="94" customWidth="1"/>
    <col min="6781" max="6785" width="11.42578125" style="94" customWidth="1"/>
    <col min="6786" max="6786" width="10.85546875" style="94" customWidth="1"/>
    <col min="6787" max="6788" width="9.85546875" style="94" customWidth="1"/>
    <col min="6789" max="6789" width="12" style="94" customWidth="1"/>
    <col min="6790" max="6790" width="12.85546875" style="94" customWidth="1"/>
    <col min="6791" max="6791" width="12.28515625" style="94" customWidth="1"/>
    <col min="6792" max="6792" width="13.5703125" style="94" customWidth="1"/>
    <col min="6793" max="6793" width="12.28515625" style="94" customWidth="1"/>
    <col min="6794" max="6794" width="10.7109375" style="94" customWidth="1"/>
    <col min="6795" max="6795" width="12.28515625" style="94" customWidth="1"/>
    <col min="6796" max="6797" width="10.7109375" style="94" customWidth="1"/>
    <col min="6798" max="6798" width="13.7109375" style="94" customWidth="1"/>
    <col min="6799" max="6800" width="10.7109375" style="94" customWidth="1"/>
    <col min="6801" max="6801" width="12.140625" style="94" customWidth="1"/>
    <col min="6802" max="6802" width="10.42578125" style="94" customWidth="1"/>
    <col min="6803" max="6803" width="9.85546875" style="94" customWidth="1"/>
    <col min="6804" max="6804" width="12" style="94" customWidth="1"/>
    <col min="6805" max="6806" width="12.85546875" style="94" customWidth="1"/>
    <col min="6807" max="6807" width="13.5703125" style="94" customWidth="1"/>
    <col min="6808" max="6808" width="12.28515625" style="94" customWidth="1"/>
    <col min="6809" max="6809" width="10.5703125" style="94" customWidth="1"/>
    <col min="6810" max="6810" width="14.42578125" style="94" customWidth="1"/>
    <col min="6811" max="6812" width="10.140625" style="94" customWidth="1"/>
    <col min="6813" max="6813" width="13.5703125" style="94" customWidth="1"/>
    <col min="6814" max="6815" width="10.140625" style="94" customWidth="1"/>
    <col min="6816" max="6816" width="12.28515625" style="94" customWidth="1"/>
    <col min="6817" max="6817" width="11.5703125" style="94" customWidth="1"/>
    <col min="6818" max="6818" width="9.85546875" style="94" customWidth="1"/>
    <col min="6819" max="6819" width="12" style="94" customWidth="1"/>
    <col min="6820" max="6820" width="12.85546875" style="94" customWidth="1"/>
    <col min="6821" max="6822" width="14" style="94" customWidth="1"/>
    <col min="6823" max="6823" width="12.28515625" style="94" customWidth="1"/>
    <col min="6824" max="6824" width="11.140625" style="94" customWidth="1"/>
    <col min="6825" max="6825" width="14.28515625" style="94" customWidth="1"/>
    <col min="6826" max="6827" width="11.140625" style="94" customWidth="1"/>
    <col min="6828" max="6828" width="12.7109375" style="94" customWidth="1"/>
    <col min="6829" max="6830" width="11.140625" style="94" customWidth="1"/>
    <col min="6831" max="6831" width="12.85546875" style="94" customWidth="1"/>
    <col min="6832" max="6832" width="11.5703125" style="94" customWidth="1"/>
    <col min="6833" max="6833" width="9.85546875" style="94" customWidth="1"/>
    <col min="6834" max="6834" width="12" style="94" customWidth="1"/>
    <col min="6835" max="6835" width="12.85546875" style="94" customWidth="1"/>
    <col min="6836" max="6836" width="13.7109375" style="94" customWidth="1"/>
    <col min="6837" max="6837" width="13.5703125" style="94" customWidth="1"/>
    <col min="6838" max="6838" width="12.28515625" style="94" customWidth="1"/>
    <col min="6839" max="6839" width="11" style="94" customWidth="1"/>
    <col min="6840" max="6840" width="14.5703125" style="94" customWidth="1"/>
    <col min="6841" max="6846" width="17.5703125" style="94" customWidth="1"/>
    <col min="6847" max="6847" width="12.42578125" style="94" customWidth="1"/>
    <col min="6848" max="6848" width="20.42578125" style="94" customWidth="1"/>
    <col min="6849" max="6849" width="18.28515625" style="94" customWidth="1"/>
    <col min="6850" max="6851" width="22.28515625" style="94" customWidth="1"/>
    <col min="6852" max="6912" width="9.140625" style="94"/>
    <col min="6913" max="6913" width="6.28515625" style="94" bestFit="1" customWidth="1"/>
    <col min="6914" max="6914" width="47.42578125" style="94" customWidth="1"/>
    <col min="6915" max="6915" width="7.140625" style="94" customWidth="1"/>
    <col min="6916" max="6916" width="10" style="94" customWidth="1"/>
    <col min="6917" max="6917" width="9.5703125" style="94" customWidth="1"/>
    <col min="6918" max="6918" width="15.7109375" style="94" customWidth="1"/>
    <col min="6919" max="6919" width="17.42578125" style="94" customWidth="1"/>
    <col min="6920" max="6921" width="12.85546875" style="94" customWidth="1"/>
    <col min="6922" max="6922" width="16" style="94" customWidth="1"/>
    <col min="6923" max="6923" width="14.7109375" style="94" customWidth="1"/>
    <col min="6924" max="6924" width="13.5703125" style="94" customWidth="1"/>
    <col min="6925" max="6925" width="12" style="94" customWidth="1"/>
    <col min="6926" max="6926" width="12.85546875" style="94" customWidth="1"/>
    <col min="6927" max="6927" width="13.5703125" style="94" customWidth="1"/>
    <col min="6928" max="6928" width="13.42578125" style="94" customWidth="1"/>
    <col min="6929" max="6929" width="11.7109375" style="94" customWidth="1"/>
    <col min="6930" max="6930" width="10.28515625" style="94" customWidth="1"/>
    <col min="6931" max="6931" width="17.5703125" style="94" customWidth="1"/>
    <col min="6932" max="6933" width="11.7109375" style="94" customWidth="1"/>
    <col min="6934" max="6934" width="12.42578125" style="94" customWidth="1"/>
    <col min="6935" max="6936" width="10.7109375" style="94" customWidth="1"/>
    <col min="6937" max="6937" width="10.5703125" style="94" customWidth="1"/>
    <col min="6938" max="6938" width="14" style="94" customWidth="1"/>
    <col min="6939" max="6939" width="9.85546875" style="94" customWidth="1"/>
    <col min="6940" max="6940" width="12" style="94" customWidth="1"/>
    <col min="6941" max="6941" width="12.85546875" style="94" customWidth="1"/>
    <col min="6942" max="6942" width="15.7109375" style="94" customWidth="1"/>
    <col min="6943" max="6943" width="14.140625" style="94" customWidth="1"/>
    <col min="6944" max="6944" width="13.28515625" style="94" customWidth="1"/>
    <col min="6945" max="6945" width="11.140625" style="94" customWidth="1"/>
    <col min="6946" max="6946" width="14.85546875" style="94" customWidth="1"/>
    <col min="6947" max="6948" width="11.28515625" style="94" customWidth="1"/>
    <col min="6949" max="6949" width="13.28515625" style="94" customWidth="1"/>
    <col min="6950" max="6951" width="9.140625" style="94" customWidth="1"/>
    <col min="6952" max="6952" width="11.140625" style="94" customWidth="1"/>
    <col min="6953" max="6953" width="16.7109375" style="94" customWidth="1"/>
    <col min="6954" max="6954" width="9.85546875" style="94" customWidth="1"/>
    <col min="6955" max="6955" width="12" style="94" customWidth="1"/>
    <col min="6956" max="6956" width="12.85546875" style="94" customWidth="1"/>
    <col min="6957" max="6957" width="13.85546875" style="94" customWidth="1"/>
    <col min="6958" max="6958" width="13.5703125" style="94" customWidth="1"/>
    <col min="6959" max="6959" width="12.28515625" style="94" customWidth="1"/>
    <col min="6960" max="6960" width="11.140625" style="94" customWidth="1"/>
    <col min="6961" max="6961" width="14" style="94" customWidth="1"/>
    <col min="6962" max="6963" width="10.140625" style="94" customWidth="1"/>
    <col min="6964" max="6964" width="13.140625" style="94" customWidth="1"/>
    <col min="6965" max="6966" width="10.140625" style="94" customWidth="1"/>
    <col min="6967" max="6967" width="11.28515625" style="94" customWidth="1"/>
    <col min="6968" max="6971" width="13.140625" style="94" customWidth="1"/>
    <col min="6972" max="6972" width="15.28515625" style="94" customWidth="1"/>
    <col min="6973" max="6975" width="13.140625" style="94" customWidth="1"/>
    <col min="6976" max="6976" width="14.7109375" style="94" customWidth="1"/>
    <col min="6977" max="6978" width="10.28515625" style="94" customWidth="1"/>
    <col min="6979" max="6979" width="14" style="94" customWidth="1"/>
    <col min="6980" max="6981" width="10.28515625" style="94" customWidth="1"/>
    <col min="6982" max="6982" width="11.42578125" style="94" customWidth="1"/>
    <col min="6983" max="6983" width="15.28515625" style="94" customWidth="1"/>
    <col min="6984" max="6984" width="9.85546875" style="94" customWidth="1"/>
    <col min="6985" max="6985" width="12" style="94" customWidth="1"/>
    <col min="6986" max="6986" width="12.85546875" style="94" customWidth="1"/>
    <col min="6987" max="6987" width="12.7109375" style="94" customWidth="1"/>
    <col min="6988" max="6988" width="13.7109375" style="94" customWidth="1"/>
    <col min="6989" max="6989" width="12.28515625" style="94" customWidth="1"/>
    <col min="6990" max="6990" width="10.7109375" style="94" customWidth="1"/>
    <col min="6991" max="6991" width="12.28515625" style="94" customWidth="1"/>
    <col min="6992" max="6993" width="10.5703125" style="94" customWidth="1"/>
    <col min="6994" max="6994" width="13.42578125" style="94" customWidth="1"/>
    <col min="6995" max="6996" width="10.5703125" style="94" customWidth="1"/>
    <col min="6997" max="6997" width="10.85546875" style="94" customWidth="1"/>
    <col min="6998" max="6998" width="15.28515625" style="94" customWidth="1"/>
    <col min="6999" max="6999" width="16.140625" style="94" customWidth="1"/>
    <col min="7000" max="7000" width="12" style="94" customWidth="1"/>
    <col min="7001" max="7001" width="12.85546875" style="94" customWidth="1"/>
    <col min="7002" max="7002" width="12.28515625" style="94" customWidth="1"/>
    <col min="7003" max="7003" width="14.140625" style="94" customWidth="1"/>
    <col min="7004" max="7004" width="12.28515625" style="94" customWidth="1"/>
    <col min="7005" max="7005" width="10.28515625" style="94" customWidth="1"/>
    <col min="7006" max="7006" width="12.28515625" style="94" customWidth="1"/>
    <col min="7007" max="7011" width="10.5703125" style="94" customWidth="1"/>
    <col min="7012" max="7012" width="10.85546875" style="94" customWidth="1"/>
    <col min="7013" max="7013" width="16" style="94" customWidth="1"/>
    <col min="7014" max="7014" width="9.85546875" style="94" customWidth="1"/>
    <col min="7015" max="7015" width="12" style="94" customWidth="1"/>
    <col min="7016" max="7016" width="12.85546875" style="94" customWidth="1"/>
    <col min="7017" max="7017" width="12.28515625" style="94" customWidth="1"/>
    <col min="7018" max="7018" width="13.5703125" style="94" customWidth="1"/>
    <col min="7019" max="7019" width="12.28515625" style="94" customWidth="1"/>
    <col min="7020" max="7020" width="10.28515625" style="94" customWidth="1"/>
    <col min="7021" max="7021" width="12.28515625" style="94" customWidth="1"/>
    <col min="7022" max="7023" width="11.140625" style="94" customWidth="1"/>
    <col min="7024" max="7024" width="12.5703125" style="94" customWidth="1"/>
    <col min="7025" max="7026" width="11.140625" style="94" customWidth="1"/>
    <col min="7027" max="7027" width="12.140625" style="94" customWidth="1"/>
    <col min="7028" max="7028" width="17.28515625" style="94" customWidth="1"/>
    <col min="7029" max="7029" width="9.85546875" style="94" customWidth="1"/>
    <col min="7030" max="7030" width="12" style="94" customWidth="1"/>
    <col min="7031" max="7031" width="12.85546875" style="94" customWidth="1"/>
    <col min="7032" max="7032" width="12.28515625" style="94" customWidth="1"/>
    <col min="7033" max="7033" width="14" style="94" customWidth="1"/>
    <col min="7034" max="7034" width="12.28515625" style="94" customWidth="1"/>
    <col min="7035" max="7035" width="10.42578125" style="94" customWidth="1"/>
    <col min="7036" max="7036" width="12.28515625" style="94" customWidth="1"/>
    <col min="7037" max="7041" width="11.42578125" style="94" customWidth="1"/>
    <col min="7042" max="7042" width="10.85546875" style="94" customWidth="1"/>
    <col min="7043" max="7044" width="9.85546875" style="94" customWidth="1"/>
    <col min="7045" max="7045" width="12" style="94" customWidth="1"/>
    <col min="7046" max="7046" width="12.85546875" style="94" customWidth="1"/>
    <col min="7047" max="7047" width="12.28515625" style="94" customWidth="1"/>
    <col min="7048" max="7048" width="13.5703125" style="94" customWidth="1"/>
    <col min="7049" max="7049" width="12.28515625" style="94" customWidth="1"/>
    <col min="7050" max="7050" width="10.7109375" style="94" customWidth="1"/>
    <col min="7051" max="7051" width="12.28515625" style="94" customWidth="1"/>
    <col min="7052" max="7053" width="10.7109375" style="94" customWidth="1"/>
    <col min="7054" max="7054" width="13.7109375" style="94" customWidth="1"/>
    <col min="7055" max="7056" width="10.7109375" style="94" customWidth="1"/>
    <col min="7057" max="7057" width="12.140625" style="94" customWidth="1"/>
    <col min="7058" max="7058" width="10.42578125" style="94" customWidth="1"/>
    <col min="7059" max="7059" width="9.85546875" style="94" customWidth="1"/>
    <col min="7060" max="7060" width="12" style="94" customWidth="1"/>
    <col min="7061" max="7062" width="12.85546875" style="94" customWidth="1"/>
    <col min="7063" max="7063" width="13.5703125" style="94" customWidth="1"/>
    <col min="7064" max="7064" width="12.28515625" style="94" customWidth="1"/>
    <col min="7065" max="7065" width="10.5703125" style="94" customWidth="1"/>
    <col min="7066" max="7066" width="14.42578125" style="94" customWidth="1"/>
    <col min="7067" max="7068" width="10.140625" style="94" customWidth="1"/>
    <col min="7069" max="7069" width="13.5703125" style="94" customWidth="1"/>
    <col min="7070" max="7071" width="10.140625" style="94" customWidth="1"/>
    <col min="7072" max="7072" width="12.28515625" style="94" customWidth="1"/>
    <col min="7073" max="7073" width="11.5703125" style="94" customWidth="1"/>
    <col min="7074" max="7074" width="9.85546875" style="94" customWidth="1"/>
    <col min="7075" max="7075" width="12" style="94" customWidth="1"/>
    <col min="7076" max="7076" width="12.85546875" style="94" customWidth="1"/>
    <col min="7077" max="7078" width="14" style="94" customWidth="1"/>
    <col min="7079" max="7079" width="12.28515625" style="94" customWidth="1"/>
    <col min="7080" max="7080" width="11.140625" style="94" customWidth="1"/>
    <col min="7081" max="7081" width="14.28515625" style="94" customWidth="1"/>
    <col min="7082" max="7083" width="11.140625" style="94" customWidth="1"/>
    <col min="7084" max="7084" width="12.7109375" style="94" customWidth="1"/>
    <col min="7085" max="7086" width="11.140625" style="94" customWidth="1"/>
    <col min="7087" max="7087" width="12.85546875" style="94" customWidth="1"/>
    <col min="7088" max="7088" width="11.5703125" style="94" customWidth="1"/>
    <col min="7089" max="7089" width="9.85546875" style="94" customWidth="1"/>
    <col min="7090" max="7090" width="12" style="94" customWidth="1"/>
    <col min="7091" max="7091" width="12.85546875" style="94" customWidth="1"/>
    <col min="7092" max="7092" width="13.7109375" style="94" customWidth="1"/>
    <col min="7093" max="7093" width="13.5703125" style="94" customWidth="1"/>
    <col min="7094" max="7094" width="12.28515625" style="94" customWidth="1"/>
    <col min="7095" max="7095" width="11" style="94" customWidth="1"/>
    <col min="7096" max="7096" width="14.5703125" style="94" customWidth="1"/>
    <col min="7097" max="7102" width="17.5703125" style="94" customWidth="1"/>
    <col min="7103" max="7103" width="12.42578125" style="94" customWidth="1"/>
    <col min="7104" max="7104" width="20.42578125" style="94" customWidth="1"/>
    <col min="7105" max="7105" width="18.28515625" style="94" customWidth="1"/>
    <col min="7106" max="7107" width="22.28515625" style="94" customWidth="1"/>
    <col min="7108" max="7168" width="9.140625" style="94"/>
    <col min="7169" max="7169" width="6.28515625" style="94" bestFit="1" customWidth="1"/>
    <col min="7170" max="7170" width="47.42578125" style="94" customWidth="1"/>
    <col min="7171" max="7171" width="7.140625" style="94" customWidth="1"/>
    <col min="7172" max="7172" width="10" style="94" customWidth="1"/>
    <col min="7173" max="7173" width="9.5703125" style="94" customWidth="1"/>
    <col min="7174" max="7174" width="15.7109375" style="94" customWidth="1"/>
    <col min="7175" max="7175" width="17.42578125" style="94" customWidth="1"/>
    <col min="7176" max="7177" width="12.85546875" style="94" customWidth="1"/>
    <col min="7178" max="7178" width="16" style="94" customWidth="1"/>
    <col min="7179" max="7179" width="14.7109375" style="94" customWidth="1"/>
    <col min="7180" max="7180" width="13.5703125" style="94" customWidth="1"/>
    <col min="7181" max="7181" width="12" style="94" customWidth="1"/>
    <col min="7182" max="7182" width="12.85546875" style="94" customWidth="1"/>
    <col min="7183" max="7183" width="13.5703125" style="94" customWidth="1"/>
    <col min="7184" max="7184" width="13.42578125" style="94" customWidth="1"/>
    <col min="7185" max="7185" width="11.7109375" style="94" customWidth="1"/>
    <col min="7186" max="7186" width="10.28515625" style="94" customWidth="1"/>
    <col min="7187" max="7187" width="17.5703125" style="94" customWidth="1"/>
    <col min="7188" max="7189" width="11.7109375" style="94" customWidth="1"/>
    <col min="7190" max="7190" width="12.42578125" style="94" customWidth="1"/>
    <col min="7191" max="7192" width="10.7109375" style="94" customWidth="1"/>
    <col min="7193" max="7193" width="10.5703125" style="94" customWidth="1"/>
    <col min="7194" max="7194" width="14" style="94" customWidth="1"/>
    <col min="7195" max="7195" width="9.85546875" style="94" customWidth="1"/>
    <col min="7196" max="7196" width="12" style="94" customWidth="1"/>
    <col min="7197" max="7197" width="12.85546875" style="94" customWidth="1"/>
    <col min="7198" max="7198" width="15.7109375" style="94" customWidth="1"/>
    <col min="7199" max="7199" width="14.140625" style="94" customWidth="1"/>
    <col min="7200" max="7200" width="13.28515625" style="94" customWidth="1"/>
    <col min="7201" max="7201" width="11.140625" style="94" customWidth="1"/>
    <col min="7202" max="7202" width="14.85546875" style="94" customWidth="1"/>
    <col min="7203" max="7204" width="11.28515625" style="94" customWidth="1"/>
    <col min="7205" max="7205" width="13.28515625" style="94" customWidth="1"/>
    <col min="7206" max="7207" width="9.140625" style="94" customWidth="1"/>
    <col min="7208" max="7208" width="11.140625" style="94" customWidth="1"/>
    <col min="7209" max="7209" width="16.7109375" style="94" customWidth="1"/>
    <col min="7210" max="7210" width="9.85546875" style="94" customWidth="1"/>
    <col min="7211" max="7211" width="12" style="94" customWidth="1"/>
    <col min="7212" max="7212" width="12.85546875" style="94" customWidth="1"/>
    <col min="7213" max="7213" width="13.85546875" style="94" customWidth="1"/>
    <col min="7214" max="7214" width="13.5703125" style="94" customWidth="1"/>
    <col min="7215" max="7215" width="12.28515625" style="94" customWidth="1"/>
    <col min="7216" max="7216" width="11.140625" style="94" customWidth="1"/>
    <col min="7217" max="7217" width="14" style="94" customWidth="1"/>
    <col min="7218" max="7219" width="10.140625" style="94" customWidth="1"/>
    <col min="7220" max="7220" width="13.140625" style="94" customWidth="1"/>
    <col min="7221" max="7222" width="10.140625" style="94" customWidth="1"/>
    <col min="7223" max="7223" width="11.28515625" style="94" customWidth="1"/>
    <col min="7224" max="7227" width="13.140625" style="94" customWidth="1"/>
    <col min="7228" max="7228" width="15.28515625" style="94" customWidth="1"/>
    <col min="7229" max="7231" width="13.140625" style="94" customWidth="1"/>
    <col min="7232" max="7232" width="14.7109375" style="94" customWidth="1"/>
    <col min="7233" max="7234" width="10.28515625" style="94" customWidth="1"/>
    <col min="7235" max="7235" width="14" style="94" customWidth="1"/>
    <col min="7236" max="7237" width="10.28515625" style="94" customWidth="1"/>
    <col min="7238" max="7238" width="11.42578125" style="94" customWidth="1"/>
    <col min="7239" max="7239" width="15.28515625" style="94" customWidth="1"/>
    <col min="7240" max="7240" width="9.85546875" style="94" customWidth="1"/>
    <col min="7241" max="7241" width="12" style="94" customWidth="1"/>
    <col min="7242" max="7242" width="12.85546875" style="94" customWidth="1"/>
    <col min="7243" max="7243" width="12.7109375" style="94" customWidth="1"/>
    <col min="7244" max="7244" width="13.7109375" style="94" customWidth="1"/>
    <col min="7245" max="7245" width="12.28515625" style="94" customWidth="1"/>
    <col min="7246" max="7246" width="10.7109375" style="94" customWidth="1"/>
    <col min="7247" max="7247" width="12.28515625" style="94" customWidth="1"/>
    <col min="7248" max="7249" width="10.5703125" style="94" customWidth="1"/>
    <col min="7250" max="7250" width="13.42578125" style="94" customWidth="1"/>
    <col min="7251" max="7252" width="10.5703125" style="94" customWidth="1"/>
    <col min="7253" max="7253" width="10.85546875" style="94" customWidth="1"/>
    <col min="7254" max="7254" width="15.28515625" style="94" customWidth="1"/>
    <col min="7255" max="7255" width="16.140625" style="94" customWidth="1"/>
    <col min="7256" max="7256" width="12" style="94" customWidth="1"/>
    <col min="7257" max="7257" width="12.85546875" style="94" customWidth="1"/>
    <col min="7258" max="7258" width="12.28515625" style="94" customWidth="1"/>
    <col min="7259" max="7259" width="14.140625" style="94" customWidth="1"/>
    <col min="7260" max="7260" width="12.28515625" style="94" customWidth="1"/>
    <col min="7261" max="7261" width="10.28515625" style="94" customWidth="1"/>
    <col min="7262" max="7262" width="12.28515625" style="94" customWidth="1"/>
    <col min="7263" max="7267" width="10.5703125" style="94" customWidth="1"/>
    <col min="7268" max="7268" width="10.85546875" style="94" customWidth="1"/>
    <col min="7269" max="7269" width="16" style="94" customWidth="1"/>
    <col min="7270" max="7270" width="9.85546875" style="94" customWidth="1"/>
    <col min="7271" max="7271" width="12" style="94" customWidth="1"/>
    <col min="7272" max="7272" width="12.85546875" style="94" customWidth="1"/>
    <col min="7273" max="7273" width="12.28515625" style="94" customWidth="1"/>
    <col min="7274" max="7274" width="13.5703125" style="94" customWidth="1"/>
    <col min="7275" max="7275" width="12.28515625" style="94" customWidth="1"/>
    <col min="7276" max="7276" width="10.28515625" style="94" customWidth="1"/>
    <col min="7277" max="7277" width="12.28515625" style="94" customWidth="1"/>
    <col min="7278" max="7279" width="11.140625" style="94" customWidth="1"/>
    <col min="7280" max="7280" width="12.5703125" style="94" customWidth="1"/>
    <col min="7281" max="7282" width="11.140625" style="94" customWidth="1"/>
    <col min="7283" max="7283" width="12.140625" style="94" customWidth="1"/>
    <col min="7284" max="7284" width="17.28515625" style="94" customWidth="1"/>
    <col min="7285" max="7285" width="9.85546875" style="94" customWidth="1"/>
    <col min="7286" max="7286" width="12" style="94" customWidth="1"/>
    <col min="7287" max="7287" width="12.85546875" style="94" customWidth="1"/>
    <col min="7288" max="7288" width="12.28515625" style="94" customWidth="1"/>
    <col min="7289" max="7289" width="14" style="94" customWidth="1"/>
    <col min="7290" max="7290" width="12.28515625" style="94" customWidth="1"/>
    <col min="7291" max="7291" width="10.42578125" style="94" customWidth="1"/>
    <col min="7292" max="7292" width="12.28515625" style="94" customWidth="1"/>
    <col min="7293" max="7297" width="11.42578125" style="94" customWidth="1"/>
    <col min="7298" max="7298" width="10.85546875" style="94" customWidth="1"/>
    <col min="7299" max="7300" width="9.85546875" style="94" customWidth="1"/>
    <col min="7301" max="7301" width="12" style="94" customWidth="1"/>
    <col min="7302" max="7302" width="12.85546875" style="94" customWidth="1"/>
    <col min="7303" max="7303" width="12.28515625" style="94" customWidth="1"/>
    <col min="7304" max="7304" width="13.5703125" style="94" customWidth="1"/>
    <col min="7305" max="7305" width="12.28515625" style="94" customWidth="1"/>
    <col min="7306" max="7306" width="10.7109375" style="94" customWidth="1"/>
    <col min="7307" max="7307" width="12.28515625" style="94" customWidth="1"/>
    <col min="7308" max="7309" width="10.7109375" style="94" customWidth="1"/>
    <col min="7310" max="7310" width="13.7109375" style="94" customWidth="1"/>
    <col min="7311" max="7312" width="10.7109375" style="94" customWidth="1"/>
    <col min="7313" max="7313" width="12.140625" style="94" customWidth="1"/>
    <col min="7314" max="7314" width="10.42578125" style="94" customWidth="1"/>
    <col min="7315" max="7315" width="9.85546875" style="94" customWidth="1"/>
    <col min="7316" max="7316" width="12" style="94" customWidth="1"/>
    <col min="7317" max="7318" width="12.85546875" style="94" customWidth="1"/>
    <col min="7319" max="7319" width="13.5703125" style="94" customWidth="1"/>
    <col min="7320" max="7320" width="12.28515625" style="94" customWidth="1"/>
    <col min="7321" max="7321" width="10.5703125" style="94" customWidth="1"/>
    <col min="7322" max="7322" width="14.42578125" style="94" customWidth="1"/>
    <col min="7323" max="7324" width="10.140625" style="94" customWidth="1"/>
    <col min="7325" max="7325" width="13.5703125" style="94" customWidth="1"/>
    <col min="7326" max="7327" width="10.140625" style="94" customWidth="1"/>
    <col min="7328" max="7328" width="12.28515625" style="94" customWidth="1"/>
    <col min="7329" max="7329" width="11.5703125" style="94" customWidth="1"/>
    <col min="7330" max="7330" width="9.85546875" style="94" customWidth="1"/>
    <col min="7331" max="7331" width="12" style="94" customWidth="1"/>
    <col min="7332" max="7332" width="12.85546875" style="94" customWidth="1"/>
    <col min="7333" max="7334" width="14" style="94" customWidth="1"/>
    <col min="7335" max="7335" width="12.28515625" style="94" customWidth="1"/>
    <col min="7336" max="7336" width="11.140625" style="94" customWidth="1"/>
    <col min="7337" max="7337" width="14.28515625" style="94" customWidth="1"/>
    <col min="7338" max="7339" width="11.140625" style="94" customWidth="1"/>
    <col min="7340" max="7340" width="12.7109375" style="94" customWidth="1"/>
    <col min="7341" max="7342" width="11.140625" style="94" customWidth="1"/>
    <col min="7343" max="7343" width="12.85546875" style="94" customWidth="1"/>
    <col min="7344" max="7344" width="11.5703125" style="94" customWidth="1"/>
    <col min="7345" max="7345" width="9.85546875" style="94" customWidth="1"/>
    <col min="7346" max="7346" width="12" style="94" customWidth="1"/>
    <col min="7347" max="7347" width="12.85546875" style="94" customWidth="1"/>
    <col min="7348" max="7348" width="13.7109375" style="94" customWidth="1"/>
    <col min="7349" max="7349" width="13.5703125" style="94" customWidth="1"/>
    <col min="7350" max="7350" width="12.28515625" style="94" customWidth="1"/>
    <col min="7351" max="7351" width="11" style="94" customWidth="1"/>
    <col min="7352" max="7352" width="14.5703125" style="94" customWidth="1"/>
    <col min="7353" max="7358" width="17.5703125" style="94" customWidth="1"/>
    <col min="7359" max="7359" width="12.42578125" style="94" customWidth="1"/>
    <col min="7360" max="7360" width="20.42578125" style="94" customWidth="1"/>
    <col min="7361" max="7361" width="18.28515625" style="94" customWidth="1"/>
    <col min="7362" max="7363" width="22.28515625" style="94" customWidth="1"/>
    <col min="7364" max="7424" width="9.140625" style="94"/>
    <col min="7425" max="7425" width="6.28515625" style="94" bestFit="1" customWidth="1"/>
    <col min="7426" max="7426" width="47.42578125" style="94" customWidth="1"/>
    <col min="7427" max="7427" width="7.140625" style="94" customWidth="1"/>
    <col min="7428" max="7428" width="10" style="94" customWidth="1"/>
    <col min="7429" max="7429" width="9.5703125" style="94" customWidth="1"/>
    <col min="7430" max="7430" width="15.7109375" style="94" customWidth="1"/>
    <col min="7431" max="7431" width="17.42578125" style="94" customWidth="1"/>
    <col min="7432" max="7433" width="12.85546875" style="94" customWidth="1"/>
    <col min="7434" max="7434" width="16" style="94" customWidth="1"/>
    <col min="7435" max="7435" width="14.7109375" style="94" customWidth="1"/>
    <col min="7436" max="7436" width="13.5703125" style="94" customWidth="1"/>
    <col min="7437" max="7437" width="12" style="94" customWidth="1"/>
    <col min="7438" max="7438" width="12.85546875" style="94" customWidth="1"/>
    <col min="7439" max="7439" width="13.5703125" style="94" customWidth="1"/>
    <col min="7440" max="7440" width="13.42578125" style="94" customWidth="1"/>
    <col min="7441" max="7441" width="11.7109375" style="94" customWidth="1"/>
    <col min="7442" max="7442" width="10.28515625" style="94" customWidth="1"/>
    <col min="7443" max="7443" width="17.5703125" style="94" customWidth="1"/>
    <col min="7444" max="7445" width="11.7109375" style="94" customWidth="1"/>
    <col min="7446" max="7446" width="12.42578125" style="94" customWidth="1"/>
    <col min="7447" max="7448" width="10.7109375" style="94" customWidth="1"/>
    <col min="7449" max="7449" width="10.5703125" style="94" customWidth="1"/>
    <col min="7450" max="7450" width="14" style="94" customWidth="1"/>
    <col min="7451" max="7451" width="9.85546875" style="94" customWidth="1"/>
    <col min="7452" max="7452" width="12" style="94" customWidth="1"/>
    <col min="7453" max="7453" width="12.85546875" style="94" customWidth="1"/>
    <col min="7454" max="7454" width="15.7109375" style="94" customWidth="1"/>
    <col min="7455" max="7455" width="14.140625" style="94" customWidth="1"/>
    <col min="7456" max="7456" width="13.28515625" style="94" customWidth="1"/>
    <col min="7457" max="7457" width="11.140625" style="94" customWidth="1"/>
    <col min="7458" max="7458" width="14.85546875" style="94" customWidth="1"/>
    <col min="7459" max="7460" width="11.28515625" style="94" customWidth="1"/>
    <col min="7461" max="7461" width="13.28515625" style="94" customWidth="1"/>
    <col min="7462" max="7463" width="9.140625" style="94" customWidth="1"/>
    <col min="7464" max="7464" width="11.140625" style="94" customWidth="1"/>
    <col min="7465" max="7465" width="16.7109375" style="94" customWidth="1"/>
    <col min="7466" max="7466" width="9.85546875" style="94" customWidth="1"/>
    <col min="7467" max="7467" width="12" style="94" customWidth="1"/>
    <col min="7468" max="7468" width="12.85546875" style="94" customWidth="1"/>
    <col min="7469" max="7469" width="13.85546875" style="94" customWidth="1"/>
    <col min="7470" max="7470" width="13.5703125" style="94" customWidth="1"/>
    <col min="7471" max="7471" width="12.28515625" style="94" customWidth="1"/>
    <col min="7472" max="7472" width="11.140625" style="94" customWidth="1"/>
    <col min="7473" max="7473" width="14" style="94" customWidth="1"/>
    <col min="7474" max="7475" width="10.140625" style="94" customWidth="1"/>
    <col min="7476" max="7476" width="13.140625" style="94" customWidth="1"/>
    <col min="7477" max="7478" width="10.140625" style="94" customWidth="1"/>
    <col min="7479" max="7479" width="11.28515625" style="94" customWidth="1"/>
    <col min="7480" max="7483" width="13.140625" style="94" customWidth="1"/>
    <col min="7484" max="7484" width="15.28515625" style="94" customWidth="1"/>
    <col min="7485" max="7487" width="13.140625" style="94" customWidth="1"/>
    <col min="7488" max="7488" width="14.7109375" style="94" customWidth="1"/>
    <col min="7489" max="7490" width="10.28515625" style="94" customWidth="1"/>
    <col min="7491" max="7491" width="14" style="94" customWidth="1"/>
    <col min="7492" max="7493" width="10.28515625" style="94" customWidth="1"/>
    <col min="7494" max="7494" width="11.42578125" style="94" customWidth="1"/>
    <col min="7495" max="7495" width="15.28515625" style="94" customWidth="1"/>
    <col min="7496" max="7496" width="9.85546875" style="94" customWidth="1"/>
    <col min="7497" max="7497" width="12" style="94" customWidth="1"/>
    <col min="7498" max="7498" width="12.85546875" style="94" customWidth="1"/>
    <col min="7499" max="7499" width="12.7109375" style="94" customWidth="1"/>
    <col min="7500" max="7500" width="13.7109375" style="94" customWidth="1"/>
    <col min="7501" max="7501" width="12.28515625" style="94" customWidth="1"/>
    <col min="7502" max="7502" width="10.7109375" style="94" customWidth="1"/>
    <col min="7503" max="7503" width="12.28515625" style="94" customWidth="1"/>
    <col min="7504" max="7505" width="10.5703125" style="94" customWidth="1"/>
    <col min="7506" max="7506" width="13.42578125" style="94" customWidth="1"/>
    <col min="7507" max="7508" width="10.5703125" style="94" customWidth="1"/>
    <col min="7509" max="7509" width="10.85546875" style="94" customWidth="1"/>
    <col min="7510" max="7510" width="15.28515625" style="94" customWidth="1"/>
    <col min="7511" max="7511" width="16.140625" style="94" customWidth="1"/>
    <col min="7512" max="7512" width="12" style="94" customWidth="1"/>
    <col min="7513" max="7513" width="12.85546875" style="94" customWidth="1"/>
    <col min="7514" max="7514" width="12.28515625" style="94" customWidth="1"/>
    <col min="7515" max="7515" width="14.140625" style="94" customWidth="1"/>
    <col min="7516" max="7516" width="12.28515625" style="94" customWidth="1"/>
    <col min="7517" max="7517" width="10.28515625" style="94" customWidth="1"/>
    <col min="7518" max="7518" width="12.28515625" style="94" customWidth="1"/>
    <col min="7519" max="7523" width="10.5703125" style="94" customWidth="1"/>
    <col min="7524" max="7524" width="10.85546875" style="94" customWidth="1"/>
    <col min="7525" max="7525" width="16" style="94" customWidth="1"/>
    <col min="7526" max="7526" width="9.85546875" style="94" customWidth="1"/>
    <col min="7527" max="7527" width="12" style="94" customWidth="1"/>
    <col min="7528" max="7528" width="12.85546875" style="94" customWidth="1"/>
    <col min="7529" max="7529" width="12.28515625" style="94" customWidth="1"/>
    <col min="7530" max="7530" width="13.5703125" style="94" customWidth="1"/>
    <col min="7531" max="7531" width="12.28515625" style="94" customWidth="1"/>
    <col min="7532" max="7532" width="10.28515625" style="94" customWidth="1"/>
    <col min="7533" max="7533" width="12.28515625" style="94" customWidth="1"/>
    <col min="7534" max="7535" width="11.140625" style="94" customWidth="1"/>
    <col min="7536" max="7536" width="12.5703125" style="94" customWidth="1"/>
    <col min="7537" max="7538" width="11.140625" style="94" customWidth="1"/>
    <col min="7539" max="7539" width="12.140625" style="94" customWidth="1"/>
    <col min="7540" max="7540" width="17.28515625" style="94" customWidth="1"/>
    <col min="7541" max="7541" width="9.85546875" style="94" customWidth="1"/>
    <col min="7542" max="7542" width="12" style="94" customWidth="1"/>
    <col min="7543" max="7543" width="12.85546875" style="94" customWidth="1"/>
    <col min="7544" max="7544" width="12.28515625" style="94" customWidth="1"/>
    <col min="7545" max="7545" width="14" style="94" customWidth="1"/>
    <col min="7546" max="7546" width="12.28515625" style="94" customWidth="1"/>
    <col min="7547" max="7547" width="10.42578125" style="94" customWidth="1"/>
    <col min="7548" max="7548" width="12.28515625" style="94" customWidth="1"/>
    <col min="7549" max="7553" width="11.42578125" style="94" customWidth="1"/>
    <col min="7554" max="7554" width="10.85546875" style="94" customWidth="1"/>
    <col min="7555" max="7556" width="9.85546875" style="94" customWidth="1"/>
    <col min="7557" max="7557" width="12" style="94" customWidth="1"/>
    <col min="7558" max="7558" width="12.85546875" style="94" customWidth="1"/>
    <col min="7559" max="7559" width="12.28515625" style="94" customWidth="1"/>
    <col min="7560" max="7560" width="13.5703125" style="94" customWidth="1"/>
    <col min="7561" max="7561" width="12.28515625" style="94" customWidth="1"/>
    <col min="7562" max="7562" width="10.7109375" style="94" customWidth="1"/>
    <col min="7563" max="7563" width="12.28515625" style="94" customWidth="1"/>
    <col min="7564" max="7565" width="10.7109375" style="94" customWidth="1"/>
    <col min="7566" max="7566" width="13.7109375" style="94" customWidth="1"/>
    <col min="7567" max="7568" width="10.7109375" style="94" customWidth="1"/>
    <col min="7569" max="7569" width="12.140625" style="94" customWidth="1"/>
    <col min="7570" max="7570" width="10.42578125" style="94" customWidth="1"/>
    <col min="7571" max="7571" width="9.85546875" style="94" customWidth="1"/>
    <col min="7572" max="7572" width="12" style="94" customWidth="1"/>
    <col min="7573" max="7574" width="12.85546875" style="94" customWidth="1"/>
    <col min="7575" max="7575" width="13.5703125" style="94" customWidth="1"/>
    <col min="7576" max="7576" width="12.28515625" style="94" customWidth="1"/>
    <col min="7577" max="7577" width="10.5703125" style="94" customWidth="1"/>
    <col min="7578" max="7578" width="14.42578125" style="94" customWidth="1"/>
    <col min="7579" max="7580" width="10.140625" style="94" customWidth="1"/>
    <col min="7581" max="7581" width="13.5703125" style="94" customWidth="1"/>
    <col min="7582" max="7583" width="10.140625" style="94" customWidth="1"/>
    <col min="7584" max="7584" width="12.28515625" style="94" customWidth="1"/>
    <col min="7585" max="7585" width="11.5703125" style="94" customWidth="1"/>
    <col min="7586" max="7586" width="9.85546875" style="94" customWidth="1"/>
    <col min="7587" max="7587" width="12" style="94" customWidth="1"/>
    <col min="7588" max="7588" width="12.85546875" style="94" customWidth="1"/>
    <col min="7589" max="7590" width="14" style="94" customWidth="1"/>
    <col min="7591" max="7591" width="12.28515625" style="94" customWidth="1"/>
    <col min="7592" max="7592" width="11.140625" style="94" customWidth="1"/>
    <col min="7593" max="7593" width="14.28515625" style="94" customWidth="1"/>
    <col min="7594" max="7595" width="11.140625" style="94" customWidth="1"/>
    <col min="7596" max="7596" width="12.7109375" style="94" customWidth="1"/>
    <col min="7597" max="7598" width="11.140625" style="94" customWidth="1"/>
    <col min="7599" max="7599" width="12.85546875" style="94" customWidth="1"/>
    <col min="7600" max="7600" width="11.5703125" style="94" customWidth="1"/>
    <col min="7601" max="7601" width="9.85546875" style="94" customWidth="1"/>
    <col min="7602" max="7602" width="12" style="94" customWidth="1"/>
    <col min="7603" max="7603" width="12.85546875" style="94" customWidth="1"/>
    <col min="7604" max="7604" width="13.7109375" style="94" customWidth="1"/>
    <col min="7605" max="7605" width="13.5703125" style="94" customWidth="1"/>
    <col min="7606" max="7606" width="12.28515625" style="94" customWidth="1"/>
    <col min="7607" max="7607" width="11" style="94" customWidth="1"/>
    <col min="7608" max="7608" width="14.5703125" style="94" customWidth="1"/>
    <col min="7609" max="7614" width="17.5703125" style="94" customWidth="1"/>
    <col min="7615" max="7615" width="12.42578125" style="94" customWidth="1"/>
    <col min="7616" max="7616" width="20.42578125" style="94" customWidth="1"/>
    <col min="7617" max="7617" width="18.28515625" style="94" customWidth="1"/>
    <col min="7618" max="7619" width="22.28515625" style="94" customWidth="1"/>
    <col min="7620" max="7680" width="9.140625" style="94"/>
    <col min="7681" max="7681" width="6.28515625" style="94" bestFit="1" customWidth="1"/>
    <col min="7682" max="7682" width="47.42578125" style="94" customWidth="1"/>
    <col min="7683" max="7683" width="7.140625" style="94" customWidth="1"/>
    <col min="7684" max="7684" width="10" style="94" customWidth="1"/>
    <col min="7685" max="7685" width="9.5703125" style="94" customWidth="1"/>
    <col min="7686" max="7686" width="15.7109375" style="94" customWidth="1"/>
    <col min="7687" max="7687" width="17.42578125" style="94" customWidth="1"/>
    <col min="7688" max="7689" width="12.85546875" style="94" customWidth="1"/>
    <col min="7690" max="7690" width="16" style="94" customWidth="1"/>
    <col min="7691" max="7691" width="14.7109375" style="94" customWidth="1"/>
    <col min="7692" max="7692" width="13.5703125" style="94" customWidth="1"/>
    <col min="7693" max="7693" width="12" style="94" customWidth="1"/>
    <col min="7694" max="7694" width="12.85546875" style="94" customWidth="1"/>
    <col min="7695" max="7695" width="13.5703125" style="94" customWidth="1"/>
    <col min="7696" max="7696" width="13.42578125" style="94" customWidth="1"/>
    <col min="7697" max="7697" width="11.7109375" style="94" customWidth="1"/>
    <col min="7698" max="7698" width="10.28515625" style="94" customWidth="1"/>
    <col min="7699" max="7699" width="17.5703125" style="94" customWidth="1"/>
    <col min="7700" max="7701" width="11.7109375" style="94" customWidth="1"/>
    <col min="7702" max="7702" width="12.42578125" style="94" customWidth="1"/>
    <col min="7703" max="7704" width="10.7109375" style="94" customWidth="1"/>
    <col min="7705" max="7705" width="10.5703125" style="94" customWidth="1"/>
    <col min="7706" max="7706" width="14" style="94" customWidth="1"/>
    <col min="7707" max="7707" width="9.85546875" style="94" customWidth="1"/>
    <col min="7708" max="7708" width="12" style="94" customWidth="1"/>
    <col min="7709" max="7709" width="12.85546875" style="94" customWidth="1"/>
    <col min="7710" max="7710" width="15.7109375" style="94" customWidth="1"/>
    <col min="7711" max="7711" width="14.140625" style="94" customWidth="1"/>
    <col min="7712" max="7712" width="13.28515625" style="94" customWidth="1"/>
    <col min="7713" max="7713" width="11.140625" style="94" customWidth="1"/>
    <col min="7714" max="7714" width="14.85546875" style="94" customWidth="1"/>
    <col min="7715" max="7716" width="11.28515625" style="94" customWidth="1"/>
    <col min="7717" max="7717" width="13.28515625" style="94" customWidth="1"/>
    <col min="7718" max="7719" width="9.140625" style="94" customWidth="1"/>
    <col min="7720" max="7720" width="11.140625" style="94" customWidth="1"/>
    <col min="7721" max="7721" width="16.7109375" style="94" customWidth="1"/>
    <col min="7722" max="7722" width="9.85546875" style="94" customWidth="1"/>
    <col min="7723" max="7723" width="12" style="94" customWidth="1"/>
    <col min="7724" max="7724" width="12.85546875" style="94" customWidth="1"/>
    <col min="7725" max="7725" width="13.85546875" style="94" customWidth="1"/>
    <col min="7726" max="7726" width="13.5703125" style="94" customWidth="1"/>
    <col min="7727" max="7727" width="12.28515625" style="94" customWidth="1"/>
    <col min="7728" max="7728" width="11.140625" style="94" customWidth="1"/>
    <col min="7729" max="7729" width="14" style="94" customWidth="1"/>
    <col min="7730" max="7731" width="10.140625" style="94" customWidth="1"/>
    <col min="7732" max="7732" width="13.140625" style="94" customWidth="1"/>
    <col min="7733" max="7734" width="10.140625" style="94" customWidth="1"/>
    <col min="7735" max="7735" width="11.28515625" style="94" customWidth="1"/>
    <col min="7736" max="7739" width="13.140625" style="94" customWidth="1"/>
    <col min="7740" max="7740" width="15.28515625" style="94" customWidth="1"/>
    <col min="7741" max="7743" width="13.140625" style="94" customWidth="1"/>
    <col min="7744" max="7744" width="14.7109375" style="94" customWidth="1"/>
    <col min="7745" max="7746" width="10.28515625" style="94" customWidth="1"/>
    <col min="7747" max="7747" width="14" style="94" customWidth="1"/>
    <col min="7748" max="7749" width="10.28515625" style="94" customWidth="1"/>
    <col min="7750" max="7750" width="11.42578125" style="94" customWidth="1"/>
    <col min="7751" max="7751" width="15.28515625" style="94" customWidth="1"/>
    <col min="7752" max="7752" width="9.85546875" style="94" customWidth="1"/>
    <col min="7753" max="7753" width="12" style="94" customWidth="1"/>
    <col min="7754" max="7754" width="12.85546875" style="94" customWidth="1"/>
    <col min="7755" max="7755" width="12.7109375" style="94" customWidth="1"/>
    <col min="7756" max="7756" width="13.7109375" style="94" customWidth="1"/>
    <col min="7757" max="7757" width="12.28515625" style="94" customWidth="1"/>
    <col min="7758" max="7758" width="10.7109375" style="94" customWidth="1"/>
    <col min="7759" max="7759" width="12.28515625" style="94" customWidth="1"/>
    <col min="7760" max="7761" width="10.5703125" style="94" customWidth="1"/>
    <col min="7762" max="7762" width="13.42578125" style="94" customWidth="1"/>
    <col min="7763" max="7764" width="10.5703125" style="94" customWidth="1"/>
    <col min="7765" max="7765" width="10.85546875" style="94" customWidth="1"/>
    <col min="7766" max="7766" width="15.28515625" style="94" customWidth="1"/>
    <col min="7767" max="7767" width="16.140625" style="94" customWidth="1"/>
    <col min="7768" max="7768" width="12" style="94" customWidth="1"/>
    <col min="7769" max="7769" width="12.85546875" style="94" customWidth="1"/>
    <col min="7770" max="7770" width="12.28515625" style="94" customWidth="1"/>
    <col min="7771" max="7771" width="14.140625" style="94" customWidth="1"/>
    <col min="7772" max="7772" width="12.28515625" style="94" customWidth="1"/>
    <col min="7773" max="7773" width="10.28515625" style="94" customWidth="1"/>
    <col min="7774" max="7774" width="12.28515625" style="94" customWidth="1"/>
    <col min="7775" max="7779" width="10.5703125" style="94" customWidth="1"/>
    <col min="7780" max="7780" width="10.85546875" style="94" customWidth="1"/>
    <col min="7781" max="7781" width="16" style="94" customWidth="1"/>
    <col min="7782" max="7782" width="9.85546875" style="94" customWidth="1"/>
    <col min="7783" max="7783" width="12" style="94" customWidth="1"/>
    <col min="7784" max="7784" width="12.85546875" style="94" customWidth="1"/>
    <col min="7785" max="7785" width="12.28515625" style="94" customWidth="1"/>
    <col min="7786" max="7786" width="13.5703125" style="94" customWidth="1"/>
    <col min="7787" max="7787" width="12.28515625" style="94" customWidth="1"/>
    <col min="7788" max="7788" width="10.28515625" style="94" customWidth="1"/>
    <col min="7789" max="7789" width="12.28515625" style="94" customWidth="1"/>
    <col min="7790" max="7791" width="11.140625" style="94" customWidth="1"/>
    <col min="7792" max="7792" width="12.5703125" style="94" customWidth="1"/>
    <col min="7793" max="7794" width="11.140625" style="94" customWidth="1"/>
    <col min="7795" max="7795" width="12.140625" style="94" customWidth="1"/>
    <col min="7796" max="7796" width="17.28515625" style="94" customWidth="1"/>
    <col min="7797" max="7797" width="9.85546875" style="94" customWidth="1"/>
    <col min="7798" max="7798" width="12" style="94" customWidth="1"/>
    <col min="7799" max="7799" width="12.85546875" style="94" customWidth="1"/>
    <col min="7800" max="7800" width="12.28515625" style="94" customWidth="1"/>
    <col min="7801" max="7801" width="14" style="94" customWidth="1"/>
    <col min="7802" max="7802" width="12.28515625" style="94" customWidth="1"/>
    <col min="7803" max="7803" width="10.42578125" style="94" customWidth="1"/>
    <col min="7804" max="7804" width="12.28515625" style="94" customWidth="1"/>
    <col min="7805" max="7809" width="11.42578125" style="94" customWidth="1"/>
    <col min="7810" max="7810" width="10.85546875" style="94" customWidth="1"/>
    <col min="7811" max="7812" width="9.85546875" style="94" customWidth="1"/>
    <col min="7813" max="7813" width="12" style="94" customWidth="1"/>
    <col min="7814" max="7814" width="12.85546875" style="94" customWidth="1"/>
    <col min="7815" max="7815" width="12.28515625" style="94" customWidth="1"/>
    <col min="7816" max="7816" width="13.5703125" style="94" customWidth="1"/>
    <col min="7817" max="7817" width="12.28515625" style="94" customWidth="1"/>
    <col min="7818" max="7818" width="10.7109375" style="94" customWidth="1"/>
    <col min="7819" max="7819" width="12.28515625" style="94" customWidth="1"/>
    <col min="7820" max="7821" width="10.7109375" style="94" customWidth="1"/>
    <col min="7822" max="7822" width="13.7109375" style="94" customWidth="1"/>
    <col min="7823" max="7824" width="10.7109375" style="94" customWidth="1"/>
    <col min="7825" max="7825" width="12.140625" style="94" customWidth="1"/>
    <col min="7826" max="7826" width="10.42578125" style="94" customWidth="1"/>
    <col min="7827" max="7827" width="9.85546875" style="94" customWidth="1"/>
    <col min="7828" max="7828" width="12" style="94" customWidth="1"/>
    <col min="7829" max="7830" width="12.85546875" style="94" customWidth="1"/>
    <col min="7831" max="7831" width="13.5703125" style="94" customWidth="1"/>
    <col min="7832" max="7832" width="12.28515625" style="94" customWidth="1"/>
    <col min="7833" max="7833" width="10.5703125" style="94" customWidth="1"/>
    <col min="7834" max="7834" width="14.42578125" style="94" customWidth="1"/>
    <col min="7835" max="7836" width="10.140625" style="94" customWidth="1"/>
    <col min="7837" max="7837" width="13.5703125" style="94" customWidth="1"/>
    <col min="7838" max="7839" width="10.140625" style="94" customWidth="1"/>
    <col min="7840" max="7840" width="12.28515625" style="94" customWidth="1"/>
    <col min="7841" max="7841" width="11.5703125" style="94" customWidth="1"/>
    <col min="7842" max="7842" width="9.85546875" style="94" customWidth="1"/>
    <col min="7843" max="7843" width="12" style="94" customWidth="1"/>
    <col min="7844" max="7844" width="12.85546875" style="94" customWidth="1"/>
    <col min="7845" max="7846" width="14" style="94" customWidth="1"/>
    <col min="7847" max="7847" width="12.28515625" style="94" customWidth="1"/>
    <col min="7848" max="7848" width="11.140625" style="94" customWidth="1"/>
    <col min="7849" max="7849" width="14.28515625" style="94" customWidth="1"/>
    <col min="7850" max="7851" width="11.140625" style="94" customWidth="1"/>
    <col min="7852" max="7852" width="12.7109375" style="94" customWidth="1"/>
    <col min="7853" max="7854" width="11.140625" style="94" customWidth="1"/>
    <col min="7855" max="7855" width="12.85546875" style="94" customWidth="1"/>
    <col min="7856" max="7856" width="11.5703125" style="94" customWidth="1"/>
    <col min="7857" max="7857" width="9.85546875" style="94" customWidth="1"/>
    <col min="7858" max="7858" width="12" style="94" customWidth="1"/>
    <col min="7859" max="7859" width="12.85546875" style="94" customWidth="1"/>
    <col min="7860" max="7860" width="13.7109375" style="94" customWidth="1"/>
    <col min="7861" max="7861" width="13.5703125" style="94" customWidth="1"/>
    <col min="7862" max="7862" width="12.28515625" style="94" customWidth="1"/>
    <col min="7863" max="7863" width="11" style="94" customWidth="1"/>
    <col min="7864" max="7864" width="14.5703125" style="94" customWidth="1"/>
    <col min="7865" max="7870" width="17.5703125" style="94" customWidth="1"/>
    <col min="7871" max="7871" width="12.42578125" style="94" customWidth="1"/>
    <col min="7872" max="7872" width="20.42578125" style="94" customWidth="1"/>
    <col min="7873" max="7873" width="18.28515625" style="94" customWidth="1"/>
    <col min="7874" max="7875" width="22.28515625" style="94" customWidth="1"/>
    <col min="7876" max="7936" width="9.140625" style="94"/>
    <col min="7937" max="7937" width="6.28515625" style="94" bestFit="1" customWidth="1"/>
    <col min="7938" max="7938" width="47.42578125" style="94" customWidth="1"/>
    <col min="7939" max="7939" width="7.140625" style="94" customWidth="1"/>
    <col min="7940" max="7940" width="10" style="94" customWidth="1"/>
    <col min="7941" max="7941" width="9.5703125" style="94" customWidth="1"/>
    <col min="7942" max="7942" width="15.7109375" style="94" customWidth="1"/>
    <col min="7943" max="7943" width="17.42578125" style="94" customWidth="1"/>
    <col min="7944" max="7945" width="12.85546875" style="94" customWidth="1"/>
    <col min="7946" max="7946" width="16" style="94" customWidth="1"/>
    <col min="7947" max="7947" width="14.7109375" style="94" customWidth="1"/>
    <col min="7948" max="7948" width="13.5703125" style="94" customWidth="1"/>
    <col min="7949" max="7949" width="12" style="94" customWidth="1"/>
    <col min="7950" max="7950" width="12.85546875" style="94" customWidth="1"/>
    <col min="7951" max="7951" width="13.5703125" style="94" customWidth="1"/>
    <col min="7952" max="7952" width="13.42578125" style="94" customWidth="1"/>
    <col min="7953" max="7953" width="11.7109375" style="94" customWidth="1"/>
    <col min="7954" max="7954" width="10.28515625" style="94" customWidth="1"/>
    <col min="7955" max="7955" width="17.5703125" style="94" customWidth="1"/>
    <col min="7956" max="7957" width="11.7109375" style="94" customWidth="1"/>
    <col min="7958" max="7958" width="12.42578125" style="94" customWidth="1"/>
    <col min="7959" max="7960" width="10.7109375" style="94" customWidth="1"/>
    <col min="7961" max="7961" width="10.5703125" style="94" customWidth="1"/>
    <col min="7962" max="7962" width="14" style="94" customWidth="1"/>
    <col min="7963" max="7963" width="9.85546875" style="94" customWidth="1"/>
    <col min="7964" max="7964" width="12" style="94" customWidth="1"/>
    <col min="7965" max="7965" width="12.85546875" style="94" customWidth="1"/>
    <col min="7966" max="7966" width="15.7109375" style="94" customWidth="1"/>
    <col min="7967" max="7967" width="14.140625" style="94" customWidth="1"/>
    <col min="7968" max="7968" width="13.28515625" style="94" customWidth="1"/>
    <col min="7969" max="7969" width="11.140625" style="94" customWidth="1"/>
    <col min="7970" max="7970" width="14.85546875" style="94" customWidth="1"/>
    <col min="7971" max="7972" width="11.28515625" style="94" customWidth="1"/>
    <col min="7973" max="7973" width="13.28515625" style="94" customWidth="1"/>
    <col min="7974" max="7975" width="9.140625" style="94" customWidth="1"/>
    <col min="7976" max="7976" width="11.140625" style="94" customWidth="1"/>
    <col min="7977" max="7977" width="16.7109375" style="94" customWidth="1"/>
    <col min="7978" max="7978" width="9.85546875" style="94" customWidth="1"/>
    <col min="7979" max="7979" width="12" style="94" customWidth="1"/>
    <col min="7980" max="7980" width="12.85546875" style="94" customWidth="1"/>
    <col min="7981" max="7981" width="13.85546875" style="94" customWidth="1"/>
    <col min="7982" max="7982" width="13.5703125" style="94" customWidth="1"/>
    <col min="7983" max="7983" width="12.28515625" style="94" customWidth="1"/>
    <col min="7984" max="7984" width="11.140625" style="94" customWidth="1"/>
    <col min="7985" max="7985" width="14" style="94" customWidth="1"/>
    <col min="7986" max="7987" width="10.140625" style="94" customWidth="1"/>
    <col min="7988" max="7988" width="13.140625" style="94" customWidth="1"/>
    <col min="7989" max="7990" width="10.140625" style="94" customWidth="1"/>
    <col min="7991" max="7991" width="11.28515625" style="94" customWidth="1"/>
    <col min="7992" max="7995" width="13.140625" style="94" customWidth="1"/>
    <col min="7996" max="7996" width="15.28515625" style="94" customWidth="1"/>
    <col min="7997" max="7999" width="13.140625" style="94" customWidth="1"/>
    <col min="8000" max="8000" width="14.7109375" style="94" customWidth="1"/>
    <col min="8001" max="8002" width="10.28515625" style="94" customWidth="1"/>
    <col min="8003" max="8003" width="14" style="94" customWidth="1"/>
    <col min="8004" max="8005" width="10.28515625" style="94" customWidth="1"/>
    <col min="8006" max="8006" width="11.42578125" style="94" customWidth="1"/>
    <col min="8007" max="8007" width="15.28515625" style="94" customWidth="1"/>
    <col min="8008" max="8008" width="9.85546875" style="94" customWidth="1"/>
    <col min="8009" max="8009" width="12" style="94" customWidth="1"/>
    <col min="8010" max="8010" width="12.85546875" style="94" customWidth="1"/>
    <col min="8011" max="8011" width="12.7109375" style="94" customWidth="1"/>
    <col min="8012" max="8012" width="13.7109375" style="94" customWidth="1"/>
    <col min="8013" max="8013" width="12.28515625" style="94" customWidth="1"/>
    <col min="8014" max="8014" width="10.7109375" style="94" customWidth="1"/>
    <col min="8015" max="8015" width="12.28515625" style="94" customWidth="1"/>
    <col min="8016" max="8017" width="10.5703125" style="94" customWidth="1"/>
    <col min="8018" max="8018" width="13.42578125" style="94" customWidth="1"/>
    <col min="8019" max="8020" width="10.5703125" style="94" customWidth="1"/>
    <col min="8021" max="8021" width="10.85546875" style="94" customWidth="1"/>
    <col min="8022" max="8022" width="15.28515625" style="94" customWidth="1"/>
    <col min="8023" max="8023" width="16.140625" style="94" customWidth="1"/>
    <col min="8024" max="8024" width="12" style="94" customWidth="1"/>
    <col min="8025" max="8025" width="12.85546875" style="94" customWidth="1"/>
    <col min="8026" max="8026" width="12.28515625" style="94" customWidth="1"/>
    <col min="8027" max="8027" width="14.140625" style="94" customWidth="1"/>
    <col min="8028" max="8028" width="12.28515625" style="94" customWidth="1"/>
    <col min="8029" max="8029" width="10.28515625" style="94" customWidth="1"/>
    <col min="8030" max="8030" width="12.28515625" style="94" customWidth="1"/>
    <col min="8031" max="8035" width="10.5703125" style="94" customWidth="1"/>
    <col min="8036" max="8036" width="10.85546875" style="94" customWidth="1"/>
    <col min="8037" max="8037" width="16" style="94" customWidth="1"/>
    <col min="8038" max="8038" width="9.85546875" style="94" customWidth="1"/>
    <col min="8039" max="8039" width="12" style="94" customWidth="1"/>
    <col min="8040" max="8040" width="12.85546875" style="94" customWidth="1"/>
    <col min="8041" max="8041" width="12.28515625" style="94" customWidth="1"/>
    <col min="8042" max="8042" width="13.5703125" style="94" customWidth="1"/>
    <col min="8043" max="8043" width="12.28515625" style="94" customWidth="1"/>
    <col min="8044" max="8044" width="10.28515625" style="94" customWidth="1"/>
    <col min="8045" max="8045" width="12.28515625" style="94" customWidth="1"/>
    <col min="8046" max="8047" width="11.140625" style="94" customWidth="1"/>
    <col min="8048" max="8048" width="12.5703125" style="94" customWidth="1"/>
    <col min="8049" max="8050" width="11.140625" style="94" customWidth="1"/>
    <col min="8051" max="8051" width="12.140625" style="94" customWidth="1"/>
    <col min="8052" max="8052" width="17.28515625" style="94" customWidth="1"/>
    <col min="8053" max="8053" width="9.85546875" style="94" customWidth="1"/>
    <col min="8054" max="8054" width="12" style="94" customWidth="1"/>
    <col min="8055" max="8055" width="12.85546875" style="94" customWidth="1"/>
    <col min="8056" max="8056" width="12.28515625" style="94" customWidth="1"/>
    <col min="8057" max="8057" width="14" style="94" customWidth="1"/>
    <col min="8058" max="8058" width="12.28515625" style="94" customWidth="1"/>
    <col min="8059" max="8059" width="10.42578125" style="94" customWidth="1"/>
    <col min="8060" max="8060" width="12.28515625" style="94" customWidth="1"/>
    <col min="8061" max="8065" width="11.42578125" style="94" customWidth="1"/>
    <col min="8066" max="8066" width="10.85546875" style="94" customWidth="1"/>
    <col min="8067" max="8068" width="9.85546875" style="94" customWidth="1"/>
    <col min="8069" max="8069" width="12" style="94" customWidth="1"/>
    <col min="8070" max="8070" width="12.85546875" style="94" customWidth="1"/>
    <col min="8071" max="8071" width="12.28515625" style="94" customWidth="1"/>
    <col min="8072" max="8072" width="13.5703125" style="94" customWidth="1"/>
    <col min="8073" max="8073" width="12.28515625" style="94" customWidth="1"/>
    <col min="8074" max="8074" width="10.7109375" style="94" customWidth="1"/>
    <col min="8075" max="8075" width="12.28515625" style="94" customWidth="1"/>
    <col min="8076" max="8077" width="10.7109375" style="94" customWidth="1"/>
    <col min="8078" max="8078" width="13.7109375" style="94" customWidth="1"/>
    <col min="8079" max="8080" width="10.7109375" style="94" customWidth="1"/>
    <col min="8081" max="8081" width="12.140625" style="94" customWidth="1"/>
    <col min="8082" max="8082" width="10.42578125" style="94" customWidth="1"/>
    <col min="8083" max="8083" width="9.85546875" style="94" customWidth="1"/>
    <col min="8084" max="8084" width="12" style="94" customWidth="1"/>
    <col min="8085" max="8086" width="12.85546875" style="94" customWidth="1"/>
    <col min="8087" max="8087" width="13.5703125" style="94" customWidth="1"/>
    <col min="8088" max="8088" width="12.28515625" style="94" customWidth="1"/>
    <col min="8089" max="8089" width="10.5703125" style="94" customWidth="1"/>
    <col min="8090" max="8090" width="14.42578125" style="94" customWidth="1"/>
    <col min="8091" max="8092" width="10.140625" style="94" customWidth="1"/>
    <col min="8093" max="8093" width="13.5703125" style="94" customWidth="1"/>
    <col min="8094" max="8095" width="10.140625" style="94" customWidth="1"/>
    <col min="8096" max="8096" width="12.28515625" style="94" customWidth="1"/>
    <col min="8097" max="8097" width="11.5703125" style="94" customWidth="1"/>
    <col min="8098" max="8098" width="9.85546875" style="94" customWidth="1"/>
    <col min="8099" max="8099" width="12" style="94" customWidth="1"/>
    <col min="8100" max="8100" width="12.85546875" style="94" customWidth="1"/>
    <col min="8101" max="8102" width="14" style="94" customWidth="1"/>
    <col min="8103" max="8103" width="12.28515625" style="94" customWidth="1"/>
    <col min="8104" max="8104" width="11.140625" style="94" customWidth="1"/>
    <col min="8105" max="8105" width="14.28515625" style="94" customWidth="1"/>
    <col min="8106" max="8107" width="11.140625" style="94" customWidth="1"/>
    <col min="8108" max="8108" width="12.7109375" style="94" customWidth="1"/>
    <col min="8109" max="8110" width="11.140625" style="94" customWidth="1"/>
    <col min="8111" max="8111" width="12.85546875" style="94" customWidth="1"/>
    <col min="8112" max="8112" width="11.5703125" style="94" customWidth="1"/>
    <col min="8113" max="8113" width="9.85546875" style="94" customWidth="1"/>
    <col min="8114" max="8114" width="12" style="94" customWidth="1"/>
    <col min="8115" max="8115" width="12.85546875" style="94" customWidth="1"/>
    <col min="8116" max="8116" width="13.7109375" style="94" customWidth="1"/>
    <col min="8117" max="8117" width="13.5703125" style="94" customWidth="1"/>
    <col min="8118" max="8118" width="12.28515625" style="94" customWidth="1"/>
    <col min="8119" max="8119" width="11" style="94" customWidth="1"/>
    <col min="8120" max="8120" width="14.5703125" style="94" customWidth="1"/>
    <col min="8121" max="8126" width="17.5703125" style="94" customWidth="1"/>
    <col min="8127" max="8127" width="12.42578125" style="94" customWidth="1"/>
    <col min="8128" max="8128" width="20.42578125" style="94" customWidth="1"/>
    <col min="8129" max="8129" width="18.28515625" style="94" customWidth="1"/>
    <col min="8130" max="8131" width="22.28515625" style="94" customWidth="1"/>
    <col min="8132" max="8192" width="9.140625" style="94"/>
    <col min="8193" max="8193" width="6.28515625" style="94" bestFit="1" customWidth="1"/>
    <col min="8194" max="8194" width="47.42578125" style="94" customWidth="1"/>
    <col min="8195" max="8195" width="7.140625" style="94" customWidth="1"/>
    <col min="8196" max="8196" width="10" style="94" customWidth="1"/>
    <col min="8197" max="8197" width="9.5703125" style="94" customWidth="1"/>
    <col min="8198" max="8198" width="15.7109375" style="94" customWidth="1"/>
    <col min="8199" max="8199" width="17.42578125" style="94" customWidth="1"/>
    <col min="8200" max="8201" width="12.85546875" style="94" customWidth="1"/>
    <col min="8202" max="8202" width="16" style="94" customWidth="1"/>
    <col min="8203" max="8203" width="14.7109375" style="94" customWidth="1"/>
    <col min="8204" max="8204" width="13.5703125" style="94" customWidth="1"/>
    <col min="8205" max="8205" width="12" style="94" customWidth="1"/>
    <col min="8206" max="8206" width="12.85546875" style="94" customWidth="1"/>
    <col min="8207" max="8207" width="13.5703125" style="94" customWidth="1"/>
    <col min="8208" max="8208" width="13.42578125" style="94" customWidth="1"/>
    <col min="8209" max="8209" width="11.7109375" style="94" customWidth="1"/>
    <col min="8210" max="8210" width="10.28515625" style="94" customWidth="1"/>
    <col min="8211" max="8211" width="17.5703125" style="94" customWidth="1"/>
    <col min="8212" max="8213" width="11.7109375" style="94" customWidth="1"/>
    <col min="8214" max="8214" width="12.42578125" style="94" customWidth="1"/>
    <col min="8215" max="8216" width="10.7109375" style="94" customWidth="1"/>
    <col min="8217" max="8217" width="10.5703125" style="94" customWidth="1"/>
    <col min="8218" max="8218" width="14" style="94" customWidth="1"/>
    <col min="8219" max="8219" width="9.85546875" style="94" customWidth="1"/>
    <col min="8220" max="8220" width="12" style="94" customWidth="1"/>
    <col min="8221" max="8221" width="12.85546875" style="94" customWidth="1"/>
    <col min="8222" max="8222" width="15.7109375" style="94" customWidth="1"/>
    <col min="8223" max="8223" width="14.140625" style="94" customWidth="1"/>
    <col min="8224" max="8224" width="13.28515625" style="94" customWidth="1"/>
    <col min="8225" max="8225" width="11.140625" style="94" customWidth="1"/>
    <col min="8226" max="8226" width="14.85546875" style="94" customWidth="1"/>
    <col min="8227" max="8228" width="11.28515625" style="94" customWidth="1"/>
    <col min="8229" max="8229" width="13.28515625" style="94" customWidth="1"/>
    <col min="8230" max="8231" width="9.140625" style="94" customWidth="1"/>
    <col min="8232" max="8232" width="11.140625" style="94" customWidth="1"/>
    <col min="8233" max="8233" width="16.7109375" style="94" customWidth="1"/>
    <col min="8234" max="8234" width="9.85546875" style="94" customWidth="1"/>
    <col min="8235" max="8235" width="12" style="94" customWidth="1"/>
    <col min="8236" max="8236" width="12.85546875" style="94" customWidth="1"/>
    <col min="8237" max="8237" width="13.85546875" style="94" customWidth="1"/>
    <col min="8238" max="8238" width="13.5703125" style="94" customWidth="1"/>
    <col min="8239" max="8239" width="12.28515625" style="94" customWidth="1"/>
    <col min="8240" max="8240" width="11.140625" style="94" customWidth="1"/>
    <col min="8241" max="8241" width="14" style="94" customWidth="1"/>
    <col min="8242" max="8243" width="10.140625" style="94" customWidth="1"/>
    <col min="8244" max="8244" width="13.140625" style="94" customWidth="1"/>
    <col min="8245" max="8246" width="10.140625" style="94" customWidth="1"/>
    <col min="8247" max="8247" width="11.28515625" style="94" customWidth="1"/>
    <col min="8248" max="8251" width="13.140625" style="94" customWidth="1"/>
    <col min="8252" max="8252" width="15.28515625" style="94" customWidth="1"/>
    <col min="8253" max="8255" width="13.140625" style="94" customWidth="1"/>
    <col min="8256" max="8256" width="14.7109375" style="94" customWidth="1"/>
    <col min="8257" max="8258" width="10.28515625" style="94" customWidth="1"/>
    <col min="8259" max="8259" width="14" style="94" customWidth="1"/>
    <col min="8260" max="8261" width="10.28515625" style="94" customWidth="1"/>
    <col min="8262" max="8262" width="11.42578125" style="94" customWidth="1"/>
    <col min="8263" max="8263" width="15.28515625" style="94" customWidth="1"/>
    <col min="8264" max="8264" width="9.85546875" style="94" customWidth="1"/>
    <col min="8265" max="8265" width="12" style="94" customWidth="1"/>
    <col min="8266" max="8266" width="12.85546875" style="94" customWidth="1"/>
    <col min="8267" max="8267" width="12.7109375" style="94" customWidth="1"/>
    <col min="8268" max="8268" width="13.7109375" style="94" customWidth="1"/>
    <col min="8269" max="8269" width="12.28515625" style="94" customWidth="1"/>
    <col min="8270" max="8270" width="10.7109375" style="94" customWidth="1"/>
    <col min="8271" max="8271" width="12.28515625" style="94" customWidth="1"/>
    <col min="8272" max="8273" width="10.5703125" style="94" customWidth="1"/>
    <col min="8274" max="8274" width="13.42578125" style="94" customWidth="1"/>
    <col min="8275" max="8276" width="10.5703125" style="94" customWidth="1"/>
    <col min="8277" max="8277" width="10.85546875" style="94" customWidth="1"/>
    <col min="8278" max="8278" width="15.28515625" style="94" customWidth="1"/>
    <col min="8279" max="8279" width="16.140625" style="94" customWidth="1"/>
    <col min="8280" max="8280" width="12" style="94" customWidth="1"/>
    <col min="8281" max="8281" width="12.85546875" style="94" customWidth="1"/>
    <col min="8282" max="8282" width="12.28515625" style="94" customWidth="1"/>
    <col min="8283" max="8283" width="14.140625" style="94" customWidth="1"/>
    <col min="8284" max="8284" width="12.28515625" style="94" customWidth="1"/>
    <col min="8285" max="8285" width="10.28515625" style="94" customWidth="1"/>
    <col min="8286" max="8286" width="12.28515625" style="94" customWidth="1"/>
    <col min="8287" max="8291" width="10.5703125" style="94" customWidth="1"/>
    <col min="8292" max="8292" width="10.85546875" style="94" customWidth="1"/>
    <col min="8293" max="8293" width="16" style="94" customWidth="1"/>
    <col min="8294" max="8294" width="9.85546875" style="94" customWidth="1"/>
    <col min="8295" max="8295" width="12" style="94" customWidth="1"/>
    <col min="8296" max="8296" width="12.85546875" style="94" customWidth="1"/>
    <col min="8297" max="8297" width="12.28515625" style="94" customWidth="1"/>
    <col min="8298" max="8298" width="13.5703125" style="94" customWidth="1"/>
    <col min="8299" max="8299" width="12.28515625" style="94" customWidth="1"/>
    <col min="8300" max="8300" width="10.28515625" style="94" customWidth="1"/>
    <col min="8301" max="8301" width="12.28515625" style="94" customWidth="1"/>
    <col min="8302" max="8303" width="11.140625" style="94" customWidth="1"/>
    <col min="8304" max="8304" width="12.5703125" style="94" customWidth="1"/>
    <col min="8305" max="8306" width="11.140625" style="94" customWidth="1"/>
    <col min="8307" max="8307" width="12.140625" style="94" customWidth="1"/>
    <col min="8308" max="8308" width="17.28515625" style="94" customWidth="1"/>
    <col min="8309" max="8309" width="9.85546875" style="94" customWidth="1"/>
    <col min="8310" max="8310" width="12" style="94" customWidth="1"/>
    <col min="8311" max="8311" width="12.85546875" style="94" customWidth="1"/>
    <col min="8312" max="8312" width="12.28515625" style="94" customWidth="1"/>
    <col min="8313" max="8313" width="14" style="94" customWidth="1"/>
    <col min="8314" max="8314" width="12.28515625" style="94" customWidth="1"/>
    <col min="8315" max="8315" width="10.42578125" style="94" customWidth="1"/>
    <col min="8316" max="8316" width="12.28515625" style="94" customWidth="1"/>
    <col min="8317" max="8321" width="11.42578125" style="94" customWidth="1"/>
    <col min="8322" max="8322" width="10.85546875" style="94" customWidth="1"/>
    <col min="8323" max="8324" width="9.85546875" style="94" customWidth="1"/>
    <col min="8325" max="8325" width="12" style="94" customWidth="1"/>
    <col min="8326" max="8326" width="12.85546875" style="94" customWidth="1"/>
    <col min="8327" max="8327" width="12.28515625" style="94" customWidth="1"/>
    <col min="8328" max="8328" width="13.5703125" style="94" customWidth="1"/>
    <col min="8329" max="8329" width="12.28515625" style="94" customWidth="1"/>
    <col min="8330" max="8330" width="10.7109375" style="94" customWidth="1"/>
    <col min="8331" max="8331" width="12.28515625" style="94" customWidth="1"/>
    <col min="8332" max="8333" width="10.7109375" style="94" customWidth="1"/>
    <col min="8334" max="8334" width="13.7109375" style="94" customWidth="1"/>
    <col min="8335" max="8336" width="10.7109375" style="94" customWidth="1"/>
    <col min="8337" max="8337" width="12.140625" style="94" customWidth="1"/>
    <col min="8338" max="8338" width="10.42578125" style="94" customWidth="1"/>
    <col min="8339" max="8339" width="9.85546875" style="94" customWidth="1"/>
    <col min="8340" max="8340" width="12" style="94" customWidth="1"/>
    <col min="8341" max="8342" width="12.85546875" style="94" customWidth="1"/>
    <col min="8343" max="8343" width="13.5703125" style="94" customWidth="1"/>
    <col min="8344" max="8344" width="12.28515625" style="94" customWidth="1"/>
    <col min="8345" max="8345" width="10.5703125" style="94" customWidth="1"/>
    <col min="8346" max="8346" width="14.42578125" style="94" customWidth="1"/>
    <col min="8347" max="8348" width="10.140625" style="94" customWidth="1"/>
    <col min="8349" max="8349" width="13.5703125" style="94" customWidth="1"/>
    <col min="8350" max="8351" width="10.140625" style="94" customWidth="1"/>
    <col min="8352" max="8352" width="12.28515625" style="94" customWidth="1"/>
    <col min="8353" max="8353" width="11.5703125" style="94" customWidth="1"/>
    <col min="8354" max="8354" width="9.85546875" style="94" customWidth="1"/>
    <col min="8355" max="8355" width="12" style="94" customWidth="1"/>
    <col min="8356" max="8356" width="12.85546875" style="94" customWidth="1"/>
    <col min="8357" max="8358" width="14" style="94" customWidth="1"/>
    <col min="8359" max="8359" width="12.28515625" style="94" customWidth="1"/>
    <col min="8360" max="8360" width="11.140625" style="94" customWidth="1"/>
    <col min="8361" max="8361" width="14.28515625" style="94" customWidth="1"/>
    <col min="8362" max="8363" width="11.140625" style="94" customWidth="1"/>
    <col min="8364" max="8364" width="12.7109375" style="94" customWidth="1"/>
    <col min="8365" max="8366" width="11.140625" style="94" customWidth="1"/>
    <col min="8367" max="8367" width="12.85546875" style="94" customWidth="1"/>
    <col min="8368" max="8368" width="11.5703125" style="94" customWidth="1"/>
    <col min="8369" max="8369" width="9.85546875" style="94" customWidth="1"/>
    <col min="8370" max="8370" width="12" style="94" customWidth="1"/>
    <col min="8371" max="8371" width="12.85546875" style="94" customWidth="1"/>
    <col min="8372" max="8372" width="13.7109375" style="94" customWidth="1"/>
    <col min="8373" max="8373" width="13.5703125" style="94" customWidth="1"/>
    <col min="8374" max="8374" width="12.28515625" style="94" customWidth="1"/>
    <col min="8375" max="8375" width="11" style="94" customWidth="1"/>
    <col min="8376" max="8376" width="14.5703125" style="94" customWidth="1"/>
    <col min="8377" max="8382" width="17.5703125" style="94" customWidth="1"/>
    <col min="8383" max="8383" width="12.42578125" style="94" customWidth="1"/>
    <col min="8384" max="8384" width="20.42578125" style="94" customWidth="1"/>
    <col min="8385" max="8385" width="18.28515625" style="94" customWidth="1"/>
    <col min="8386" max="8387" width="22.28515625" style="94" customWidth="1"/>
    <col min="8388" max="8448" width="9.140625" style="94"/>
    <col min="8449" max="8449" width="6.28515625" style="94" bestFit="1" customWidth="1"/>
    <col min="8450" max="8450" width="47.42578125" style="94" customWidth="1"/>
    <col min="8451" max="8451" width="7.140625" style="94" customWidth="1"/>
    <col min="8452" max="8452" width="10" style="94" customWidth="1"/>
    <col min="8453" max="8453" width="9.5703125" style="94" customWidth="1"/>
    <col min="8454" max="8454" width="15.7109375" style="94" customWidth="1"/>
    <col min="8455" max="8455" width="17.42578125" style="94" customWidth="1"/>
    <col min="8456" max="8457" width="12.85546875" style="94" customWidth="1"/>
    <col min="8458" max="8458" width="16" style="94" customWidth="1"/>
    <col min="8459" max="8459" width="14.7109375" style="94" customWidth="1"/>
    <col min="8460" max="8460" width="13.5703125" style="94" customWidth="1"/>
    <col min="8461" max="8461" width="12" style="94" customWidth="1"/>
    <col min="8462" max="8462" width="12.85546875" style="94" customWidth="1"/>
    <col min="8463" max="8463" width="13.5703125" style="94" customWidth="1"/>
    <col min="8464" max="8464" width="13.42578125" style="94" customWidth="1"/>
    <col min="8465" max="8465" width="11.7109375" style="94" customWidth="1"/>
    <col min="8466" max="8466" width="10.28515625" style="94" customWidth="1"/>
    <col min="8467" max="8467" width="17.5703125" style="94" customWidth="1"/>
    <col min="8468" max="8469" width="11.7109375" style="94" customWidth="1"/>
    <col min="8470" max="8470" width="12.42578125" style="94" customWidth="1"/>
    <col min="8471" max="8472" width="10.7109375" style="94" customWidth="1"/>
    <col min="8473" max="8473" width="10.5703125" style="94" customWidth="1"/>
    <col min="8474" max="8474" width="14" style="94" customWidth="1"/>
    <col min="8475" max="8475" width="9.85546875" style="94" customWidth="1"/>
    <col min="8476" max="8476" width="12" style="94" customWidth="1"/>
    <col min="8477" max="8477" width="12.85546875" style="94" customWidth="1"/>
    <col min="8478" max="8478" width="15.7109375" style="94" customWidth="1"/>
    <col min="8479" max="8479" width="14.140625" style="94" customWidth="1"/>
    <col min="8480" max="8480" width="13.28515625" style="94" customWidth="1"/>
    <col min="8481" max="8481" width="11.140625" style="94" customWidth="1"/>
    <col min="8482" max="8482" width="14.85546875" style="94" customWidth="1"/>
    <col min="8483" max="8484" width="11.28515625" style="94" customWidth="1"/>
    <col min="8485" max="8485" width="13.28515625" style="94" customWidth="1"/>
    <col min="8486" max="8487" width="9.140625" style="94" customWidth="1"/>
    <col min="8488" max="8488" width="11.140625" style="94" customWidth="1"/>
    <col min="8489" max="8489" width="16.7109375" style="94" customWidth="1"/>
    <col min="8490" max="8490" width="9.85546875" style="94" customWidth="1"/>
    <col min="8491" max="8491" width="12" style="94" customWidth="1"/>
    <col min="8492" max="8492" width="12.85546875" style="94" customWidth="1"/>
    <col min="8493" max="8493" width="13.85546875" style="94" customWidth="1"/>
    <col min="8494" max="8494" width="13.5703125" style="94" customWidth="1"/>
    <col min="8495" max="8495" width="12.28515625" style="94" customWidth="1"/>
    <col min="8496" max="8496" width="11.140625" style="94" customWidth="1"/>
    <col min="8497" max="8497" width="14" style="94" customWidth="1"/>
    <col min="8498" max="8499" width="10.140625" style="94" customWidth="1"/>
    <col min="8500" max="8500" width="13.140625" style="94" customWidth="1"/>
    <col min="8501" max="8502" width="10.140625" style="94" customWidth="1"/>
    <col min="8503" max="8503" width="11.28515625" style="94" customWidth="1"/>
    <col min="8504" max="8507" width="13.140625" style="94" customWidth="1"/>
    <col min="8508" max="8508" width="15.28515625" style="94" customWidth="1"/>
    <col min="8509" max="8511" width="13.140625" style="94" customWidth="1"/>
    <col min="8512" max="8512" width="14.7109375" style="94" customWidth="1"/>
    <col min="8513" max="8514" width="10.28515625" style="94" customWidth="1"/>
    <col min="8515" max="8515" width="14" style="94" customWidth="1"/>
    <col min="8516" max="8517" width="10.28515625" style="94" customWidth="1"/>
    <col min="8518" max="8518" width="11.42578125" style="94" customWidth="1"/>
    <col min="8519" max="8519" width="15.28515625" style="94" customWidth="1"/>
    <col min="8520" max="8520" width="9.85546875" style="94" customWidth="1"/>
    <col min="8521" max="8521" width="12" style="94" customWidth="1"/>
    <col min="8522" max="8522" width="12.85546875" style="94" customWidth="1"/>
    <col min="8523" max="8523" width="12.7109375" style="94" customWidth="1"/>
    <col min="8524" max="8524" width="13.7109375" style="94" customWidth="1"/>
    <col min="8525" max="8525" width="12.28515625" style="94" customWidth="1"/>
    <col min="8526" max="8526" width="10.7109375" style="94" customWidth="1"/>
    <col min="8527" max="8527" width="12.28515625" style="94" customWidth="1"/>
    <col min="8528" max="8529" width="10.5703125" style="94" customWidth="1"/>
    <col min="8530" max="8530" width="13.42578125" style="94" customWidth="1"/>
    <col min="8531" max="8532" width="10.5703125" style="94" customWidth="1"/>
    <col min="8533" max="8533" width="10.85546875" style="94" customWidth="1"/>
    <col min="8534" max="8534" width="15.28515625" style="94" customWidth="1"/>
    <col min="8535" max="8535" width="16.140625" style="94" customWidth="1"/>
    <col min="8536" max="8536" width="12" style="94" customWidth="1"/>
    <col min="8537" max="8537" width="12.85546875" style="94" customWidth="1"/>
    <col min="8538" max="8538" width="12.28515625" style="94" customWidth="1"/>
    <col min="8539" max="8539" width="14.140625" style="94" customWidth="1"/>
    <col min="8540" max="8540" width="12.28515625" style="94" customWidth="1"/>
    <col min="8541" max="8541" width="10.28515625" style="94" customWidth="1"/>
    <col min="8542" max="8542" width="12.28515625" style="94" customWidth="1"/>
    <col min="8543" max="8547" width="10.5703125" style="94" customWidth="1"/>
    <col min="8548" max="8548" width="10.85546875" style="94" customWidth="1"/>
    <col min="8549" max="8549" width="16" style="94" customWidth="1"/>
    <col min="8550" max="8550" width="9.85546875" style="94" customWidth="1"/>
    <col min="8551" max="8551" width="12" style="94" customWidth="1"/>
    <col min="8552" max="8552" width="12.85546875" style="94" customWidth="1"/>
    <col min="8553" max="8553" width="12.28515625" style="94" customWidth="1"/>
    <col min="8554" max="8554" width="13.5703125" style="94" customWidth="1"/>
    <col min="8555" max="8555" width="12.28515625" style="94" customWidth="1"/>
    <col min="8556" max="8556" width="10.28515625" style="94" customWidth="1"/>
    <col min="8557" max="8557" width="12.28515625" style="94" customWidth="1"/>
    <col min="8558" max="8559" width="11.140625" style="94" customWidth="1"/>
    <col min="8560" max="8560" width="12.5703125" style="94" customWidth="1"/>
    <col min="8561" max="8562" width="11.140625" style="94" customWidth="1"/>
    <col min="8563" max="8563" width="12.140625" style="94" customWidth="1"/>
    <col min="8564" max="8564" width="17.28515625" style="94" customWidth="1"/>
    <col min="8565" max="8565" width="9.85546875" style="94" customWidth="1"/>
    <col min="8566" max="8566" width="12" style="94" customWidth="1"/>
    <col min="8567" max="8567" width="12.85546875" style="94" customWidth="1"/>
    <col min="8568" max="8568" width="12.28515625" style="94" customWidth="1"/>
    <col min="8569" max="8569" width="14" style="94" customWidth="1"/>
    <col min="8570" max="8570" width="12.28515625" style="94" customWidth="1"/>
    <col min="8571" max="8571" width="10.42578125" style="94" customWidth="1"/>
    <col min="8572" max="8572" width="12.28515625" style="94" customWidth="1"/>
    <col min="8573" max="8577" width="11.42578125" style="94" customWidth="1"/>
    <col min="8578" max="8578" width="10.85546875" style="94" customWidth="1"/>
    <col min="8579" max="8580" width="9.85546875" style="94" customWidth="1"/>
    <col min="8581" max="8581" width="12" style="94" customWidth="1"/>
    <col min="8582" max="8582" width="12.85546875" style="94" customWidth="1"/>
    <col min="8583" max="8583" width="12.28515625" style="94" customWidth="1"/>
    <col min="8584" max="8584" width="13.5703125" style="94" customWidth="1"/>
    <col min="8585" max="8585" width="12.28515625" style="94" customWidth="1"/>
    <col min="8586" max="8586" width="10.7109375" style="94" customWidth="1"/>
    <col min="8587" max="8587" width="12.28515625" style="94" customWidth="1"/>
    <col min="8588" max="8589" width="10.7109375" style="94" customWidth="1"/>
    <col min="8590" max="8590" width="13.7109375" style="94" customWidth="1"/>
    <col min="8591" max="8592" width="10.7109375" style="94" customWidth="1"/>
    <col min="8593" max="8593" width="12.140625" style="94" customWidth="1"/>
    <col min="8594" max="8594" width="10.42578125" style="94" customWidth="1"/>
    <col min="8595" max="8595" width="9.85546875" style="94" customWidth="1"/>
    <col min="8596" max="8596" width="12" style="94" customWidth="1"/>
    <col min="8597" max="8598" width="12.85546875" style="94" customWidth="1"/>
    <col min="8599" max="8599" width="13.5703125" style="94" customWidth="1"/>
    <col min="8600" max="8600" width="12.28515625" style="94" customWidth="1"/>
    <col min="8601" max="8601" width="10.5703125" style="94" customWidth="1"/>
    <col min="8602" max="8602" width="14.42578125" style="94" customWidth="1"/>
    <col min="8603" max="8604" width="10.140625" style="94" customWidth="1"/>
    <col min="8605" max="8605" width="13.5703125" style="94" customWidth="1"/>
    <col min="8606" max="8607" width="10.140625" style="94" customWidth="1"/>
    <col min="8608" max="8608" width="12.28515625" style="94" customWidth="1"/>
    <col min="8609" max="8609" width="11.5703125" style="94" customWidth="1"/>
    <col min="8610" max="8610" width="9.85546875" style="94" customWidth="1"/>
    <col min="8611" max="8611" width="12" style="94" customWidth="1"/>
    <col min="8612" max="8612" width="12.85546875" style="94" customWidth="1"/>
    <col min="8613" max="8614" width="14" style="94" customWidth="1"/>
    <col min="8615" max="8615" width="12.28515625" style="94" customWidth="1"/>
    <col min="8616" max="8616" width="11.140625" style="94" customWidth="1"/>
    <col min="8617" max="8617" width="14.28515625" style="94" customWidth="1"/>
    <col min="8618" max="8619" width="11.140625" style="94" customWidth="1"/>
    <col min="8620" max="8620" width="12.7109375" style="94" customWidth="1"/>
    <col min="8621" max="8622" width="11.140625" style="94" customWidth="1"/>
    <col min="8623" max="8623" width="12.85546875" style="94" customWidth="1"/>
    <col min="8624" max="8624" width="11.5703125" style="94" customWidth="1"/>
    <col min="8625" max="8625" width="9.85546875" style="94" customWidth="1"/>
    <col min="8626" max="8626" width="12" style="94" customWidth="1"/>
    <col min="8627" max="8627" width="12.85546875" style="94" customWidth="1"/>
    <col min="8628" max="8628" width="13.7109375" style="94" customWidth="1"/>
    <col min="8629" max="8629" width="13.5703125" style="94" customWidth="1"/>
    <col min="8630" max="8630" width="12.28515625" style="94" customWidth="1"/>
    <col min="8631" max="8631" width="11" style="94" customWidth="1"/>
    <col min="8632" max="8632" width="14.5703125" style="94" customWidth="1"/>
    <col min="8633" max="8638" width="17.5703125" style="94" customWidth="1"/>
    <col min="8639" max="8639" width="12.42578125" style="94" customWidth="1"/>
    <col min="8640" max="8640" width="20.42578125" style="94" customWidth="1"/>
    <col min="8641" max="8641" width="18.28515625" style="94" customWidth="1"/>
    <col min="8642" max="8643" width="22.28515625" style="94" customWidth="1"/>
    <col min="8644" max="8704" width="9.140625" style="94"/>
    <col min="8705" max="8705" width="6.28515625" style="94" bestFit="1" customWidth="1"/>
    <col min="8706" max="8706" width="47.42578125" style="94" customWidth="1"/>
    <col min="8707" max="8707" width="7.140625" style="94" customWidth="1"/>
    <col min="8708" max="8708" width="10" style="94" customWidth="1"/>
    <col min="8709" max="8709" width="9.5703125" style="94" customWidth="1"/>
    <col min="8710" max="8710" width="15.7109375" style="94" customWidth="1"/>
    <col min="8711" max="8711" width="17.42578125" style="94" customWidth="1"/>
    <col min="8712" max="8713" width="12.85546875" style="94" customWidth="1"/>
    <col min="8714" max="8714" width="16" style="94" customWidth="1"/>
    <col min="8715" max="8715" width="14.7109375" style="94" customWidth="1"/>
    <col min="8716" max="8716" width="13.5703125" style="94" customWidth="1"/>
    <col min="8717" max="8717" width="12" style="94" customWidth="1"/>
    <col min="8718" max="8718" width="12.85546875" style="94" customWidth="1"/>
    <col min="8719" max="8719" width="13.5703125" style="94" customWidth="1"/>
    <col min="8720" max="8720" width="13.42578125" style="94" customWidth="1"/>
    <col min="8721" max="8721" width="11.7109375" style="94" customWidth="1"/>
    <col min="8722" max="8722" width="10.28515625" style="94" customWidth="1"/>
    <col min="8723" max="8723" width="17.5703125" style="94" customWidth="1"/>
    <col min="8724" max="8725" width="11.7109375" style="94" customWidth="1"/>
    <col min="8726" max="8726" width="12.42578125" style="94" customWidth="1"/>
    <col min="8727" max="8728" width="10.7109375" style="94" customWidth="1"/>
    <col min="8729" max="8729" width="10.5703125" style="94" customWidth="1"/>
    <col min="8730" max="8730" width="14" style="94" customWidth="1"/>
    <col min="8731" max="8731" width="9.85546875" style="94" customWidth="1"/>
    <col min="8732" max="8732" width="12" style="94" customWidth="1"/>
    <col min="8733" max="8733" width="12.85546875" style="94" customWidth="1"/>
    <col min="8734" max="8734" width="15.7109375" style="94" customWidth="1"/>
    <col min="8735" max="8735" width="14.140625" style="94" customWidth="1"/>
    <col min="8736" max="8736" width="13.28515625" style="94" customWidth="1"/>
    <col min="8737" max="8737" width="11.140625" style="94" customWidth="1"/>
    <col min="8738" max="8738" width="14.85546875" style="94" customWidth="1"/>
    <col min="8739" max="8740" width="11.28515625" style="94" customWidth="1"/>
    <col min="8741" max="8741" width="13.28515625" style="94" customWidth="1"/>
    <col min="8742" max="8743" width="9.140625" style="94" customWidth="1"/>
    <col min="8744" max="8744" width="11.140625" style="94" customWidth="1"/>
    <col min="8745" max="8745" width="16.7109375" style="94" customWidth="1"/>
    <col min="8746" max="8746" width="9.85546875" style="94" customWidth="1"/>
    <col min="8747" max="8747" width="12" style="94" customWidth="1"/>
    <col min="8748" max="8748" width="12.85546875" style="94" customWidth="1"/>
    <col min="8749" max="8749" width="13.85546875" style="94" customWidth="1"/>
    <col min="8750" max="8750" width="13.5703125" style="94" customWidth="1"/>
    <col min="8751" max="8751" width="12.28515625" style="94" customWidth="1"/>
    <col min="8752" max="8752" width="11.140625" style="94" customWidth="1"/>
    <col min="8753" max="8753" width="14" style="94" customWidth="1"/>
    <col min="8754" max="8755" width="10.140625" style="94" customWidth="1"/>
    <col min="8756" max="8756" width="13.140625" style="94" customWidth="1"/>
    <col min="8757" max="8758" width="10.140625" style="94" customWidth="1"/>
    <col min="8759" max="8759" width="11.28515625" style="94" customWidth="1"/>
    <col min="8760" max="8763" width="13.140625" style="94" customWidth="1"/>
    <col min="8764" max="8764" width="15.28515625" style="94" customWidth="1"/>
    <col min="8765" max="8767" width="13.140625" style="94" customWidth="1"/>
    <col min="8768" max="8768" width="14.7109375" style="94" customWidth="1"/>
    <col min="8769" max="8770" width="10.28515625" style="94" customWidth="1"/>
    <col min="8771" max="8771" width="14" style="94" customWidth="1"/>
    <col min="8772" max="8773" width="10.28515625" style="94" customWidth="1"/>
    <col min="8774" max="8774" width="11.42578125" style="94" customWidth="1"/>
    <col min="8775" max="8775" width="15.28515625" style="94" customWidth="1"/>
    <col min="8776" max="8776" width="9.85546875" style="94" customWidth="1"/>
    <col min="8777" max="8777" width="12" style="94" customWidth="1"/>
    <col min="8778" max="8778" width="12.85546875" style="94" customWidth="1"/>
    <col min="8779" max="8779" width="12.7109375" style="94" customWidth="1"/>
    <col min="8780" max="8780" width="13.7109375" style="94" customWidth="1"/>
    <col min="8781" max="8781" width="12.28515625" style="94" customWidth="1"/>
    <col min="8782" max="8782" width="10.7109375" style="94" customWidth="1"/>
    <col min="8783" max="8783" width="12.28515625" style="94" customWidth="1"/>
    <col min="8784" max="8785" width="10.5703125" style="94" customWidth="1"/>
    <col min="8786" max="8786" width="13.42578125" style="94" customWidth="1"/>
    <col min="8787" max="8788" width="10.5703125" style="94" customWidth="1"/>
    <col min="8789" max="8789" width="10.85546875" style="94" customWidth="1"/>
    <col min="8790" max="8790" width="15.28515625" style="94" customWidth="1"/>
    <col min="8791" max="8791" width="16.140625" style="94" customWidth="1"/>
    <col min="8792" max="8792" width="12" style="94" customWidth="1"/>
    <col min="8793" max="8793" width="12.85546875" style="94" customWidth="1"/>
    <col min="8794" max="8794" width="12.28515625" style="94" customWidth="1"/>
    <col min="8795" max="8795" width="14.140625" style="94" customWidth="1"/>
    <col min="8796" max="8796" width="12.28515625" style="94" customWidth="1"/>
    <col min="8797" max="8797" width="10.28515625" style="94" customWidth="1"/>
    <col min="8798" max="8798" width="12.28515625" style="94" customWidth="1"/>
    <col min="8799" max="8803" width="10.5703125" style="94" customWidth="1"/>
    <col min="8804" max="8804" width="10.85546875" style="94" customWidth="1"/>
    <col min="8805" max="8805" width="16" style="94" customWidth="1"/>
    <col min="8806" max="8806" width="9.85546875" style="94" customWidth="1"/>
    <col min="8807" max="8807" width="12" style="94" customWidth="1"/>
    <col min="8808" max="8808" width="12.85546875" style="94" customWidth="1"/>
    <col min="8809" max="8809" width="12.28515625" style="94" customWidth="1"/>
    <col min="8810" max="8810" width="13.5703125" style="94" customWidth="1"/>
    <col min="8811" max="8811" width="12.28515625" style="94" customWidth="1"/>
    <col min="8812" max="8812" width="10.28515625" style="94" customWidth="1"/>
    <col min="8813" max="8813" width="12.28515625" style="94" customWidth="1"/>
    <col min="8814" max="8815" width="11.140625" style="94" customWidth="1"/>
    <col min="8816" max="8816" width="12.5703125" style="94" customWidth="1"/>
    <col min="8817" max="8818" width="11.140625" style="94" customWidth="1"/>
    <col min="8819" max="8819" width="12.140625" style="94" customWidth="1"/>
    <col min="8820" max="8820" width="17.28515625" style="94" customWidth="1"/>
    <col min="8821" max="8821" width="9.85546875" style="94" customWidth="1"/>
    <col min="8822" max="8822" width="12" style="94" customWidth="1"/>
    <col min="8823" max="8823" width="12.85546875" style="94" customWidth="1"/>
    <col min="8824" max="8824" width="12.28515625" style="94" customWidth="1"/>
    <col min="8825" max="8825" width="14" style="94" customWidth="1"/>
    <col min="8826" max="8826" width="12.28515625" style="94" customWidth="1"/>
    <col min="8827" max="8827" width="10.42578125" style="94" customWidth="1"/>
    <col min="8828" max="8828" width="12.28515625" style="94" customWidth="1"/>
    <col min="8829" max="8833" width="11.42578125" style="94" customWidth="1"/>
    <col min="8834" max="8834" width="10.85546875" style="94" customWidth="1"/>
    <col min="8835" max="8836" width="9.85546875" style="94" customWidth="1"/>
    <col min="8837" max="8837" width="12" style="94" customWidth="1"/>
    <col min="8838" max="8838" width="12.85546875" style="94" customWidth="1"/>
    <col min="8839" max="8839" width="12.28515625" style="94" customWidth="1"/>
    <col min="8840" max="8840" width="13.5703125" style="94" customWidth="1"/>
    <col min="8841" max="8841" width="12.28515625" style="94" customWidth="1"/>
    <col min="8842" max="8842" width="10.7109375" style="94" customWidth="1"/>
    <col min="8843" max="8843" width="12.28515625" style="94" customWidth="1"/>
    <col min="8844" max="8845" width="10.7109375" style="94" customWidth="1"/>
    <col min="8846" max="8846" width="13.7109375" style="94" customWidth="1"/>
    <col min="8847" max="8848" width="10.7109375" style="94" customWidth="1"/>
    <col min="8849" max="8849" width="12.140625" style="94" customWidth="1"/>
    <col min="8850" max="8850" width="10.42578125" style="94" customWidth="1"/>
    <col min="8851" max="8851" width="9.85546875" style="94" customWidth="1"/>
    <col min="8852" max="8852" width="12" style="94" customWidth="1"/>
    <col min="8853" max="8854" width="12.85546875" style="94" customWidth="1"/>
    <col min="8855" max="8855" width="13.5703125" style="94" customWidth="1"/>
    <col min="8856" max="8856" width="12.28515625" style="94" customWidth="1"/>
    <col min="8857" max="8857" width="10.5703125" style="94" customWidth="1"/>
    <col min="8858" max="8858" width="14.42578125" style="94" customWidth="1"/>
    <col min="8859" max="8860" width="10.140625" style="94" customWidth="1"/>
    <col min="8861" max="8861" width="13.5703125" style="94" customWidth="1"/>
    <col min="8862" max="8863" width="10.140625" style="94" customWidth="1"/>
    <col min="8864" max="8864" width="12.28515625" style="94" customWidth="1"/>
    <col min="8865" max="8865" width="11.5703125" style="94" customWidth="1"/>
    <col min="8866" max="8866" width="9.85546875" style="94" customWidth="1"/>
    <col min="8867" max="8867" width="12" style="94" customWidth="1"/>
    <col min="8868" max="8868" width="12.85546875" style="94" customWidth="1"/>
    <col min="8869" max="8870" width="14" style="94" customWidth="1"/>
    <col min="8871" max="8871" width="12.28515625" style="94" customWidth="1"/>
    <col min="8872" max="8872" width="11.140625" style="94" customWidth="1"/>
    <col min="8873" max="8873" width="14.28515625" style="94" customWidth="1"/>
    <col min="8874" max="8875" width="11.140625" style="94" customWidth="1"/>
    <col min="8876" max="8876" width="12.7109375" style="94" customWidth="1"/>
    <col min="8877" max="8878" width="11.140625" style="94" customWidth="1"/>
    <col min="8879" max="8879" width="12.85546875" style="94" customWidth="1"/>
    <col min="8880" max="8880" width="11.5703125" style="94" customWidth="1"/>
    <col min="8881" max="8881" width="9.85546875" style="94" customWidth="1"/>
    <col min="8882" max="8882" width="12" style="94" customWidth="1"/>
    <col min="8883" max="8883" width="12.85546875" style="94" customWidth="1"/>
    <col min="8884" max="8884" width="13.7109375" style="94" customWidth="1"/>
    <col min="8885" max="8885" width="13.5703125" style="94" customWidth="1"/>
    <col min="8886" max="8886" width="12.28515625" style="94" customWidth="1"/>
    <col min="8887" max="8887" width="11" style="94" customWidth="1"/>
    <col min="8888" max="8888" width="14.5703125" style="94" customWidth="1"/>
    <col min="8889" max="8894" width="17.5703125" style="94" customWidth="1"/>
    <col min="8895" max="8895" width="12.42578125" style="94" customWidth="1"/>
    <col min="8896" max="8896" width="20.42578125" style="94" customWidth="1"/>
    <col min="8897" max="8897" width="18.28515625" style="94" customWidth="1"/>
    <col min="8898" max="8899" width="22.28515625" style="94" customWidth="1"/>
    <col min="8900" max="8960" width="9.140625" style="94"/>
    <col min="8961" max="8961" width="6.28515625" style="94" bestFit="1" customWidth="1"/>
    <col min="8962" max="8962" width="47.42578125" style="94" customWidth="1"/>
    <col min="8963" max="8963" width="7.140625" style="94" customWidth="1"/>
    <col min="8964" max="8964" width="10" style="94" customWidth="1"/>
    <col min="8965" max="8965" width="9.5703125" style="94" customWidth="1"/>
    <col min="8966" max="8966" width="15.7109375" style="94" customWidth="1"/>
    <col min="8967" max="8967" width="17.42578125" style="94" customWidth="1"/>
    <col min="8968" max="8969" width="12.85546875" style="94" customWidth="1"/>
    <col min="8970" max="8970" width="16" style="94" customWidth="1"/>
    <col min="8971" max="8971" width="14.7109375" style="94" customWidth="1"/>
    <col min="8972" max="8972" width="13.5703125" style="94" customWidth="1"/>
    <col min="8973" max="8973" width="12" style="94" customWidth="1"/>
    <col min="8974" max="8974" width="12.85546875" style="94" customWidth="1"/>
    <col min="8975" max="8975" width="13.5703125" style="94" customWidth="1"/>
    <col min="8976" max="8976" width="13.42578125" style="94" customWidth="1"/>
    <col min="8977" max="8977" width="11.7109375" style="94" customWidth="1"/>
    <col min="8978" max="8978" width="10.28515625" style="94" customWidth="1"/>
    <col min="8979" max="8979" width="17.5703125" style="94" customWidth="1"/>
    <col min="8980" max="8981" width="11.7109375" style="94" customWidth="1"/>
    <col min="8982" max="8982" width="12.42578125" style="94" customWidth="1"/>
    <col min="8983" max="8984" width="10.7109375" style="94" customWidth="1"/>
    <col min="8985" max="8985" width="10.5703125" style="94" customWidth="1"/>
    <col min="8986" max="8986" width="14" style="94" customWidth="1"/>
    <col min="8987" max="8987" width="9.85546875" style="94" customWidth="1"/>
    <col min="8988" max="8988" width="12" style="94" customWidth="1"/>
    <col min="8989" max="8989" width="12.85546875" style="94" customWidth="1"/>
    <col min="8990" max="8990" width="15.7109375" style="94" customWidth="1"/>
    <col min="8991" max="8991" width="14.140625" style="94" customWidth="1"/>
    <col min="8992" max="8992" width="13.28515625" style="94" customWidth="1"/>
    <col min="8993" max="8993" width="11.140625" style="94" customWidth="1"/>
    <col min="8994" max="8994" width="14.85546875" style="94" customWidth="1"/>
    <col min="8995" max="8996" width="11.28515625" style="94" customWidth="1"/>
    <col min="8997" max="8997" width="13.28515625" style="94" customWidth="1"/>
    <col min="8998" max="8999" width="9.140625" style="94" customWidth="1"/>
    <col min="9000" max="9000" width="11.140625" style="94" customWidth="1"/>
    <col min="9001" max="9001" width="16.7109375" style="94" customWidth="1"/>
    <col min="9002" max="9002" width="9.85546875" style="94" customWidth="1"/>
    <col min="9003" max="9003" width="12" style="94" customWidth="1"/>
    <col min="9004" max="9004" width="12.85546875" style="94" customWidth="1"/>
    <col min="9005" max="9005" width="13.85546875" style="94" customWidth="1"/>
    <col min="9006" max="9006" width="13.5703125" style="94" customWidth="1"/>
    <col min="9007" max="9007" width="12.28515625" style="94" customWidth="1"/>
    <col min="9008" max="9008" width="11.140625" style="94" customWidth="1"/>
    <col min="9009" max="9009" width="14" style="94" customWidth="1"/>
    <col min="9010" max="9011" width="10.140625" style="94" customWidth="1"/>
    <col min="9012" max="9012" width="13.140625" style="94" customWidth="1"/>
    <col min="9013" max="9014" width="10.140625" style="94" customWidth="1"/>
    <col min="9015" max="9015" width="11.28515625" style="94" customWidth="1"/>
    <col min="9016" max="9019" width="13.140625" style="94" customWidth="1"/>
    <col min="9020" max="9020" width="15.28515625" style="94" customWidth="1"/>
    <col min="9021" max="9023" width="13.140625" style="94" customWidth="1"/>
    <col min="9024" max="9024" width="14.7109375" style="94" customWidth="1"/>
    <col min="9025" max="9026" width="10.28515625" style="94" customWidth="1"/>
    <col min="9027" max="9027" width="14" style="94" customWidth="1"/>
    <col min="9028" max="9029" width="10.28515625" style="94" customWidth="1"/>
    <col min="9030" max="9030" width="11.42578125" style="94" customWidth="1"/>
    <col min="9031" max="9031" width="15.28515625" style="94" customWidth="1"/>
    <col min="9032" max="9032" width="9.85546875" style="94" customWidth="1"/>
    <col min="9033" max="9033" width="12" style="94" customWidth="1"/>
    <col min="9034" max="9034" width="12.85546875" style="94" customWidth="1"/>
    <col min="9035" max="9035" width="12.7109375" style="94" customWidth="1"/>
    <col min="9036" max="9036" width="13.7109375" style="94" customWidth="1"/>
    <col min="9037" max="9037" width="12.28515625" style="94" customWidth="1"/>
    <col min="9038" max="9038" width="10.7109375" style="94" customWidth="1"/>
    <col min="9039" max="9039" width="12.28515625" style="94" customWidth="1"/>
    <col min="9040" max="9041" width="10.5703125" style="94" customWidth="1"/>
    <col min="9042" max="9042" width="13.42578125" style="94" customWidth="1"/>
    <col min="9043" max="9044" width="10.5703125" style="94" customWidth="1"/>
    <col min="9045" max="9045" width="10.85546875" style="94" customWidth="1"/>
    <col min="9046" max="9046" width="15.28515625" style="94" customWidth="1"/>
    <col min="9047" max="9047" width="16.140625" style="94" customWidth="1"/>
    <col min="9048" max="9048" width="12" style="94" customWidth="1"/>
    <col min="9049" max="9049" width="12.85546875" style="94" customWidth="1"/>
    <col min="9050" max="9050" width="12.28515625" style="94" customWidth="1"/>
    <col min="9051" max="9051" width="14.140625" style="94" customWidth="1"/>
    <col min="9052" max="9052" width="12.28515625" style="94" customWidth="1"/>
    <col min="9053" max="9053" width="10.28515625" style="94" customWidth="1"/>
    <col min="9054" max="9054" width="12.28515625" style="94" customWidth="1"/>
    <col min="9055" max="9059" width="10.5703125" style="94" customWidth="1"/>
    <col min="9060" max="9060" width="10.85546875" style="94" customWidth="1"/>
    <col min="9061" max="9061" width="16" style="94" customWidth="1"/>
    <col min="9062" max="9062" width="9.85546875" style="94" customWidth="1"/>
    <col min="9063" max="9063" width="12" style="94" customWidth="1"/>
    <col min="9064" max="9064" width="12.85546875" style="94" customWidth="1"/>
    <col min="9065" max="9065" width="12.28515625" style="94" customWidth="1"/>
    <col min="9066" max="9066" width="13.5703125" style="94" customWidth="1"/>
    <col min="9067" max="9067" width="12.28515625" style="94" customWidth="1"/>
    <col min="9068" max="9068" width="10.28515625" style="94" customWidth="1"/>
    <col min="9069" max="9069" width="12.28515625" style="94" customWidth="1"/>
    <col min="9070" max="9071" width="11.140625" style="94" customWidth="1"/>
    <col min="9072" max="9072" width="12.5703125" style="94" customWidth="1"/>
    <col min="9073" max="9074" width="11.140625" style="94" customWidth="1"/>
    <col min="9075" max="9075" width="12.140625" style="94" customWidth="1"/>
    <col min="9076" max="9076" width="17.28515625" style="94" customWidth="1"/>
    <col min="9077" max="9077" width="9.85546875" style="94" customWidth="1"/>
    <col min="9078" max="9078" width="12" style="94" customWidth="1"/>
    <col min="9079" max="9079" width="12.85546875" style="94" customWidth="1"/>
    <col min="9080" max="9080" width="12.28515625" style="94" customWidth="1"/>
    <col min="9081" max="9081" width="14" style="94" customWidth="1"/>
    <col min="9082" max="9082" width="12.28515625" style="94" customWidth="1"/>
    <col min="9083" max="9083" width="10.42578125" style="94" customWidth="1"/>
    <col min="9084" max="9084" width="12.28515625" style="94" customWidth="1"/>
    <col min="9085" max="9089" width="11.42578125" style="94" customWidth="1"/>
    <col min="9090" max="9090" width="10.85546875" style="94" customWidth="1"/>
    <col min="9091" max="9092" width="9.85546875" style="94" customWidth="1"/>
    <col min="9093" max="9093" width="12" style="94" customWidth="1"/>
    <col min="9094" max="9094" width="12.85546875" style="94" customWidth="1"/>
    <col min="9095" max="9095" width="12.28515625" style="94" customWidth="1"/>
    <col min="9096" max="9096" width="13.5703125" style="94" customWidth="1"/>
    <col min="9097" max="9097" width="12.28515625" style="94" customWidth="1"/>
    <col min="9098" max="9098" width="10.7109375" style="94" customWidth="1"/>
    <col min="9099" max="9099" width="12.28515625" style="94" customWidth="1"/>
    <col min="9100" max="9101" width="10.7109375" style="94" customWidth="1"/>
    <col min="9102" max="9102" width="13.7109375" style="94" customWidth="1"/>
    <col min="9103" max="9104" width="10.7109375" style="94" customWidth="1"/>
    <col min="9105" max="9105" width="12.140625" style="94" customWidth="1"/>
    <col min="9106" max="9106" width="10.42578125" style="94" customWidth="1"/>
    <col min="9107" max="9107" width="9.85546875" style="94" customWidth="1"/>
    <col min="9108" max="9108" width="12" style="94" customWidth="1"/>
    <col min="9109" max="9110" width="12.85546875" style="94" customWidth="1"/>
    <col min="9111" max="9111" width="13.5703125" style="94" customWidth="1"/>
    <col min="9112" max="9112" width="12.28515625" style="94" customWidth="1"/>
    <col min="9113" max="9113" width="10.5703125" style="94" customWidth="1"/>
    <col min="9114" max="9114" width="14.42578125" style="94" customWidth="1"/>
    <col min="9115" max="9116" width="10.140625" style="94" customWidth="1"/>
    <col min="9117" max="9117" width="13.5703125" style="94" customWidth="1"/>
    <col min="9118" max="9119" width="10.140625" style="94" customWidth="1"/>
    <col min="9120" max="9120" width="12.28515625" style="94" customWidth="1"/>
    <col min="9121" max="9121" width="11.5703125" style="94" customWidth="1"/>
    <col min="9122" max="9122" width="9.85546875" style="94" customWidth="1"/>
    <col min="9123" max="9123" width="12" style="94" customWidth="1"/>
    <col min="9124" max="9124" width="12.85546875" style="94" customWidth="1"/>
    <col min="9125" max="9126" width="14" style="94" customWidth="1"/>
    <col min="9127" max="9127" width="12.28515625" style="94" customWidth="1"/>
    <col min="9128" max="9128" width="11.140625" style="94" customWidth="1"/>
    <col min="9129" max="9129" width="14.28515625" style="94" customWidth="1"/>
    <col min="9130" max="9131" width="11.140625" style="94" customWidth="1"/>
    <col min="9132" max="9132" width="12.7109375" style="94" customWidth="1"/>
    <col min="9133" max="9134" width="11.140625" style="94" customWidth="1"/>
    <col min="9135" max="9135" width="12.85546875" style="94" customWidth="1"/>
    <col min="9136" max="9136" width="11.5703125" style="94" customWidth="1"/>
    <col min="9137" max="9137" width="9.85546875" style="94" customWidth="1"/>
    <col min="9138" max="9138" width="12" style="94" customWidth="1"/>
    <col min="9139" max="9139" width="12.85546875" style="94" customWidth="1"/>
    <col min="9140" max="9140" width="13.7109375" style="94" customWidth="1"/>
    <col min="9141" max="9141" width="13.5703125" style="94" customWidth="1"/>
    <col min="9142" max="9142" width="12.28515625" style="94" customWidth="1"/>
    <col min="9143" max="9143" width="11" style="94" customWidth="1"/>
    <col min="9144" max="9144" width="14.5703125" style="94" customWidth="1"/>
    <col min="9145" max="9150" width="17.5703125" style="94" customWidth="1"/>
    <col min="9151" max="9151" width="12.42578125" style="94" customWidth="1"/>
    <col min="9152" max="9152" width="20.42578125" style="94" customWidth="1"/>
    <col min="9153" max="9153" width="18.28515625" style="94" customWidth="1"/>
    <col min="9154" max="9155" width="22.28515625" style="94" customWidth="1"/>
    <col min="9156" max="9216" width="9.140625" style="94"/>
    <col min="9217" max="9217" width="6.28515625" style="94" bestFit="1" customWidth="1"/>
    <col min="9218" max="9218" width="47.42578125" style="94" customWidth="1"/>
    <col min="9219" max="9219" width="7.140625" style="94" customWidth="1"/>
    <col min="9220" max="9220" width="10" style="94" customWidth="1"/>
    <col min="9221" max="9221" width="9.5703125" style="94" customWidth="1"/>
    <col min="9222" max="9222" width="15.7109375" style="94" customWidth="1"/>
    <col min="9223" max="9223" width="17.42578125" style="94" customWidth="1"/>
    <col min="9224" max="9225" width="12.85546875" style="94" customWidth="1"/>
    <col min="9226" max="9226" width="16" style="94" customWidth="1"/>
    <col min="9227" max="9227" width="14.7109375" style="94" customWidth="1"/>
    <col min="9228" max="9228" width="13.5703125" style="94" customWidth="1"/>
    <col min="9229" max="9229" width="12" style="94" customWidth="1"/>
    <col min="9230" max="9230" width="12.85546875" style="94" customWidth="1"/>
    <col min="9231" max="9231" width="13.5703125" style="94" customWidth="1"/>
    <col min="9232" max="9232" width="13.42578125" style="94" customWidth="1"/>
    <col min="9233" max="9233" width="11.7109375" style="94" customWidth="1"/>
    <col min="9234" max="9234" width="10.28515625" style="94" customWidth="1"/>
    <col min="9235" max="9235" width="17.5703125" style="94" customWidth="1"/>
    <col min="9236" max="9237" width="11.7109375" style="94" customWidth="1"/>
    <col min="9238" max="9238" width="12.42578125" style="94" customWidth="1"/>
    <col min="9239" max="9240" width="10.7109375" style="94" customWidth="1"/>
    <col min="9241" max="9241" width="10.5703125" style="94" customWidth="1"/>
    <col min="9242" max="9242" width="14" style="94" customWidth="1"/>
    <col min="9243" max="9243" width="9.85546875" style="94" customWidth="1"/>
    <col min="9244" max="9244" width="12" style="94" customWidth="1"/>
    <col min="9245" max="9245" width="12.85546875" style="94" customWidth="1"/>
    <col min="9246" max="9246" width="15.7109375" style="94" customWidth="1"/>
    <col min="9247" max="9247" width="14.140625" style="94" customWidth="1"/>
    <col min="9248" max="9248" width="13.28515625" style="94" customWidth="1"/>
    <col min="9249" max="9249" width="11.140625" style="94" customWidth="1"/>
    <col min="9250" max="9250" width="14.85546875" style="94" customWidth="1"/>
    <col min="9251" max="9252" width="11.28515625" style="94" customWidth="1"/>
    <col min="9253" max="9253" width="13.28515625" style="94" customWidth="1"/>
    <col min="9254" max="9255" width="9.140625" style="94" customWidth="1"/>
    <col min="9256" max="9256" width="11.140625" style="94" customWidth="1"/>
    <col min="9257" max="9257" width="16.7109375" style="94" customWidth="1"/>
    <col min="9258" max="9258" width="9.85546875" style="94" customWidth="1"/>
    <col min="9259" max="9259" width="12" style="94" customWidth="1"/>
    <col min="9260" max="9260" width="12.85546875" style="94" customWidth="1"/>
    <col min="9261" max="9261" width="13.85546875" style="94" customWidth="1"/>
    <col min="9262" max="9262" width="13.5703125" style="94" customWidth="1"/>
    <col min="9263" max="9263" width="12.28515625" style="94" customWidth="1"/>
    <col min="9264" max="9264" width="11.140625" style="94" customWidth="1"/>
    <col min="9265" max="9265" width="14" style="94" customWidth="1"/>
    <col min="9266" max="9267" width="10.140625" style="94" customWidth="1"/>
    <col min="9268" max="9268" width="13.140625" style="94" customWidth="1"/>
    <col min="9269" max="9270" width="10.140625" style="94" customWidth="1"/>
    <col min="9271" max="9271" width="11.28515625" style="94" customWidth="1"/>
    <col min="9272" max="9275" width="13.140625" style="94" customWidth="1"/>
    <col min="9276" max="9276" width="15.28515625" style="94" customWidth="1"/>
    <col min="9277" max="9279" width="13.140625" style="94" customWidth="1"/>
    <col min="9280" max="9280" width="14.7109375" style="94" customWidth="1"/>
    <col min="9281" max="9282" width="10.28515625" style="94" customWidth="1"/>
    <col min="9283" max="9283" width="14" style="94" customWidth="1"/>
    <col min="9284" max="9285" width="10.28515625" style="94" customWidth="1"/>
    <col min="9286" max="9286" width="11.42578125" style="94" customWidth="1"/>
    <col min="9287" max="9287" width="15.28515625" style="94" customWidth="1"/>
    <col min="9288" max="9288" width="9.85546875" style="94" customWidth="1"/>
    <col min="9289" max="9289" width="12" style="94" customWidth="1"/>
    <col min="9290" max="9290" width="12.85546875" style="94" customWidth="1"/>
    <col min="9291" max="9291" width="12.7109375" style="94" customWidth="1"/>
    <col min="9292" max="9292" width="13.7109375" style="94" customWidth="1"/>
    <col min="9293" max="9293" width="12.28515625" style="94" customWidth="1"/>
    <col min="9294" max="9294" width="10.7109375" style="94" customWidth="1"/>
    <col min="9295" max="9295" width="12.28515625" style="94" customWidth="1"/>
    <col min="9296" max="9297" width="10.5703125" style="94" customWidth="1"/>
    <col min="9298" max="9298" width="13.42578125" style="94" customWidth="1"/>
    <col min="9299" max="9300" width="10.5703125" style="94" customWidth="1"/>
    <col min="9301" max="9301" width="10.85546875" style="94" customWidth="1"/>
    <col min="9302" max="9302" width="15.28515625" style="94" customWidth="1"/>
    <col min="9303" max="9303" width="16.140625" style="94" customWidth="1"/>
    <col min="9304" max="9304" width="12" style="94" customWidth="1"/>
    <col min="9305" max="9305" width="12.85546875" style="94" customWidth="1"/>
    <col min="9306" max="9306" width="12.28515625" style="94" customWidth="1"/>
    <col min="9307" max="9307" width="14.140625" style="94" customWidth="1"/>
    <col min="9308" max="9308" width="12.28515625" style="94" customWidth="1"/>
    <col min="9309" max="9309" width="10.28515625" style="94" customWidth="1"/>
    <col min="9310" max="9310" width="12.28515625" style="94" customWidth="1"/>
    <col min="9311" max="9315" width="10.5703125" style="94" customWidth="1"/>
    <col min="9316" max="9316" width="10.85546875" style="94" customWidth="1"/>
    <col min="9317" max="9317" width="16" style="94" customWidth="1"/>
    <col min="9318" max="9318" width="9.85546875" style="94" customWidth="1"/>
    <col min="9319" max="9319" width="12" style="94" customWidth="1"/>
    <col min="9320" max="9320" width="12.85546875" style="94" customWidth="1"/>
    <col min="9321" max="9321" width="12.28515625" style="94" customWidth="1"/>
    <col min="9322" max="9322" width="13.5703125" style="94" customWidth="1"/>
    <col min="9323" max="9323" width="12.28515625" style="94" customWidth="1"/>
    <col min="9324" max="9324" width="10.28515625" style="94" customWidth="1"/>
    <col min="9325" max="9325" width="12.28515625" style="94" customWidth="1"/>
    <col min="9326" max="9327" width="11.140625" style="94" customWidth="1"/>
    <col min="9328" max="9328" width="12.5703125" style="94" customWidth="1"/>
    <col min="9329" max="9330" width="11.140625" style="94" customWidth="1"/>
    <col min="9331" max="9331" width="12.140625" style="94" customWidth="1"/>
    <col min="9332" max="9332" width="17.28515625" style="94" customWidth="1"/>
    <col min="9333" max="9333" width="9.85546875" style="94" customWidth="1"/>
    <col min="9334" max="9334" width="12" style="94" customWidth="1"/>
    <col min="9335" max="9335" width="12.85546875" style="94" customWidth="1"/>
    <col min="9336" max="9336" width="12.28515625" style="94" customWidth="1"/>
    <col min="9337" max="9337" width="14" style="94" customWidth="1"/>
    <col min="9338" max="9338" width="12.28515625" style="94" customWidth="1"/>
    <col min="9339" max="9339" width="10.42578125" style="94" customWidth="1"/>
    <col min="9340" max="9340" width="12.28515625" style="94" customWidth="1"/>
    <col min="9341" max="9345" width="11.42578125" style="94" customWidth="1"/>
    <col min="9346" max="9346" width="10.85546875" style="94" customWidth="1"/>
    <col min="9347" max="9348" width="9.85546875" style="94" customWidth="1"/>
    <col min="9349" max="9349" width="12" style="94" customWidth="1"/>
    <col min="9350" max="9350" width="12.85546875" style="94" customWidth="1"/>
    <col min="9351" max="9351" width="12.28515625" style="94" customWidth="1"/>
    <col min="9352" max="9352" width="13.5703125" style="94" customWidth="1"/>
    <col min="9353" max="9353" width="12.28515625" style="94" customWidth="1"/>
    <col min="9354" max="9354" width="10.7109375" style="94" customWidth="1"/>
    <col min="9355" max="9355" width="12.28515625" style="94" customWidth="1"/>
    <col min="9356" max="9357" width="10.7109375" style="94" customWidth="1"/>
    <col min="9358" max="9358" width="13.7109375" style="94" customWidth="1"/>
    <col min="9359" max="9360" width="10.7109375" style="94" customWidth="1"/>
    <col min="9361" max="9361" width="12.140625" style="94" customWidth="1"/>
    <col min="9362" max="9362" width="10.42578125" style="94" customWidth="1"/>
    <col min="9363" max="9363" width="9.85546875" style="94" customWidth="1"/>
    <col min="9364" max="9364" width="12" style="94" customWidth="1"/>
    <col min="9365" max="9366" width="12.85546875" style="94" customWidth="1"/>
    <col min="9367" max="9367" width="13.5703125" style="94" customWidth="1"/>
    <col min="9368" max="9368" width="12.28515625" style="94" customWidth="1"/>
    <col min="9369" max="9369" width="10.5703125" style="94" customWidth="1"/>
    <col min="9370" max="9370" width="14.42578125" style="94" customWidth="1"/>
    <col min="9371" max="9372" width="10.140625" style="94" customWidth="1"/>
    <col min="9373" max="9373" width="13.5703125" style="94" customWidth="1"/>
    <col min="9374" max="9375" width="10.140625" style="94" customWidth="1"/>
    <col min="9376" max="9376" width="12.28515625" style="94" customWidth="1"/>
    <col min="9377" max="9377" width="11.5703125" style="94" customWidth="1"/>
    <col min="9378" max="9378" width="9.85546875" style="94" customWidth="1"/>
    <col min="9379" max="9379" width="12" style="94" customWidth="1"/>
    <col min="9380" max="9380" width="12.85546875" style="94" customWidth="1"/>
    <col min="9381" max="9382" width="14" style="94" customWidth="1"/>
    <col min="9383" max="9383" width="12.28515625" style="94" customWidth="1"/>
    <col min="9384" max="9384" width="11.140625" style="94" customWidth="1"/>
    <col min="9385" max="9385" width="14.28515625" style="94" customWidth="1"/>
    <col min="9386" max="9387" width="11.140625" style="94" customWidth="1"/>
    <col min="9388" max="9388" width="12.7109375" style="94" customWidth="1"/>
    <col min="9389" max="9390" width="11.140625" style="94" customWidth="1"/>
    <col min="9391" max="9391" width="12.85546875" style="94" customWidth="1"/>
    <col min="9392" max="9392" width="11.5703125" style="94" customWidth="1"/>
    <col min="9393" max="9393" width="9.85546875" style="94" customWidth="1"/>
    <col min="9394" max="9394" width="12" style="94" customWidth="1"/>
    <col min="9395" max="9395" width="12.85546875" style="94" customWidth="1"/>
    <col min="9396" max="9396" width="13.7109375" style="94" customWidth="1"/>
    <col min="9397" max="9397" width="13.5703125" style="94" customWidth="1"/>
    <col min="9398" max="9398" width="12.28515625" style="94" customWidth="1"/>
    <col min="9399" max="9399" width="11" style="94" customWidth="1"/>
    <col min="9400" max="9400" width="14.5703125" style="94" customWidth="1"/>
    <col min="9401" max="9406" width="17.5703125" style="94" customWidth="1"/>
    <col min="9407" max="9407" width="12.42578125" style="94" customWidth="1"/>
    <col min="9408" max="9408" width="20.42578125" style="94" customWidth="1"/>
    <col min="9409" max="9409" width="18.28515625" style="94" customWidth="1"/>
    <col min="9410" max="9411" width="22.28515625" style="94" customWidth="1"/>
    <col min="9412" max="9472" width="9.140625" style="94"/>
    <col min="9473" max="9473" width="6.28515625" style="94" bestFit="1" customWidth="1"/>
    <col min="9474" max="9474" width="47.42578125" style="94" customWidth="1"/>
    <col min="9475" max="9475" width="7.140625" style="94" customWidth="1"/>
    <col min="9476" max="9476" width="10" style="94" customWidth="1"/>
    <col min="9477" max="9477" width="9.5703125" style="94" customWidth="1"/>
    <col min="9478" max="9478" width="15.7109375" style="94" customWidth="1"/>
    <col min="9479" max="9479" width="17.42578125" style="94" customWidth="1"/>
    <col min="9480" max="9481" width="12.85546875" style="94" customWidth="1"/>
    <col min="9482" max="9482" width="16" style="94" customWidth="1"/>
    <col min="9483" max="9483" width="14.7109375" style="94" customWidth="1"/>
    <col min="9484" max="9484" width="13.5703125" style="94" customWidth="1"/>
    <col min="9485" max="9485" width="12" style="94" customWidth="1"/>
    <col min="9486" max="9486" width="12.85546875" style="94" customWidth="1"/>
    <col min="9487" max="9487" width="13.5703125" style="94" customWidth="1"/>
    <col min="9488" max="9488" width="13.42578125" style="94" customWidth="1"/>
    <col min="9489" max="9489" width="11.7109375" style="94" customWidth="1"/>
    <col min="9490" max="9490" width="10.28515625" style="94" customWidth="1"/>
    <col min="9491" max="9491" width="17.5703125" style="94" customWidth="1"/>
    <col min="9492" max="9493" width="11.7109375" style="94" customWidth="1"/>
    <col min="9494" max="9494" width="12.42578125" style="94" customWidth="1"/>
    <col min="9495" max="9496" width="10.7109375" style="94" customWidth="1"/>
    <col min="9497" max="9497" width="10.5703125" style="94" customWidth="1"/>
    <col min="9498" max="9498" width="14" style="94" customWidth="1"/>
    <col min="9499" max="9499" width="9.85546875" style="94" customWidth="1"/>
    <col min="9500" max="9500" width="12" style="94" customWidth="1"/>
    <col min="9501" max="9501" width="12.85546875" style="94" customWidth="1"/>
    <col min="9502" max="9502" width="15.7109375" style="94" customWidth="1"/>
    <col min="9503" max="9503" width="14.140625" style="94" customWidth="1"/>
    <col min="9504" max="9504" width="13.28515625" style="94" customWidth="1"/>
    <col min="9505" max="9505" width="11.140625" style="94" customWidth="1"/>
    <col min="9506" max="9506" width="14.85546875" style="94" customWidth="1"/>
    <col min="9507" max="9508" width="11.28515625" style="94" customWidth="1"/>
    <col min="9509" max="9509" width="13.28515625" style="94" customWidth="1"/>
    <col min="9510" max="9511" width="9.140625" style="94" customWidth="1"/>
    <col min="9512" max="9512" width="11.140625" style="94" customWidth="1"/>
    <col min="9513" max="9513" width="16.7109375" style="94" customWidth="1"/>
    <col min="9514" max="9514" width="9.85546875" style="94" customWidth="1"/>
    <col min="9515" max="9515" width="12" style="94" customWidth="1"/>
    <col min="9516" max="9516" width="12.85546875" style="94" customWidth="1"/>
    <col min="9517" max="9517" width="13.85546875" style="94" customWidth="1"/>
    <col min="9518" max="9518" width="13.5703125" style="94" customWidth="1"/>
    <col min="9519" max="9519" width="12.28515625" style="94" customWidth="1"/>
    <col min="9520" max="9520" width="11.140625" style="94" customWidth="1"/>
    <col min="9521" max="9521" width="14" style="94" customWidth="1"/>
    <col min="9522" max="9523" width="10.140625" style="94" customWidth="1"/>
    <col min="9524" max="9524" width="13.140625" style="94" customWidth="1"/>
    <col min="9525" max="9526" width="10.140625" style="94" customWidth="1"/>
    <col min="9527" max="9527" width="11.28515625" style="94" customWidth="1"/>
    <col min="9528" max="9531" width="13.140625" style="94" customWidth="1"/>
    <col min="9532" max="9532" width="15.28515625" style="94" customWidth="1"/>
    <col min="9533" max="9535" width="13.140625" style="94" customWidth="1"/>
    <col min="9536" max="9536" width="14.7109375" style="94" customWidth="1"/>
    <col min="9537" max="9538" width="10.28515625" style="94" customWidth="1"/>
    <col min="9539" max="9539" width="14" style="94" customWidth="1"/>
    <col min="9540" max="9541" width="10.28515625" style="94" customWidth="1"/>
    <col min="9542" max="9542" width="11.42578125" style="94" customWidth="1"/>
    <col min="9543" max="9543" width="15.28515625" style="94" customWidth="1"/>
    <col min="9544" max="9544" width="9.85546875" style="94" customWidth="1"/>
    <col min="9545" max="9545" width="12" style="94" customWidth="1"/>
    <col min="9546" max="9546" width="12.85546875" style="94" customWidth="1"/>
    <col min="9547" max="9547" width="12.7109375" style="94" customWidth="1"/>
    <col min="9548" max="9548" width="13.7109375" style="94" customWidth="1"/>
    <col min="9549" max="9549" width="12.28515625" style="94" customWidth="1"/>
    <col min="9550" max="9550" width="10.7109375" style="94" customWidth="1"/>
    <col min="9551" max="9551" width="12.28515625" style="94" customWidth="1"/>
    <col min="9552" max="9553" width="10.5703125" style="94" customWidth="1"/>
    <col min="9554" max="9554" width="13.42578125" style="94" customWidth="1"/>
    <col min="9555" max="9556" width="10.5703125" style="94" customWidth="1"/>
    <col min="9557" max="9557" width="10.85546875" style="94" customWidth="1"/>
    <col min="9558" max="9558" width="15.28515625" style="94" customWidth="1"/>
    <col min="9559" max="9559" width="16.140625" style="94" customWidth="1"/>
    <col min="9560" max="9560" width="12" style="94" customWidth="1"/>
    <col min="9561" max="9561" width="12.85546875" style="94" customWidth="1"/>
    <col min="9562" max="9562" width="12.28515625" style="94" customWidth="1"/>
    <col min="9563" max="9563" width="14.140625" style="94" customWidth="1"/>
    <col min="9564" max="9564" width="12.28515625" style="94" customWidth="1"/>
    <col min="9565" max="9565" width="10.28515625" style="94" customWidth="1"/>
    <col min="9566" max="9566" width="12.28515625" style="94" customWidth="1"/>
    <col min="9567" max="9571" width="10.5703125" style="94" customWidth="1"/>
    <col min="9572" max="9572" width="10.85546875" style="94" customWidth="1"/>
    <col min="9573" max="9573" width="16" style="94" customWidth="1"/>
    <col min="9574" max="9574" width="9.85546875" style="94" customWidth="1"/>
    <col min="9575" max="9575" width="12" style="94" customWidth="1"/>
    <col min="9576" max="9576" width="12.85546875" style="94" customWidth="1"/>
    <col min="9577" max="9577" width="12.28515625" style="94" customWidth="1"/>
    <col min="9578" max="9578" width="13.5703125" style="94" customWidth="1"/>
    <col min="9579" max="9579" width="12.28515625" style="94" customWidth="1"/>
    <col min="9580" max="9580" width="10.28515625" style="94" customWidth="1"/>
    <col min="9581" max="9581" width="12.28515625" style="94" customWidth="1"/>
    <col min="9582" max="9583" width="11.140625" style="94" customWidth="1"/>
    <col min="9584" max="9584" width="12.5703125" style="94" customWidth="1"/>
    <col min="9585" max="9586" width="11.140625" style="94" customWidth="1"/>
    <col min="9587" max="9587" width="12.140625" style="94" customWidth="1"/>
    <col min="9588" max="9588" width="17.28515625" style="94" customWidth="1"/>
    <col min="9589" max="9589" width="9.85546875" style="94" customWidth="1"/>
    <col min="9590" max="9590" width="12" style="94" customWidth="1"/>
    <col min="9591" max="9591" width="12.85546875" style="94" customWidth="1"/>
    <col min="9592" max="9592" width="12.28515625" style="94" customWidth="1"/>
    <col min="9593" max="9593" width="14" style="94" customWidth="1"/>
    <col min="9594" max="9594" width="12.28515625" style="94" customWidth="1"/>
    <col min="9595" max="9595" width="10.42578125" style="94" customWidth="1"/>
    <col min="9596" max="9596" width="12.28515625" style="94" customWidth="1"/>
    <col min="9597" max="9601" width="11.42578125" style="94" customWidth="1"/>
    <col min="9602" max="9602" width="10.85546875" style="94" customWidth="1"/>
    <col min="9603" max="9604" width="9.85546875" style="94" customWidth="1"/>
    <col min="9605" max="9605" width="12" style="94" customWidth="1"/>
    <col min="9606" max="9606" width="12.85546875" style="94" customWidth="1"/>
    <col min="9607" max="9607" width="12.28515625" style="94" customWidth="1"/>
    <col min="9608" max="9608" width="13.5703125" style="94" customWidth="1"/>
    <col min="9609" max="9609" width="12.28515625" style="94" customWidth="1"/>
    <col min="9610" max="9610" width="10.7109375" style="94" customWidth="1"/>
    <col min="9611" max="9611" width="12.28515625" style="94" customWidth="1"/>
    <col min="9612" max="9613" width="10.7109375" style="94" customWidth="1"/>
    <col min="9614" max="9614" width="13.7109375" style="94" customWidth="1"/>
    <col min="9615" max="9616" width="10.7109375" style="94" customWidth="1"/>
    <col min="9617" max="9617" width="12.140625" style="94" customWidth="1"/>
    <col min="9618" max="9618" width="10.42578125" style="94" customWidth="1"/>
    <col min="9619" max="9619" width="9.85546875" style="94" customWidth="1"/>
    <col min="9620" max="9620" width="12" style="94" customWidth="1"/>
    <col min="9621" max="9622" width="12.85546875" style="94" customWidth="1"/>
    <col min="9623" max="9623" width="13.5703125" style="94" customWidth="1"/>
    <col min="9624" max="9624" width="12.28515625" style="94" customWidth="1"/>
    <col min="9625" max="9625" width="10.5703125" style="94" customWidth="1"/>
    <col min="9626" max="9626" width="14.42578125" style="94" customWidth="1"/>
    <col min="9627" max="9628" width="10.140625" style="94" customWidth="1"/>
    <col min="9629" max="9629" width="13.5703125" style="94" customWidth="1"/>
    <col min="9630" max="9631" width="10.140625" style="94" customWidth="1"/>
    <col min="9632" max="9632" width="12.28515625" style="94" customWidth="1"/>
    <col min="9633" max="9633" width="11.5703125" style="94" customWidth="1"/>
    <col min="9634" max="9634" width="9.85546875" style="94" customWidth="1"/>
    <col min="9635" max="9635" width="12" style="94" customWidth="1"/>
    <col min="9636" max="9636" width="12.85546875" style="94" customWidth="1"/>
    <col min="9637" max="9638" width="14" style="94" customWidth="1"/>
    <col min="9639" max="9639" width="12.28515625" style="94" customWidth="1"/>
    <col min="9640" max="9640" width="11.140625" style="94" customWidth="1"/>
    <col min="9641" max="9641" width="14.28515625" style="94" customWidth="1"/>
    <col min="9642" max="9643" width="11.140625" style="94" customWidth="1"/>
    <col min="9644" max="9644" width="12.7109375" style="94" customWidth="1"/>
    <col min="9645" max="9646" width="11.140625" style="94" customWidth="1"/>
    <col min="9647" max="9647" width="12.85546875" style="94" customWidth="1"/>
    <col min="9648" max="9648" width="11.5703125" style="94" customWidth="1"/>
    <col min="9649" max="9649" width="9.85546875" style="94" customWidth="1"/>
    <col min="9650" max="9650" width="12" style="94" customWidth="1"/>
    <col min="9651" max="9651" width="12.85546875" style="94" customWidth="1"/>
    <col min="9652" max="9652" width="13.7109375" style="94" customWidth="1"/>
    <col min="9653" max="9653" width="13.5703125" style="94" customWidth="1"/>
    <col min="9654" max="9654" width="12.28515625" style="94" customWidth="1"/>
    <col min="9655" max="9655" width="11" style="94" customWidth="1"/>
    <col min="9656" max="9656" width="14.5703125" style="94" customWidth="1"/>
    <col min="9657" max="9662" width="17.5703125" style="94" customWidth="1"/>
    <col min="9663" max="9663" width="12.42578125" style="94" customWidth="1"/>
    <col min="9664" max="9664" width="20.42578125" style="94" customWidth="1"/>
    <col min="9665" max="9665" width="18.28515625" style="94" customWidth="1"/>
    <col min="9666" max="9667" width="22.28515625" style="94" customWidth="1"/>
    <col min="9668" max="9728" width="9.140625" style="94"/>
    <col min="9729" max="9729" width="6.28515625" style="94" bestFit="1" customWidth="1"/>
    <col min="9730" max="9730" width="47.42578125" style="94" customWidth="1"/>
    <col min="9731" max="9731" width="7.140625" style="94" customWidth="1"/>
    <col min="9732" max="9732" width="10" style="94" customWidth="1"/>
    <col min="9733" max="9733" width="9.5703125" style="94" customWidth="1"/>
    <col min="9734" max="9734" width="15.7109375" style="94" customWidth="1"/>
    <col min="9735" max="9735" width="17.42578125" style="94" customWidth="1"/>
    <col min="9736" max="9737" width="12.85546875" style="94" customWidth="1"/>
    <col min="9738" max="9738" width="16" style="94" customWidth="1"/>
    <col min="9739" max="9739" width="14.7109375" style="94" customWidth="1"/>
    <col min="9740" max="9740" width="13.5703125" style="94" customWidth="1"/>
    <col min="9741" max="9741" width="12" style="94" customWidth="1"/>
    <col min="9742" max="9742" width="12.85546875" style="94" customWidth="1"/>
    <col min="9743" max="9743" width="13.5703125" style="94" customWidth="1"/>
    <col min="9744" max="9744" width="13.42578125" style="94" customWidth="1"/>
    <col min="9745" max="9745" width="11.7109375" style="94" customWidth="1"/>
    <col min="9746" max="9746" width="10.28515625" style="94" customWidth="1"/>
    <col min="9747" max="9747" width="17.5703125" style="94" customWidth="1"/>
    <col min="9748" max="9749" width="11.7109375" style="94" customWidth="1"/>
    <col min="9750" max="9750" width="12.42578125" style="94" customWidth="1"/>
    <col min="9751" max="9752" width="10.7109375" style="94" customWidth="1"/>
    <col min="9753" max="9753" width="10.5703125" style="94" customWidth="1"/>
    <col min="9754" max="9754" width="14" style="94" customWidth="1"/>
    <col min="9755" max="9755" width="9.85546875" style="94" customWidth="1"/>
    <col min="9756" max="9756" width="12" style="94" customWidth="1"/>
    <col min="9757" max="9757" width="12.85546875" style="94" customWidth="1"/>
    <col min="9758" max="9758" width="15.7109375" style="94" customWidth="1"/>
    <col min="9759" max="9759" width="14.140625" style="94" customWidth="1"/>
    <col min="9760" max="9760" width="13.28515625" style="94" customWidth="1"/>
    <col min="9761" max="9761" width="11.140625" style="94" customWidth="1"/>
    <col min="9762" max="9762" width="14.85546875" style="94" customWidth="1"/>
    <col min="9763" max="9764" width="11.28515625" style="94" customWidth="1"/>
    <col min="9765" max="9765" width="13.28515625" style="94" customWidth="1"/>
    <col min="9766" max="9767" width="9.140625" style="94" customWidth="1"/>
    <col min="9768" max="9768" width="11.140625" style="94" customWidth="1"/>
    <col min="9769" max="9769" width="16.7109375" style="94" customWidth="1"/>
    <col min="9770" max="9770" width="9.85546875" style="94" customWidth="1"/>
    <col min="9771" max="9771" width="12" style="94" customWidth="1"/>
    <col min="9772" max="9772" width="12.85546875" style="94" customWidth="1"/>
    <col min="9773" max="9773" width="13.85546875" style="94" customWidth="1"/>
    <col min="9774" max="9774" width="13.5703125" style="94" customWidth="1"/>
    <col min="9775" max="9775" width="12.28515625" style="94" customWidth="1"/>
    <col min="9776" max="9776" width="11.140625" style="94" customWidth="1"/>
    <col min="9777" max="9777" width="14" style="94" customWidth="1"/>
    <col min="9778" max="9779" width="10.140625" style="94" customWidth="1"/>
    <col min="9780" max="9780" width="13.140625" style="94" customWidth="1"/>
    <col min="9781" max="9782" width="10.140625" style="94" customWidth="1"/>
    <col min="9783" max="9783" width="11.28515625" style="94" customWidth="1"/>
    <col min="9784" max="9787" width="13.140625" style="94" customWidth="1"/>
    <col min="9788" max="9788" width="15.28515625" style="94" customWidth="1"/>
    <col min="9789" max="9791" width="13.140625" style="94" customWidth="1"/>
    <col min="9792" max="9792" width="14.7109375" style="94" customWidth="1"/>
    <col min="9793" max="9794" width="10.28515625" style="94" customWidth="1"/>
    <col min="9795" max="9795" width="14" style="94" customWidth="1"/>
    <col min="9796" max="9797" width="10.28515625" style="94" customWidth="1"/>
    <col min="9798" max="9798" width="11.42578125" style="94" customWidth="1"/>
    <col min="9799" max="9799" width="15.28515625" style="94" customWidth="1"/>
    <col min="9800" max="9800" width="9.85546875" style="94" customWidth="1"/>
    <col min="9801" max="9801" width="12" style="94" customWidth="1"/>
    <col min="9802" max="9802" width="12.85546875" style="94" customWidth="1"/>
    <col min="9803" max="9803" width="12.7109375" style="94" customWidth="1"/>
    <col min="9804" max="9804" width="13.7109375" style="94" customWidth="1"/>
    <col min="9805" max="9805" width="12.28515625" style="94" customWidth="1"/>
    <col min="9806" max="9806" width="10.7109375" style="94" customWidth="1"/>
    <col min="9807" max="9807" width="12.28515625" style="94" customWidth="1"/>
    <col min="9808" max="9809" width="10.5703125" style="94" customWidth="1"/>
    <col min="9810" max="9810" width="13.42578125" style="94" customWidth="1"/>
    <col min="9811" max="9812" width="10.5703125" style="94" customWidth="1"/>
    <col min="9813" max="9813" width="10.85546875" style="94" customWidth="1"/>
    <col min="9814" max="9814" width="15.28515625" style="94" customWidth="1"/>
    <col min="9815" max="9815" width="16.140625" style="94" customWidth="1"/>
    <col min="9816" max="9816" width="12" style="94" customWidth="1"/>
    <col min="9817" max="9817" width="12.85546875" style="94" customWidth="1"/>
    <col min="9818" max="9818" width="12.28515625" style="94" customWidth="1"/>
    <col min="9819" max="9819" width="14.140625" style="94" customWidth="1"/>
    <col min="9820" max="9820" width="12.28515625" style="94" customWidth="1"/>
    <col min="9821" max="9821" width="10.28515625" style="94" customWidth="1"/>
    <col min="9822" max="9822" width="12.28515625" style="94" customWidth="1"/>
    <col min="9823" max="9827" width="10.5703125" style="94" customWidth="1"/>
    <col min="9828" max="9828" width="10.85546875" style="94" customWidth="1"/>
    <col min="9829" max="9829" width="16" style="94" customWidth="1"/>
    <col min="9830" max="9830" width="9.85546875" style="94" customWidth="1"/>
    <col min="9831" max="9831" width="12" style="94" customWidth="1"/>
    <col min="9832" max="9832" width="12.85546875" style="94" customWidth="1"/>
    <col min="9833" max="9833" width="12.28515625" style="94" customWidth="1"/>
    <col min="9834" max="9834" width="13.5703125" style="94" customWidth="1"/>
    <col min="9835" max="9835" width="12.28515625" style="94" customWidth="1"/>
    <col min="9836" max="9836" width="10.28515625" style="94" customWidth="1"/>
    <col min="9837" max="9837" width="12.28515625" style="94" customWidth="1"/>
    <col min="9838" max="9839" width="11.140625" style="94" customWidth="1"/>
    <col min="9840" max="9840" width="12.5703125" style="94" customWidth="1"/>
    <col min="9841" max="9842" width="11.140625" style="94" customWidth="1"/>
    <col min="9843" max="9843" width="12.140625" style="94" customWidth="1"/>
    <col min="9844" max="9844" width="17.28515625" style="94" customWidth="1"/>
    <col min="9845" max="9845" width="9.85546875" style="94" customWidth="1"/>
    <col min="9846" max="9846" width="12" style="94" customWidth="1"/>
    <col min="9847" max="9847" width="12.85546875" style="94" customWidth="1"/>
    <col min="9848" max="9848" width="12.28515625" style="94" customWidth="1"/>
    <col min="9849" max="9849" width="14" style="94" customWidth="1"/>
    <col min="9850" max="9850" width="12.28515625" style="94" customWidth="1"/>
    <col min="9851" max="9851" width="10.42578125" style="94" customWidth="1"/>
    <col min="9852" max="9852" width="12.28515625" style="94" customWidth="1"/>
    <col min="9853" max="9857" width="11.42578125" style="94" customWidth="1"/>
    <col min="9858" max="9858" width="10.85546875" style="94" customWidth="1"/>
    <col min="9859" max="9860" width="9.85546875" style="94" customWidth="1"/>
    <col min="9861" max="9861" width="12" style="94" customWidth="1"/>
    <col min="9862" max="9862" width="12.85546875" style="94" customWidth="1"/>
    <col min="9863" max="9863" width="12.28515625" style="94" customWidth="1"/>
    <col min="9864" max="9864" width="13.5703125" style="94" customWidth="1"/>
    <col min="9865" max="9865" width="12.28515625" style="94" customWidth="1"/>
    <col min="9866" max="9866" width="10.7109375" style="94" customWidth="1"/>
    <col min="9867" max="9867" width="12.28515625" style="94" customWidth="1"/>
    <col min="9868" max="9869" width="10.7109375" style="94" customWidth="1"/>
    <col min="9870" max="9870" width="13.7109375" style="94" customWidth="1"/>
    <col min="9871" max="9872" width="10.7109375" style="94" customWidth="1"/>
    <col min="9873" max="9873" width="12.140625" style="94" customWidth="1"/>
    <col min="9874" max="9874" width="10.42578125" style="94" customWidth="1"/>
    <col min="9875" max="9875" width="9.85546875" style="94" customWidth="1"/>
    <col min="9876" max="9876" width="12" style="94" customWidth="1"/>
    <col min="9877" max="9878" width="12.85546875" style="94" customWidth="1"/>
    <col min="9879" max="9879" width="13.5703125" style="94" customWidth="1"/>
    <col min="9880" max="9880" width="12.28515625" style="94" customWidth="1"/>
    <col min="9881" max="9881" width="10.5703125" style="94" customWidth="1"/>
    <col min="9882" max="9882" width="14.42578125" style="94" customWidth="1"/>
    <col min="9883" max="9884" width="10.140625" style="94" customWidth="1"/>
    <col min="9885" max="9885" width="13.5703125" style="94" customWidth="1"/>
    <col min="9886" max="9887" width="10.140625" style="94" customWidth="1"/>
    <col min="9888" max="9888" width="12.28515625" style="94" customWidth="1"/>
    <col min="9889" max="9889" width="11.5703125" style="94" customWidth="1"/>
    <col min="9890" max="9890" width="9.85546875" style="94" customWidth="1"/>
    <col min="9891" max="9891" width="12" style="94" customWidth="1"/>
    <col min="9892" max="9892" width="12.85546875" style="94" customWidth="1"/>
    <col min="9893" max="9894" width="14" style="94" customWidth="1"/>
    <col min="9895" max="9895" width="12.28515625" style="94" customWidth="1"/>
    <col min="9896" max="9896" width="11.140625" style="94" customWidth="1"/>
    <col min="9897" max="9897" width="14.28515625" style="94" customWidth="1"/>
    <col min="9898" max="9899" width="11.140625" style="94" customWidth="1"/>
    <col min="9900" max="9900" width="12.7109375" style="94" customWidth="1"/>
    <col min="9901" max="9902" width="11.140625" style="94" customWidth="1"/>
    <col min="9903" max="9903" width="12.85546875" style="94" customWidth="1"/>
    <col min="9904" max="9904" width="11.5703125" style="94" customWidth="1"/>
    <col min="9905" max="9905" width="9.85546875" style="94" customWidth="1"/>
    <col min="9906" max="9906" width="12" style="94" customWidth="1"/>
    <col min="9907" max="9907" width="12.85546875" style="94" customWidth="1"/>
    <col min="9908" max="9908" width="13.7109375" style="94" customWidth="1"/>
    <col min="9909" max="9909" width="13.5703125" style="94" customWidth="1"/>
    <col min="9910" max="9910" width="12.28515625" style="94" customWidth="1"/>
    <col min="9911" max="9911" width="11" style="94" customWidth="1"/>
    <col min="9912" max="9912" width="14.5703125" style="94" customWidth="1"/>
    <col min="9913" max="9918" width="17.5703125" style="94" customWidth="1"/>
    <col min="9919" max="9919" width="12.42578125" style="94" customWidth="1"/>
    <col min="9920" max="9920" width="20.42578125" style="94" customWidth="1"/>
    <col min="9921" max="9921" width="18.28515625" style="94" customWidth="1"/>
    <col min="9922" max="9923" width="22.28515625" style="94" customWidth="1"/>
    <col min="9924" max="9984" width="9.140625" style="94"/>
    <col min="9985" max="9985" width="6.28515625" style="94" bestFit="1" customWidth="1"/>
    <col min="9986" max="9986" width="47.42578125" style="94" customWidth="1"/>
    <col min="9987" max="9987" width="7.140625" style="94" customWidth="1"/>
    <col min="9988" max="9988" width="10" style="94" customWidth="1"/>
    <col min="9989" max="9989" width="9.5703125" style="94" customWidth="1"/>
    <col min="9990" max="9990" width="15.7109375" style="94" customWidth="1"/>
    <col min="9991" max="9991" width="17.42578125" style="94" customWidth="1"/>
    <col min="9992" max="9993" width="12.85546875" style="94" customWidth="1"/>
    <col min="9994" max="9994" width="16" style="94" customWidth="1"/>
    <col min="9995" max="9995" width="14.7109375" style="94" customWidth="1"/>
    <col min="9996" max="9996" width="13.5703125" style="94" customWidth="1"/>
    <col min="9997" max="9997" width="12" style="94" customWidth="1"/>
    <col min="9998" max="9998" width="12.85546875" style="94" customWidth="1"/>
    <col min="9999" max="9999" width="13.5703125" style="94" customWidth="1"/>
    <col min="10000" max="10000" width="13.42578125" style="94" customWidth="1"/>
    <col min="10001" max="10001" width="11.7109375" style="94" customWidth="1"/>
    <col min="10002" max="10002" width="10.28515625" style="94" customWidth="1"/>
    <col min="10003" max="10003" width="17.5703125" style="94" customWidth="1"/>
    <col min="10004" max="10005" width="11.7109375" style="94" customWidth="1"/>
    <col min="10006" max="10006" width="12.42578125" style="94" customWidth="1"/>
    <col min="10007" max="10008" width="10.7109375" style="94" customWidth="1"/>
    <col min="10009" max="10009" width="10.5703125" style="94" customWidth="1"/>
    <col min="10010" max="10010" width="14" style="94" customWidth="1"/>
    <col min="10011" max="10011" width="9.85546875" style="94" customWidth="1"/>
    <col min="10012" max="10012" width="12" style="94" customWidth="1"/>
    <col min="10013" max="10013" width="12.85546875" style="94" customWidth="1"/>
    <col min="10014" max="10014" width="15.7109375" style="94" customWidth="1"/>
    <col min="10015" max="10015" width="14.140625" style="94" customWidth="1"/>
    <col min="10016" max="10016" width="13.28515625" style="94" customWidth="1"/>
    <col min="10017" max="10017" width="11.140625" style="94" customWidth="1"/>
    <col min="10018" max="10018" width="14.85546875" style="94" customWidth="1"/>
    <col min="10019" max="10020" width="11.28515625" style="94" customWidth="1"/>
    <col min="10021" max="10021" width="13.28515625" style="94" customWidth="1"/>
    <col min="10022" max="10023" width="9.140625" style="94" customWidth="1"/>
    <col min="10024" max="10024" width="11.140625" style="94" customWidth="1"/>
    <col min="10025" max="10025" width="16.7109375" style="94" customWidth="1"/>
    <col min="10026" max="10026" width="9.85546875" style="94" customWidth="1"/>
    <col min="10027" max="10027" width="12" style="94" customWidth="1"/>
    <col min="10028" max="10028" width="12.85546875" style="94" customWidth="1"/>
    <col min="10029" max="10029" width="13.85546875" style="94" customWidth="1"/>
    <col min="10030" max="10030" width="13.5703125" style="94" customWidth="1"/>
    <col min="10031" max="10031" width="12.28515625" style="94" customWidth="1"/>
    <col min="10032" max="10032" width="11.140625" style="94" customWidth="1"/>
    <col min="10033" max="10033" width="14" style="94" customWidth="1"/>
    <col min="10034" max="10035" width="10.140625" style="94" customWidth="1"/>
    <col min="10036" max="10036" width="13.140625" style="94" customWidth="1"/>
    <col min="10037" max="10038" width="10.140625" style="94" customWidth="1"/>
    <col min="10039" max="10039" width="11.28515625" style="94" customWidth="1"/>
    <col min="10040" max="10043" width="13.140625" style="94" customWidth="1"/>
    <col min="10044" max="10044" width="15.28515625" style="94" customWidth="1"/>
    <col min="10045" max="10047" width="13.140625" style="94" customWidth="1"/>
    <col min="10048" max="10048" width="14.7109375" style="94" customWidth="1"/>
    <col min="10049" max="10050" width="10.28515625" style="94" customWidth="1"/>
    <col min="10051" max="10051" width="14" style="94" customWidth="1"/>
    <col min="10052" max="10053" width="10.28515625" style="94" customWidth="1"/>
    <col min="10054" max="10054" width="11.42578125" style="94" customWidth="1"/>
    <col min="10055" max="10055" width="15.28515625" style="94" customWidth="1"/>
    <col min="10056" max="10056" width="9.85546875" style="94" customWidth="1"/>
    <col min="10057" max="10057" width="12" style="94" customWidth="1"/>
    <col min="10058" max="10058" width="12.85546875" style="94" customWidth="1"/>
    <col min="10059" max="10059" width="12.7109375" style="94" customWidth="1"/>
    <col min="10060" max="10060" width="13.7109375" style="94" customWidth="1"/>
    <col min="10061" max="10061" width="12.28515625" style="94" customWidth="1"/>
    <col min="10062" max="10062" width="10.7109375" style="94" customWidth="1"/>
    <col min="10063" max="10063" width="12.28515625" style="94" customWidth="1"/>
    <col min="10064" max="10065" width="10.5703125" style="94" customWidth="1"/>
    <col min="10066" max="10066" width="13.42578125" style="94" customWidth="1"/>
    <col min="10067" max="10068" width="10.5703125" style="94" customWidth="1"/>
    <col min="10069" max="10069" width="10.85546875" style="94" customWidth="1"/>
    <col min="10070" max="10070" width="15.28515625" style="94" customWidth="1"/>
    <col min="10071" max="10071" width="16.140625" style="94" customWidth="1"/>
    <col min="10072" max="10072" width="12" style="94" customWidth="1"/>
    <col min="10073" max="10073" width="12.85546875" style="94" customWidth="1"/>
    <col min="10074" max="10074" width="12.28515625" style="94" customWidth="1"/>
    <col min="10075" max="10075" width="14.140625" style="94" customWidth="1"/>
    <col min="10076" max="10076" width="12.28515625" style="94" customWidth="1"/>
    <col min="10077" max="10077" width="10.28515625" style="94" customWidth="1"/>
    <col min="10078" max="10078" width="12.28515625" style="94" customWidth="1"/>
    <col min="10079" max="10083" width="10.5703125" style="94" customWidth="1"/>
    <col min="10084" max="10084" width="10.85546875" style="94" customWidth="1"/>
    <col min="10085" max="10085" width="16" style="94" customWidth="1"/>
    <col min="10086" max="10086" width="9.85546875" style="94" customWidth="1"/>
    <col min="10087" max="10087" width="12" style="94" customWidth="1"/>
    <col min="10088" max="10088" width="12.85546875" style="94" customWidth="1"/>
    <col min="10089" max="10089" width="12.28515625" style="94" customWidth="1"/>
    <col min="10090" max="10090" width="13.5703125" style="94" customWidth="1"/>
    <col min="10091" max="10091" width="12.28515625" style="94" customWidth="1"/>
    <col min="10092" max="10092" width="10.28515625" style="94" customWidth="1"/>
    <col min="10093" max="10093" width="12.28515625" style="94" customWidth="1"/>
    <col min="10094" max="10095" width="11.140625" style="94" customWidth="1"/>
    <col min="10096" max="10096" width="12.5703125" style="94" customWidth="1"/>
    <col min="10097" max="10098" width="11.140625" style="94" customWidth="1"/>
    <col min="10099" max="10099" width="12.140625" style="94" customWidth="1"/>
    <col min="10100" max="10100" width="17.28515625" style="94" customWidth="1"/>
    <col min="10101" max="10101" width="9.85546875" style="94" customWidth="1"/>
    <col min="10102" max="10102" width="12" style="94" customWidth="1"/>
    <col min="10103" max="10103" width="12.85546875" style="94" customWidth="1"/>
    <col min="10104" max="10104" width="12.28515625" style="94" customWidth="1"/>
    <col min="10105" max="10105" width="14" style="94" customWidth="1"/>
    <col min="10106" max="10106" width="12.28515625" style="94" customWidth="1"/>
    <col min="10107" max="10107" width="10.42578125" style="94" customWidth="1"/>
    <col min="10108" max="10108" width="12.28515625" style="94" customWidth="1"/>
    <col min="10109" max="10113" width="11.42578125" style="94" customWidth="1"/>
    <col min="10114" max="10114" width="10.85546875" style="94" customWidth="1"/>
    <col min="10115" max="10116" width="9.85546875" style="94" customWidth="1"/>
    <col min="10117" max="10117" width="12" style="94" customWidth="1"/>
    <col min="10118" max="10118" width="12.85546875" style="94" customWidth="1"/>
    <col min="10119" max="10119" width="12.28515625" style="94" customWidth="1"/>
    <col min="10120" max="10120" width="13.5703125" style="94" customWidth="1"/>
    <col min="10121" max="10121" width="12.28515625" style="94" customWidth="1"/>
    <col min="10122" max="10122" width="10.7109375" style="94" customWidth="1"/>
    <col min="10123" max="10123" width="12.28515625" style="94" customWidth="1"/>
    <col min="10124" max="10125" width="10.7109375" style="94" customWidth="1"/>
    <col min="10126" max="10126" width="13.7109375" style="94" customWidth="1"/>
    <col min="10127" max="10128" width="10.7109375" style="94" customWidth="1"/>
    <col min="10129" max="10129" width="12.140625" style="94" customWidth="1"/>
    <col min="10130" max="10130" width="10.42578125" style="94" customWidth="1"/>
    <col min="10131" max="10131" width="9.85546875" style="94" customWidth="1"/>
    <col min="10132" max="10132" width="12" style="94" customWidth="1"/>
    <col min="10133" max="10134" width="12.85546875" style="94" customWidth="1"/>
    <col min="10135" max="10135" width="13.5703125" style="94" customWidth="1"/>
    <col min="10136" max="10136" width="12.28515625" style="94" customWidth="1"/>
    <col min="10137" max="10137" width="10.5703125" style="94" customWidth="1"/>
    <col min="10138" max="10138" width="14.42578125" style="94" customWidth="1"/>
    <col min="10139" max="10140" width="10.140625" style="94" customWidth="1"/>
    <col min="10141" max="10141" width="13.5703125" style="94" customWidth="1"/>
    <col min="10142" max="10143" width="10.140625" style="94" customWidth="1"/>
    <col min="10144" max="10144" width="12.28515625" style="94" customWidth="1"/>
    <col min="10145" max="10145" width="11.5703125" style="94" customWidth="1"/>
    <col min="10146" max="10146" width="9.85546875" style="94" customWidth="1"/>
    <col min="10147" max="10147" width="12" style="94" customWidth="1"/>
    <col min="10148" max="10148" width="12.85546875" style="94" customWidth="1"/>
    <col min="10149" max="10150" width="14" style="94" customWidth="1"/>
    <col min="10151" max="10151" width="12.28515625" style="94" customWidth="1"/>
    <col min="10152" max="10152" width="11.140625" style="94" customWidth="1"/>
    <col min="10153" max="10153" width="14.28515625" style="94" customWidth="1"/>
    <col min="10154" max="10155" width="11.140625" style="94" customWidth="1"/>
    <col min="10156" max="10156" width="12.7109375" style="94" customWidth="1"/>
    <col min="10157" max="10158" width="11.140625" style="94" customWidth="1"/>
    <col min="10159" max="10159" width="12.85546875" style="94" customWidth="1"/>
    <col min="10160" max="10160" width="11.5703125" style="94" customWidth="1"/>
    <col min="10161" max="10161" width="9.85546875" style="94" customWidth="1"/>
    <col min="10162" max="10162" width="12" style="94" customWidth="1"/>
    <col min="10163" max="10163" width="12.85546875" style="94" customWidth="1"/>
    <col min="10164" max="10164" width="13.7109375" style="94" customWidth="1"/>
    <col min="10165" max="10165" width="13.5703125" style="94" customWidth="1"/>
    <col min="10166" max="10166" width="12.28515625" style="94" customWidth="1"/>
    <col min="10167" max="10167" width="11" style="94" customWidth="1"/>
    <col min="10168" max="10168" width="14.5703125" style="94" customWidth="1"/>
    <col min="10169" max="10174" width="17.5703125" style="94" customWidth="1"/>
    <col min="10175" max="10175" width="12.42578125" style="94" customWidth="1"/>
    <col min="10176" max="10176" width="20.42578125" style="94" customWidth="1"/>
    <col min="10177" max="10177" width="18.28515625" style="94" customWidth="1"/>
    <col min="10178" max="10179" width="22.28515625" style="94" customWidth="1"/>
    <col min="10180" max="10240" width="9.140625" style="94"/>
    <col min="10241" max="10241" width="6.28515625" style="94" bestFit="1" customWidth="1"/>
    <col min="10242" max="10242" width="47.42578125" style="94" customWidth="1"/>
    <col min="10243" max="10243" width="7.140625" style="94" customWidth="1"/>
    <col min="10244" max="10244" width="10" style="94" customWidth="1"/>
    <col min="10245" max="10245" width="9.5703125" style="94" customWidth="1"/>
    <col min="10246" max="10246" width="15.7109375" style="94" customWidth="1"/>
    <col min="10247" max="10247" width="17.42578125" style="94" customWidth="1"/>
    <col min="10248" max="10249" width="12.85546875" style="94" customWidth="1"/>
    <col min="10250" max="10250" width="16" style="94" customWidth="1"/>
    <col min="10251" max="10251" width="14.7109375" style="94" customWidth="1"/>
    <col min="10252" max="10252" width="13.5703125" style="94" customWidth="1"/>
    <col min="10253" max="10253" width="12" style="94" customWidth="1"/>
    <col min="10254" max="10254" width="12.85546875" style="94" customWidth="1"/>
    <col min="10255" max="10255" width="13.5703125" style="94" customWidth="1"/>
    <col min="10256" max="10256" width="13.42578125" style="94" customWidth="1"/>
    <col min="10257" max="10257" width="11.7109375" style="94" customWidth="1"/>
    <col min="10258" max="10258" width="10.28515625" style="94" customWidth="1"/>
    <col min="10259" max="10259" width="17.5703125" style="94" customWidth="1"/>
    <col min="10260" max="10261" width="11.7109375" style="94" customWidth="1"/>
    <col min="10262" max="10262" width="12.42578125" style="94" customWidth="1"/>
    <col min="10263" max="10264" width="10.7109375" style="94" customWidth="1"/>
    <col min="10265" max="10265" width="10.5703125" style="94" customWidth="1"/>
    <col min="10266" max="10266" width="14" style="94" customWidth="1"/>
    <col min="10267" max="10267" width="9.85546875" style="94" customWidth="1"/>
    <col min="10268" max="10268" width="12" style="94" customWidth="1"/>
    <col min="10269" max="10269" width="12.85546875" style="94" customWidth="1"/>
    <col min="10270" max="10270" width="15.7109375" style="94" customWidth="1"/>
    <col min="10271" max="10271" width="14.140625" style="94" customWidth="1"/>
    <col min="10272" max="10272" width="13.28515625" style="94" customWidth="1"/>
    <col min="10273" max="10273" width="11.140625" style="94" customWidth="1"/>
    <col min="10274" max="10274" width="14.85546875" style="94" customWidth="1"/>
    <col min="10275" max="10276" width="11.28515625" style="94" customWidth="1"/>
    <col min="10277" max="10277" width="13.28515625" style="94" customWidth="1"/>
    <col min="10278" max="10279" width="9.140625" style="94" customWidth="1"/>
    <col min="10280" max="10280" width="11.140625" style="94" customWidth="1"/>
    <col min="10281" max="10281" width="16.7109375" style="94" customWidth="1"/>
    <col min="10282" max="10282" width="9.85546875" style="94" customWidth="1"/>
    <col min="10283" max="10283" width="12" style="94" customWidth="1"/>
    <col min="10284" max="10284" width="12.85546875" style="94" customWidth="1"/>
    <col min="10285" max="10285" width="13.85546875" style="94" customWidth="1"/>
    <col min="10286" max="10286" width="13.5703125" style="94" customWidth="1"/>
    <col min="10287" max="10287" width="12.28515625" style="94" customWidth="1"/>
    <col min="10288" max="10288" width="11.140625" style="94" customWidth="1"/>
    <col min="10289" max="10289" width="14" style="94" customWidth="1"/>
    <col min="10290" max="10291" width="10.140625" style="94" customWidth="1"/>
    <col min="10292" max="10292" width="13.140625" style="94" customWidth="1"/>
    <col min="10293" max="10294" width="10.140625" style="94" customWidth="1"/>
    <col min="10295" max="10295" width="11.28515625" style="94" customWidth="1"/>
    <col min="10296" max="10299" width="13.140625" style="94" customWidth="1"/>
    <col min="10300" max="10300" width="15.28515625" style="94" customWidth="1"/>
    <col min="10301" max="10303" width="13.140625" style="94" customWidth="1"/>
    <col min="10304" max="10304" width="14.7109375" style="94" customWidth="1"/>
    <col min="10305" max="10306" width="10.28515625" style="94" customWidth="1"/>
    <col min="10307" max="10307" width="14" style="94" customWidth="1"/>
    <col min="10308" max="10309" width="10.28515625" style="94" customWidth="1"/>
    <col min="10310" max="10310" width="11.42578125" style="94" customWidth="1"/>
    <col min="10311" max="10311" width="15.28515625" style="94" customWidth="1"/>
    <col min="10312" max="10312" width="9.85546875" style="94" customWidth="1"/>
    <col min="10313" max="10313" width="12" style="94" customWidth="1"/>
    <col min="10314" max="10314" width="12.85546875" style="94" customWidth="1"/>
    <col min="10315" max="10315" width="12.7109375" style="94" customWidth="1"/>
    <col min="10316" max="10316" width="13.7109375" style="94" customWidth="1"/>
    <col min="10317" max="10317" width="12.28515625" style="94" customWidth="1"/>
    <col min="10318" max="10318" width="10.7109375" style="94" customWidth="1"/>
    <col min="10319" max="10319" width="12.28515625" style="94" customWidth="1"/>
    <col min="10320" max="10321" width="10.5703125" style="94" customWidth="1"/>
    <col min="10322" max="10322" width="13.42578125" style="94" customWidth="1"/>
    <col min="10323" max="10324" width="10.5703125" style="94" customWidth="1"/>
    <col min="10325" max="10325" width="10.85546875" style="94" customWidth="1"/>
    <col min="10326" max="10326" width="15.28515625" style="94" customWidth="1"/>
    <col min="10327" max="10327" width="16.140625" style="94" customWidth="1"/>
    <col min="10328" max="10328" width="12" style="94" customWidth="1"/>
    <col min="10329" max="10329" width="12.85546875" style="94" customWidth="1"/>
    <col min="10330" max="10330" width="12.28515625" style="94" customWidth="1"/>
    <col min="10331" max="10331" width="14.140625" style="94" customWidth="1"/>
    <col min="10332" max="10332" width="12.28515625" style="94" customWidth="1"/>
    <col min="10333" max="10333" width="10.28515625" style="94" customWidth="1"/>
    <col min="10334" max="10334" width="12.28515625" style="94" customWidth="1"/>
    <col min="10335" max="10339" width="10.5703125" style="94" customWidth="1"/>
    <col min="10340" max="10340" width="10.85546875" style="94" customWidth="1"/>
    <col min="10341" max="10341" width="16" style="94" customWidth="1"/>
    <col min="10342" max="10342" width="9.85546875" style="94" customWidth="1"/>
    <col min="10343" max="10343" width="12" style="94" customWidth="1"/>
    <col min="10344" max="10344" width="12.85546875" style="94" customWidth="1"/>
    <col min="10345" max="10345" width="12.28515625" style="94" customWidth="1"/>
    <col min="10346" max="10346" width="13.5703125" style="94" customWidth="1"/>
    <col min="10347" max="10347" width="12.28515625" style="94" customWidth="1"/>
    <col min="10348" max="10348" width="10.28515625" style="94" customWidth="1"/>
    <col min="10349" max="10349" width="12.28515625" style="94" customWidth="1"/>
    <col min="10350" max="10351" width="11.140625" style="94" customWidth="1"/>
    <col min="10352" max="10352" width="12.5703125" style="94" customWidth="1"/>
    <col min="10353" max="10354" width="11.140625" style="94" customWidth="1"/>
    <col min="10355" max="10355" width="12.140625" style="94" customWidth="1"/>
    <col min="10356" max="10356" width="17.28515625" style="94" customWidth="1"/>
    <col min="10357" max="10357" width="9.85546875" style="94" customWidth="1"/>
    <col min="10358" max="10358" width="12" style="94" customWidth="1"/>
    <col min="10359" max="10359" width="12.85546875" style="94" customWidth="1"/>
    <col min="10360" max="10360" width="12.28515625" style="94" customWidth="1"/>
    <col min="10361" max="10361" width="14" style="94" customWidth="1"/>
    <col min="10362" max="10362" width="12.28515625" style="94" customWidth="1"/>
    <col min="10363" max="10363" width="10.42578125" style="94" customWidth="1"/>
    <col min="10364" max="10364" width="12.28515625" style="94" customWidth="1"/>
    <col min="10365" max="10369" width="11.42578125" style="94" customWidth="1"/>
    <col min="10370" max="10370" width="10.85546875" style="94" customWidth="1"/>
    <col min="10371" max="10372" width="9.85546875" style="94" customWidth="1"/>
    <col min="10373" max="10373" width="12" style="94" customWidth="1"/>
    <col min="10374" max="10374" width="12.85546875" style="94" customWidth="1"/>
    <col min="10375" max="10375" width="12.28515625" style="94" customWidth="1"/>
    <col min="10376" max="10376" width="13.5703125" style="94" customWidth="1"/>
    <col min="10377" max="10377" width="12.28515625" style="94" customWidth="1"/>
    <col min="10378" max="10378" width="10.7109375" style="94" customWidth="1"/>
    <col min="10379" max="10379" width="12.28515625" style="94" customWidth="1"/>
    <col min="10380" max="10381" width="10.7109375" style="94" customWidth="1"/>
    <col min="10382" max="10382" width="13.7109375" style="94" customWidth="1"/>
    <col min="10383" max="10384" width="10.7109375" style="94" customWidth="1"/>
    <col min="10385" max="10385" width="12.140625" style="94" customWidth="1"/>
    <col min="10386" max="10386" width="10.42578125" style="94" customWidth="1"/>
    <col min="10387" max="10387" width="9.85546875" style="94" customWidth="1"/>
    <col min="10388" max="10388" width="12" style="94" customWidth="1"/>
    <col min="10389" max="10390" width="12.85546875" style="94" customWidth="1"/>
    <col min="10391" max="10391" width="13.5703125" style="94" customWidth="1"/>
    <col min="10392" max="10392" width="12.28515625" style="94" customWidth="1"/>
    <col min="10393" max="10393" width="10.5703125" style="94" customWidth="1"/>
    <col min="10394" max="10394" width="14.42578125" style="94" customWidth="1"/>
    <col min="10395" max="10396" width="10.140625" style="94" customWidth="1"/>
    <col min="10397" max="10397" width="13.5703125" style="94" customWidth="1"/>
    <col min="10398" max="10399" width="10.140625" style="94" customWidth="1"/>
    <col min="10400" max="10400" width="12.28515625" style="94" customWidth="1"/>
    <col min="10401" max="10401" width="11.5703125" style="94" customWidth="1"/>
    <col min="10402" max="10402" width="9.85546875" style="94" customWidth="1"/>
    <col min="10403" max="10403" width="12" style="94" customWidth="1"/>
    <col min="10404" max="10404" width="12.85546875" style="94" customWidth="1"/>
    <col min="10405" max="10406" width="14" style="94" customWidth="1"/>
    <col min="10407" max="10407" width="12.28515625" style="94" customWidth="1"/>
    <col min="10408" max="10408" width="11.140625" style="94" customWidth="1"/>
    <col min="10409" max="10409" width="14.28515625" style="94" customWidth="1"/>
    <col min="10410" max="10411" width="11.140625" style="94" customWidth="1"/>
    <col min="10412" max="10412" width="12.7109375" style="94" customWidth="1"/>
    <col min="10413" max="10414" width="11.140625" style="94" customWidth="1"/>
    <col min="10415" max="10415" width="12.85546875" style="94" customWidth="1"/>
    <col min="10416" max="10416" width="11.5703125" style="94" customWidth="1"/>
    <col min="10417" max="10417" width="9.85546875" style="94" customWidth="1"/>
    <col min="10418" max="10418" width="12" style="94" customWidth="1"/>
    <col min="10419" max="10419" width="12.85546875" style="94" customWidth="1"/>
    <col min="10420" max="10420" width="13.7109375" style="94" customWidth="1"/>
    <col min="10421" max="10421" width="13.5703125" style="94" customWidth="1"/>
    <col min="10422" max="10422" width="12.28515625" style="94" customWidth="1"/>
    <col min="10423" max="10423" width="11" style="94" customWidth="1"/>
    <col min="10424" max="10424" width="14.5703125" style="94" customWidth="1"/>
    <col min="10425" max="10430" width="17.5703125" style="94" customWidth="1"/>
    <col min="10431" max="10431" width="12.42578125" style="94" customWidth="1"/>
    <col min="10432" max="10432" width="20.42578125" style="94" customWidth="1"/>
    <col min="10433" max="10433" width="18.28515625" style="94" customWidth="1"/>
    <col min="10434" max="10435" width="22.28515625" style="94" customWidth="1"/>
    <col min="10436" max="10496" width="9.140625" style="94"/>
    <col min="10497" max="10497" width="6.28515625" style="94" bestFit="1" customWidth="1"/>
    <col min="10498" max="10498" width="47.42578125" style="94" customWidth="1"/>
    <col min="10499" max="10499" width="7.140625" style="94" customWidth="1"/>
    <col min="10500" max="10500" width="10" style="94" customWidth="1"/>
    <col min="10501" max="10501" width="9.5703125" style="94" customWidth="1"/>
    <col min="10502" max="10502" width="15.7109375" style="94" customWidth="1"/>
    <col min="10503" max="10503" width="17.42578125" style="94" customWidth="1"/>
    <col min="10504" max="10505" width="12.85546875" style="94" customWidth="1"/>
    <col min="10506" max="10506" width="16" style="94" customWidth="1"/>
    <col min="10507" max="10507" width="14.7109375" style="94" customWidth="1"/>
    <col min="10508" max="10508" width="13.5703125" style="94" customWidth="1"/>
    <col min="10509" max="10509" width="12" style="94" customWidth="1"/>
    <col min="10510" max="10510" width="12.85546875" style="94" customWidth="1"/>
    <col min="10511" max="10511" width="13.5703125" style="94" customWidth="1"/>
    <col min="10512" max="10512" width="13.42578125" style="94" customWidth="1"/>
    <col min="10513" max="10513" width="11.7109375" style="94" customWidth="1"/>
    <col min="10514" max="10514" width="10.28515625" style="94" customWidth="1"/>
    <col min="10515" max="10515" width="17.5703125" style="94" customWidth="1"/>
    <col min="10516" max="10517" width="11.7109375" style="94" customWidth="1"/>
    <col min="10518" max="10518" width="12.42578125" style="94" customWidth="1"/>
    <col min="10519" max="10520" width="10.7109375" style="94" customWidth="1"/>
    <col min="10521" max="10521" width="10.5703125" style="94" customWidth="1"/>
    <col min="10522" max="10522" width="14" style="94" customWidth="1"/>
    <col min="10523" max="10523" width="9.85546875" style="94" customWidth="1"/>
    <col min="10524" max="10524" width="12" style="94" customWidth="1"/>
    <col min="10525" max="10525" width="12.85546875" style="94" customWidth="1"/>
    <col min="10526" max="10526" width="15.7109375" style="94" customWidth="1"/>
    <col min="10527" max="10527" width="14.140625" style="94" customWidth="1"/>
    <col min="10528" max="10528" width="13.28515625" style="94" customWidth="1"/>
    <col min="10529" max="10529" width="11.140625" style="94" customWidth="1"/>
    <col min="10530" max="10530" width="14.85546875" style="94" customWidth="1"/>
    <col min="10531" max="10532" width="11.28515625" style="94" customWidth="1"/>
    <col min="10533" max="10533" width="13.28515625" style="94" customWidth="1"/>
    <col min="10534" max="10535" width="9.140625" style="94" customWidth="1"/>
    <col min="10536" max="10536" width="11.140625" style="94" customWidth="1"/>
    <col min="10537" max="10537" width="16.7109375" style="94" customWidth="1"/>
    <col min="10538" max="10538" width="9.85546875" style="94" customWidth="1"/>
    <col min="10539" max="10539" width="12" style="94" customWidth="1"/>
    <col min="10540" max="10540" width="12.85546875" style="94" customWidth="1"/>
    <col min="10541" max="10541" width="13.85546875" style="94" customWidth="1"/>
    <col min="10542" max="10542" width="13.5703125" style="94" customWidth="1"/>
    <col min="10543" max="10543" width="12.28515625" style="94" customWidth="1"/>
    <col min="10544" max="10544" width="11.140625" style="94" customWidth="1"/>
    <col min="10545" max="10545" width="14" style="94" customWidth="1"/>
    <col min="10546" max="10547" width="10.140625" style="94" customWidth="1"/>
    <col min="10548" max="10548" width="13.140625" style="94" customWidth="1"/>
    <col min="10549" max="10550" width="10.140625" style="94" customWidth="1"/>
    <col min="10551" max="10551" width="11.28515625" style="94" customWidth="1"/>
    <col min="10552" max="10555" width="13.140625" style="94" customWidth="1"/>
    <col min="10556" max="10556" width="15.28515625" style="94" customWidth="1"/>
    <col min="10557" max="10559" width="13.140625" style="94" customWidth="1"/>
    <col min="10560" max="10560" width="14.7109375" style="94" customWidth="1"/>
    <col min="10561" max="10562" width="10.28515625" style="94" customWidth="1"/>
    <col min="10563" max="10563" width="14" style="94" customWidth="1"/>
    <col min="10564" max="10565" width="10.28515625" style="94" customWidth="1"/>
    <col min="10566" max="10566" width="11.42578125" style="94" customWidth="1"/>
    <col min="10567" max="10567" width="15.28515625" style="94" customWidth="1"/>
    <col min="10568" max="10568" width="9.85546875" style="94" customWidth="1"/>
    <col min="10569" max="10569" width="12" style="94" customWidth="1"/>
    <col min="10570" max="10570" width="12.85546875" style="94" customWidth="1"/>
    <col min="10571" max="10571" width="12.7109375" style="94" customWidth="1"/>
    <col min="10572" max="10572" width="13.7109375" style="94" customWidth="1"/>
    <col min="10573" max="10573" width="12.28515625" style="94" customWidth="1"/>
    <col min="10574" max="10574" width="10.7109375" style="94" customWidth="1"/>
    <col min="10575" max="10575" width="12.28515625" style="94" customWidth="1"/>
    <col min="10576" max="10577" width="10.5703125" style="94" customWidth="1"/>
    <col min="10578" max="10578" width="13.42578125" style="94" customWidth="1"/>
    <col min="10579" max="10580" width="10.5703125" style="94" customWidth="1"/>
    <col min="10581" max="10581" width="10.85546875" style="94" customWidth="1"/>
    <col min="10582" max="10582" width="15.28515625" style="94" customWidth="1"/>
    <col min="10583" max="10583" width="16.140625" style="94" customWidth="1"/>
    <col min="10584" max="10584" width="12" style="94" customWidth="1"/>
    <col min="10585" max="10585" width="12.85546875" style="94" customWidth="1"/>
    <col min="10586" max="10586" width="12.28515625" style="94" customWidth="1"/>
    <col min="10587" max="10587" width="14.140625" style="94" customWidth="1"/>
    <col min="10588" max="10588" width="12.28515625" style="94" customWidth="1"/>
    <col min="10589" max="10589" width="10.28515625" style="94" customWidth="1"/>
    <col min="10590" max="10590" width="12.28515625" style="94" customWidth="1"/>
    <col min="10591" max="10595" width="10.5703125" style="94" customWidth="1"/>
    <col min="10596" max="10596" width="10.85546875" style="94" customWidth="1"/>
    <col min="10597" max="10597" width="16" style="94" customWidth="1"/>
    <col min="10598" max="10598" width="9.85546875" style="94" customWidth="1"/>
    <col min="10599" max="10599" width="12" style="94" customWidth="1"/>
    <col min="10600" max="10600" width="12.85546875" style="94" customWidth="1"/>
    <col min="10601" max="10601" width="12.28515625" style="94" customWidth="1"/>
    <col min="10602" max="10602" width="13.5703125" style="94" customWidth="1"/>
    <col min="10603" max="10603" width="12.28515625" style="94" customWidth="1"/>
    <col min="10604" max="10604" width="10.28515625" style="94" customWidth="1"/>
    <col min="10605" max="10605" width="12.28515625" style="94" customWidth="1"/>
    <col min="10606" max="10607" width="11.140625" style="94" customWidth="1"/>
    <col min="10608" max="10608" width="12.5703125" style="94" customWidth="1"/>
    <col min="10609" max="10610" width="11.140625" style="94" customWidth="1"/>
    <col min="10611" max="10611" width="12.140625" style="94" customWidth="1"/>
    <col min="10612" max="10612" width="17.28515625" style="94" customWidth="1"/>
    <col min="10613" max="10613" width="9.85546875" style="94" customWidth="1"/>
    <col min="10614" max="10614" width="12" style="94" customWidth="1"/>
    <col min="10615" max="10615" width="12.85546875" style="94" customWidth="1"/>
    <col min="10616" max="10616" width="12.28515625" style="94" customWidth="1"/>
    <col min="10617" max="10617" width="14" style="94" customWidth="1"/>
    <col min="10618" max="10618" width="12.28515625" style="94" customWidth="1"/>
    <col min="10619" max="10619" width="10.42578125" style="94" customWidth="1"/>
    <col min="10620" max="10620" width="12.28515625" style="94" customWidth="1"/>
    <col min="10621" max="10625" width="11.42578125" style="94" customWidth="1"/>
    <col min="10626" max="10626" width="10.85546875" style="94" customWidth="1"/>
    <col min="10627" max="10628" width="9.85546875" style="94" customWidth="1"/>
    <col min="10629" max="10629" width="12" style="94" customWidth="1"/>
    <col min="10630" max="10630" width="12.85546875" style="94" customWidth="1"/>
    <col min="10631" max="10631" width="12.28515625" style="94" customWidth="1"/>
    <col min="10632" max="10632" width="13.5703125" style="94" customWidth="1"/>
    <col min="10633" max="10633" width="12.28515625" style="94" customWidth="1"/>
    <col min="10634" max="10634" width="10.7109375" style="94" customWidth="1"/>
    <col min="10635" max="10635" width="12.28515625" style="94" customWidth="1"/>
    <col min="10636" max="10637" width="10.7109375" style="94" customWidth="1"/>
    <col min="10638" max="10638" width="13.7109375" style="94" customWidth="1"/>
    <col min="10639" max="10640" width="10.7109375" style="94" customWidth="1"/>
    <col min="10641" max="10641" width="12.140625" style="94" customWidth="1"/>
    <col min="10642" max="10642" width="10.42578125" style="94" customWidth="1"/>
    <col min="10643" max="10643" width="9.85546875" style="94" customWidth="1"/>
    <col min="10644" max="10644" width="12" style="94" customWidth="1"/>
    <col min="10645" max="10646" width="12.85546875" style="94" customWidth="1"/>
    <col min="10647" max="10647" width="13.5703125" style="94" customWidth="1"/>
    <col min="10648" max="10648" width="12.28515625" style="94" customWidth="1"/>
    <col min="10649" max="10649" width="10.5703125" style="94" customWidth="1"/>
    <col min="10650" max="10650" width="14.42578125" style="94" customWidth="1"/>
    <col min="10651" max="10652" width="10.140625" style="94" customWidth="1"/>
    <col min="10653" max="10653" width="13.5703125" style="94" customWidth="1"/>
    <col min="10654" max="10655" width="10.140625" style="94" customWidth="1"/>
    <col min="10656" max="10656" width="12.28515625" style="94" customWidth="1"/>
    <col min="10657" max="10657" width="11.5703125" style="94" customWidth="1"/>
    <col min="10658" max="10658" width="9.85546875" style="94" customWidth="1"/>
    <col min="10659" max="10659" width="12" style="94" customWidth="1"/>
    <col min="10660" max="10660" width="12.85546875" style="94" customWidth="1"/>
    <col min="10661" max="10662" width="14" style="94" customWidth="1"/>
    <col min="10663" max="10663" width="12.28515625" style="94" customWidth="1"/>
    <col min="10664" max="10664" width="11.140625" style="94" customWidth="1"/>
    <col min="10665" max="10665" width="14.28515625" style="94" customWidth="1"/>
    <col min="10666" max="10667" width="11.140625" style="94" customWidth="1"/>
    <col min="10668" max="10668" width="12.7109375" style="94" customWidth="1"/>
    <col min="10669" max="10670" width="11.140625" style="94" customWidth="1"/>
    <col min="10671" max="10671" width="12.85546875" style="94" customWidth="1"/>
    <col min="10672" max="10672" width="11.5703125" style="94" customWidth="1"/>
    <col min="10673" max="10673" width="9.85546875" style="94" customWidth="1"/>
    <col min="10674" max="10674" width="12" style="94" customWidth="1"/>
    <col min="10675" max="10675" width="12.85546875" style="94" customWidth="1"/>
    <col min="10676" max="10676" width="13.7109375" style="94" customWidth="1"/>
    <col min="10677" max="10677" width="13.5703125" style="94" customWidth="1"/>
    <col min="10678" max="10678" width="12.28515625" style="94" customWidth="1"/>
    <col min="10679" max="10679" width="11" style="94" customWidth="1"/>
    <col min="10680" max="10680" width="14.5703125" style="94" customWidth="1"/>
    <col min="10681" max="10686" width="17.5703125" style="94" customWidth="1"/>
    <col min="10687" max="10687" width="12.42578125" style="94" customWidth="1"/>
    <col min="10688" max="10688" width="20.42578125" style="94" customWidth="1"/>
    <col min="10689" max="10689" width="18.28515625" style="94" customWidth="1"/>
    <col min="10690" max="10691" width="22.28515625" style="94" customWidth="1"/>
    <col min="10692" max="10752" width="9.140625" style="94"/>
    <col min="10753" max="10753" width="6.28515625" style="94" bestFit="1" customWidth="1"/>
    <col min="10754" max="10754" width="47.42578125" style="94" customWidth="1"/>
    <col min="10755" max="10755" width="7.140625" style="94" customWidth="1"/>
    <col min="10756" max="10756" width="10" style="94" customWidth="1"/>
    <col min="10757" max="10757" width="9.5703125" style="94" customWidth="1"/>
    <col min="10758" max="10758" width="15.7109375" style="94" customWidth="1"/>
    <col min="10759" max="10759" width="17.42578125" style="94" customWidth="1"/>
    <col min="10760" max="10761" width="12.85546875" style="94" customWidth="1"/>
    <col min="10762" max="10762" width="16" style="94" customWidth="1"/>
    <col min="10763" max="10763" width="14.7109375" style="94" customWidth="1"/>
    <col min="10764" max="10764" width="13.5703125" style="94" customWidth="1"/>
    <col min="10765" max="10765" width="12" style="94" customWidth="1"/>
    <col min="10766" max="10766" width="12.85546875" style="94" customWidth="1"/>
    <col min="10767" max="10767" width="13.5703125" style="94" customWidth="1"/>
    <col min="10768" max="10768" width="13.42578125" style="94" customWidth="1"/>
    <col min="10769" max="10769" width="11.7109375" style="94" customWidth="1"/>
    <col min="10770" max="10770" width="10.28515625" style="94" customWidth="1"/>
    <col min="10771" max="10771" width="17.5703125" style="94" customWidth="1"/>
    <col min="10772" max="10773" width="11.7109375" style="94" customWidth="1"/>
    <col min="10774" max="10774" width="12.42578125" style="94" customWidth="1"/>
    <col min="10775" max="10776" width="10.7109375" style="94" customWidth="1"/>
    <col min="10777" max="10777" width="10.5703125" style="94" customWidth="1"/>
    <col min="10778" max="10778" width="14" style="94" customWidth="1"/>
    <col min="10779" max="10779" width="9.85546875" style="94" customWidth="1"/>
    <col min="10780" max="10780" width="12" style="94" customWidth="1"/>
    <col min="10781" max="10781" width="12.85546875" style="94" customWidth="1"/>
    <col min="10782" max="10782" width="15.7109375" style="94" customWidth="1"/>
    <col min="10783" max="10783" width="14.140625" style="94" customWidth="1"/>
    <col min="10784" max="10784" width="13.28515625" style="94" customWidth="1"/>
    <col min="10785" max="10785" width="11.140625" style="94" customWidth="1"/>
    <col min="10786" max="10786" width="14.85546875" style="94" customWidth="1"/>
    <col min="10787" max="10788" width="11.28515625" style="94" customWidth="1"/>
    <col min="10789" max="10789" width="13.28515625" style="94" customWidth="1"/>
    <col min="10790" max="10791" width="9.140625" style="94" customWidth="1"/>
    <col min="10792" max="10792" width="11.140625" style="94" customWidth="1"/>
    <col min="10793" max="10793" width="16.7109375" style="94" customWidth="1"/>
    <col min="10794" max="10794" width="9.85546875" style="94" customWidth="1"/>
    <col min="10795" max="10795" width="12" style="94" customWidth="1"/>
    <col min="10796" max="10796" width="12.85546875" style="94" customWidth="1"/>
    <col min="10797" max="10797" width="13.85546875" style="94" customWidth="1"/>
    <col min="10798" max="10798" width="13.5703125" style="94" customWidth="1"/>
    <col min="10799" max="10799" width="12.28515625" style="94" customWidth="1"/>
    <col min="10800" max="10800" width="11.140625" style="94" customWidth="1"/>
    <col min="10801" max="10801" width="14" style="94" customWidth="1"/>
    <col min="10802" max="10803" width="10.140625" style="94" customWidth="1"/>
    <col min="10804" max="10804" width="13.140625" style="94" customWidth="1"/>
    <col min="10805" max="10806" width="10.140625" style="94" customWidth="1"/>
    <col min="10807" max="10807" width="11.28515625" style="94" customWidth="1"/>
    <col min="10808" max="10811" width="13.140625" style="94" customWidth="1"/>
    <col min="10812" max="10812" width="15.28515625" style="94" customWidth="1"/>
    <col min="10813" max="10815" width="13.140625" style="94" customWidth="1"/>
    <col min="10816" max="10816" width="14.7109375" style="94" customWidth="1"/>
    <col min="10817" max="10818" width="10.28515625" style="94" customWidth="1"/>
    <col min="10819" max="10819" width="14" style="94" customWidth="1"/>
    <col min="10820" max="10821" width="10.28515625" style="94" customWidth="1"/>
    <col min="10822" max="10822" width="11.42578125" style="94" customWidth="1"/>
    <col min="10823" max="10823" width="15.28515625" style="94" customWidth="1"/>
    <col min="10824" max="10824" width="9.85546875" style="94" customWidth="1"/>
    <col min="10825" max="10825" width="12" style="94" customWidth="1"/>
    <col min="10826" max="10826" width="12.85546875" style="94" customWidth="1"/>
    <col min="10827" max="10827" width="12.7109375" style="94" customWidth="1"/>
    <col min="10828" max="10828" width="13.7109375" style="94" customWidth="1"/>
    <col min="10829" max="10829" width="12.28515625" style="94" customWidth="1"/>
    <col min="10830" max="10830" width="10.7109375" style="94" customWidth="1"/>
    <col min="10831" max="10831" width="12.28515625" style="94" customWidth="1"/>
    <col min="10832" max="10833" width="10.5703125" style="94" customWidth="1"/>
    <col min="10834" max="10834" width="13.42578125" style="94" customWidth="1"/>
    <col min="10835" max="10836" width="10.5703125" style="94" customWidth="1"/>
    <col min="10837" max="10837" width="10.85546875" style="94" customWidth="1"/>
    <col min="10838" max="10838" width="15.28515625" style="94" customWidth="1"/>
    <col min="10839" max="10839" width="16.140625" style="94" customWidth="1"/>
    <col min="10840" max="10840" width="12" style="94" customWidth="1"/>
    <col min="10841" max="10841" width="12.85546875" style="94" customWidth="1"/>
    <col min="10842" max="10842" width="12.28515625" style="94" customWidth="1"/>
    <col min="10843" max="10843" width="14.140625" style="94" customWidth="1"/>
    <col min="10844" max="10844" width="12.28515625" style="94" customWidth="1"/>
    <col min="10845" max="10845" width="10.28515625" style="94" customWidth="1"/>
    <col min="10846" max="10846" width="12.28515625" style="94" customWidth="1"/>
    <col min="10847" max="10851" width="10.5703125" style="94" customWidth="1"/>
    <col min="10852" max="10852" width="10.85546875" style="94" customWidth="1"/>
    <col min="10853" max="10853" width="16" style="94" customWidth="1"/>
    <col min="10854" max="10854" width="9.85546875" style="94" customWidth="1"/>
    <col min="10855" max="10855" width="12" style="94" customWidth="1"/>
    <col min="10856" max="10856" width="12.85546875" style="94" customWidth="1"/>
    <col min="10857" max="10857" width="12.28515625" style="94" customWidth="1"/>
    <col min="10858" max="10858" width="13.5703125" style="94" customWidth="1"/>
    <col min="10859" max="10859" width="12.28515625" style="94" customWidth="1"/>
    <col min="10860" max="10860" width="10.28515625" style="94" customWidth="1"/>
    <col min="10861" max="10861" width="12.28515625" style="94" customWidth="1"/>
    <col min="10862" max="10863" width="11.140625" style="94" customWidth="1"/>
    <col min="10864" max="10864" width="12.5703125" style="94" customWidth="1"/>
    <col min="10865" max="10866" width="11.140625" style="94" customWidth="1"/>
    <col min="10867" max="10867" width="12.140625" style="94" customWidth="1"/>
    <col min="10868" max="10868" width="17.28515625" style="94" customWidth="1"/>
    <col min="10869" max="10869" width="9.85546875" style="94" customWidth="1"/>
    <col min="10870" max="10870" width="12" style="94" customWidth="1"/>
    <col min="10871" max="10871" width="12.85546875" style="94" customWidth="1"/>
    <col min="10872" max="10872" width="12.28515625" style="94" customWidth="1"/>
    <col min="10873" max="10873" width="14" style="94" customWidth="1"/>
    <col min="10874" max="10874" width="12.28515625" style="94" customWidth="1"/>
    <col min="10875" max="10875" width="10.42578125" style="94" customWidth="1"/>
    <col min="10876" max="10876" width="12.28515625" style="94" customWidth="1"/>
    <col min="10877" max="10881" width="11.42578125" style="94" customWidth="1"/>
    <col min="10882" max="10882" width="10.85546875" style="94" customWidth="1"/>
    <col min="10883" max="10884" width="9.85546875" style="94" customWidth="1"/>
    <col min="10885" max="10885" width="12" style="94" customWidth="1"/>
    <col min="10886" max="10886" width="12.85546875" style="94" customWidth="1"/>
    <col min="10887" max="10887" width="12.28515625" style="94" customWidth="1"/>
    <col min="10888" max="10888" width="13.5703125" style="94" customWidth="1"/>
    <col min="10889" max="10889" width="12.28515625" style="94" customWidth="1"/>
    <col min="10890" max="10890" width="10.7109375" style="94" customWidth="1"/>
    <col min="10891" max="10891" width="12.28515625" style="94" customWidth="1"/>
    <col min="10892" max="10893" width="10.7109375" style="94" customWidth="1"/>
    <col min="10894" max="10894" width="13.7109375" style="94" customWidth="1"/>
    <col min="10895" max="10896" width="10.7109375" style="94" customWidth="1"/>
    <col min="10897" max="10897" width="12.140625" style="94" customWidth="1"/>
    <col min="10898" max="10898" width="10.42578125" style="94" customWidth="1"/>
    <col min="10899" max="10899" width="9.85546875" style="94" customWidth="1"/>
    <col min="10900" max="10900" width="12" style="94" customWidth="1"/>
    <col min="10901" max="10902" width="12.85546875" style="94" customWidth="1"/>
    <col min="10903" max="10903" width="13.5703125" style="94" customWidth="1"/>
    <col min="10904" max="10904" width="12.28515625" style="94" customWidth="1"/>
    <col min="10905" max="10905" width="10.5703125" style="94" customWidth="1"/>
    <col min="10906" max="10906" width="14.42578125" style="94" customWidth="1"/>
    <col min="10907" max="10908" width="10.140625" style="94" customWidth="1"/>
    <col min="10909" max="10909" width="13.5703125" style="94" customWidth="1"/>
    <col min="10910" max="10911" width="10.140625" style="94" customWidth="1"/>
    <col min="10912" max="10912" width="12.28515625" style="94" customWidth="1"/>
    <col min="10913" max="10913" width="11.5703125" style="94" customWidth="1"/>
    <col min="10914" max="10914" width="9.85546875" style="94" customWidth="1"/>
    <col min="10915" max="10915" width="12" style="94" customWidth="1"/>
    <col min="10916" max="10916" width="12.85546875" style="94" customWidth="1"/>
    <col min="10917" max="10918" width="14" style="94" customWidth="1"/>
    <col min="10919" max="10919" width="12.28515625" style="94" customWidth="1"/>
    <col min="10920" max="10920" width="11.140625" style="94" customWidth="1"/>
    <col min="10921" max="10921" width="14.28515625" style="94" customWidth="1"/>
    <col min="10922" max="10923" width="11.140625" style="94" customWidth="1"/>
    <col min="10924" max="10924" width="12.7109375" style="94" customWidth="1"/>
    <col min="10925" max="10926" width="11.140625" style="94" customWidth="1"/>
    <col min="10927" max="10927" width="12.85546875" style="94" customWidth="1"/>
    <col min="10928" max="10928" width="11.5703125" style="94" customWidth="1"/>
    <col min="10929" max="10929" width="9.85546875" style="94" customWidth="1"/>
    <col min="10930" max="10930" width="12" style="94" customWidth="1"/>
    <col min="10931" max="10931" width="12.85546875" style="94" customWidth="1"/>
    <col min="10932" max="10932" width="13.7109375" style="94" customWidth="1"/>
    <col min="10933" max="10933" width="13.5703125" style="94" customWidth="1"/>
    <col min="10934" max="10934" width="12.28515625" style="94" customWidth="1"/>
    <col min="10935" max="10935" width="11" style="94" customWidth="1"/>
    <col min="10936" max="10936" width="14.5703125" style="94" customWidth="1"/>
    <col min="10937" max="10942" width="17.5703125" style="94" customWidth="1"/>
    <col min="10943" max="10943" width="12.42578125" style="94" customWidth="1"/>
    <col min="10944" max="10944" width="20.42578125" style="94" customWidth="1"/>
    <col min="10945" max="10945" width="18.28515625" style="94" customWidth="1"/>
    <col min="10946" max="10947" width="22.28515625" style="94" customWidth="1"/>
    <col min="10948" max="11008" width="9.140625" style="94"/>
    <col min="11009" max="11009" width="6.28515625" style="94" bestFit="1" customWidth="1"/>
    <col min="11010" max="11010" width="47.42578125" style="94" customWidth="1"/>
    <col min="11011" max="11011" width="7.140625" style="94" customWidth="1"/>
    <col min="11012" max="11012" width="10" style="94" customWidth="1"/>
    <col min="11013" max="11013" width="9.5703125" style="94" customWidth="1"/>
    <col min="11014" max="11014" width="15.7109375" style="94" customWidth="1"/>
    <col min="11015" max="11015" width="17.42578125" style="94" customWidth="1"/>
    <col min="11016" max="11017" width="12.85546875" style="94" customWidth="1"/>
    <col min="11018" max="11018" width="16" style="94" customWidth="1"/>
    <col min="11019" max="11019" width="14.7109375" style="94" customWidth="1"/>
    <col min="11020" max="11020" width="13.5703125" style="94" customWidth="1"/>
    <col min="11021" max="11021" width="12" style="94" customWidth="1"/>
    <col min="11022" max="11022" width="12.85546875" style="94" customWidth="1"/>
    <col min="11023" max="11023" width="13.5703125" style="94" customWidth="1"/>
    <col min="11024" max="11024" width="13.42578125" style="94" customWidth="1"/>
    <col min="11025" max="11025" width="11.7109375" style="94" customWidth="1"/>
    <col min="11026" max="11026" width="10.28515625" style="94" customWidth="1"/>
    <col min="11027" max="11027" width="17.5703125" style="94" customWidth="1"/>
    <col min="11028" max="11029" width="11.7109375" style="94" customWidth="1"/>
    <col min="11030" max="11030" width="12.42578125" style="94" customWidth="1"/>
    <col min="11031" max="11032" width="10.7109375" style="94" customWidth="1"/>
    <col min="11033" max="11033" width="10.5703125" style="94" customWidth="1"/>
    <col min="11034" max="11034" width="14" style="94" customWidth="1"/>
    <col min="11035" max="11035" width="9.85546875" style="94" customWidth="1"/>
    <col min="11036" max="11036" width="12" style="94" customWidth="1"/>
    <col min="11037" max="11037" width="12.85546875" style="94" customWidth="1"/>
    <col min="11038" max="11038" width="15.7109375" style="94" customWidth="1"/>
    <col min="11039" max="11039" width="14.140625" style="94" customWidth="1"/>
    <col min="11040" max="11040" width="13.28515625" style="94" customWidth="1"/>
    <col min="11041" max="11041" width="11.140625" style="94" customWidth="1"/>
    <col min="11042" max="11042" width="14.85546875" style="94" customWidth="1"/>
    <col min="11043" max="11044" width="11.28515625" style="94" customWidth="1"/>
    <col min="11045" max="11045" width="13.28515625" style="94" customWidth="1"/>
    <col min="11046" max="11047" width="9.140625" style="94" customWidth="1"/>
    <col min="11048" max="11048" width="11.140625" style="94" customWidth="1"/>
    <col min="11049" max="11049" width="16.7109375" style="94" customWidth="1"/>
    <col min="11050" max="11050" width="9.85546875" style="94" customWidth="1"/>
    <col min="11051" max="11051" width="12" style="94" customWidth="1"/>
    <col min="11052" max="11052" width="12.85546875" style="94" customWidth="1"/>
    <col min="11053" max="11053" width="13.85546875" style="94" customWidth="1"/>
    <col min="11054" max="11054" width="13.5703125" style="94" customWidth="1"/>
    <col min="11055" max="11055" width="12.28515625" style="94" customWidth="1"/>
    <col min="11056" max="11056" width="11.140625" style="94" customWidth="1"/>
    <col min="11057" max="11057" width="14" style="94" customWidth="1"/>
    <col min="11058" max="11059" width="10.140625" style="94" customWidth="1"/>
    <col min="11060" max="11060" width="13.140625" style="94" customWidth="1"/>
    <col min="11061" max="11062" width="10.140625" style="94" customWidth="1"/>
    <col min="11063" max="11063" width="11.28515625" style="94" customWidth="1"/>
    <col min="11064" max="11067" width="13.140625" style="94" customWidth="1"/>
    <col min="11068" max="11068" width="15.28515625" style="94" customWidth="1"/>
    <col min="11069" max="11071" width="13.140625" style="94" customWidth="1"/>
    <col min="11072" max="11072" width="14.7109375" style="94" customWidth="1"/>
    <col min="11073" max="11074" width="10.28515625" style="94" customWidth="1"/>
    <col min="11075" max="11075" width="14" style="94" customWidth="1"/>
    <col min="11076" max="11077" width="10.28515625" style="94" customWidth="1"/>
    <col min="11078" max="11078" width="11.42578125" style="94" customWidth="1"/>
    <col min="11079" max="11079" width="15.28515625" style="94" customWidth="1"/>
    <col min="11080" max="11080" width="9.85546875" style="94" customWidth="1"/>
    <col min="11081" max="11081" width="12" style="94" customWidth="1"/>
    <col min="11082" max="11082" width="12.85546875" style="94" customWidth="1"/>
    <col min="11083" max="11083" width="12.7109375" style="94" customWidth="1"/>
    <col min="11084" max="11084" width="13.7109375" style="94" customWidth="1"/>
    <col min="11085" max="11085" width="12.28515625" style="94" customWidth="1"/>
    <col min="11086" max="11086" width="10.7109375" style="94" customWidth="1"/>
    <col min="11087" max="11087" width="12.28515625" style="94" customWidth="1"/>
    <col min="11088" max="11089" width="10.5703125" style="94" customWidth="1"/>
    <col min="11090" max="11090" width="13.42578125" style="94" customWidth="1"/>
    <col min="11091" max="11092" width="10.5703125" style="94" customWidth="1"/>
    <col min="11093" max="11093" width="10.85546875" style="94" customWidth="1"/>
    <col min="11094" max="11094" width="15.28515625" style="94" customWidth="1"/>
    <col min="11095" max="11095" width="16.140625" style="94" customWidth="1"/>
    <col min="11096" max="11096" width="12" style="94" customWidth="1"/>
    <col min="11097" max="11097" width="12.85546875" style="94" customWidth="1"/>
    <col min="11098" max="11098" width="12.28515625" style="94" customWidth="1"/>
    <col min="11099" max="11099" width="14.140625" style="94" customWidth="1"/>
    <col min="11100" max="11100" width="12.28515625" style="94" customWidth="1"/>
    <col min="11101" max="11101" width="10.28515625" style="94" customWidth="1"/>
    <col min="11102" max="11102" width="12.28515625" style="94" customWidth="1"/>
    <col min="11103" max="11107" width="10.5703125" style="94" customWidth="1"/>
    <col min="11108" max="11108" width="10.85546875" style="94" customWidth="1"/>
    <col min="11109" max="11109" width="16" style="94" customWidth="1"/>
    <col min="11110" max="11110" width="9.85546875" style="94" customWidth="1"/>
    <col min="11111" max="11111" width="12" style="94" customWidth="1"/>
    <col min="11112" max="11112" width="12.85546875" style="94" customWidth="1"/>
    <col min="11113" max="11113" width="12.28515625" style="94" customWidth="1"/>
    <col min="11114" max="11114" width="13.5703125" style="94" customWidth="1"/>
    <col min="11115" max="11115" width="12.28515625" style="94" customWidth="1"/>
    <col min="11116" max="11116" width="10.28515625" style="94" customWidth="1"/>
    <col min="11117" max="11117" width="12.28515625" style="94" customWidth="1"/>
    <col min="11118" max="11119" width="11.140625" style="94" customWidth="1"/>
    <col min="11120" max="11120" width="12.5703125" style="94" customWidth="1"/>
    <col min="11121" max="11122" width="11.140625" style="94" customWidth="1"/>
    <col min="11123" max="11123" width="12.140625" style="94" customWidth="1"/>
    <col min="11124" max="11124" width="17.28515625" style="94" customWidth="1"/>
    <col min="11125" max="11125" width="9.85546875" style="94" customWidth="1"/>
    <col min="11126" max="11126" width="12" style="94" customWidth="1"/>
    <col min="11127" max="11127" width="12.85546875" style="94" customWidth="1"/>
    <col min="11128" max="11128" width="12.28515625" style="94" customWidth="1"/>
    <col min="11129" max="11129" width="14" style="94" customWidth="1"/>
    <col min="11130" max="11130" width="12.28515625" style="94" customWidth="1"/>
    <col min="11131" max="11131" width="10.42578125" style="94" customWidth="1"/>
    <col min="11132" max="11132" width="12.28515625" style="94" customWidth="1"/>
    <col min="11133" max="11137" width="11.42578125" style="94" customWidth="1"/>
    <col min="11138" max="11138" width="10.85546875" style="94" customWidth="1"/>
    <col min="11139" max="11140" width="9.85546875" style="94" customWidth="1"/>
    <col min="11141" max="11141" width="12" style="94" customWidth="1"/>
    <col min="11142" max="11142" width="12.85546875" style="94" customWidth="1"/>
    <col min="11143" max="11143" width="12.28515625" style="94" customWidth="1"/>
    <col min="11144" max="11144" width="13.5703125" style="94" customWidth="1"/>
    <col min="11145" max="11145" width="12.28515625" style="94" customWidth="1"/>
    <col min="11146" max="11146" width="10.7109375" style="94" customWidth="1"/>
    <col min="11147" max="11147" width="12.28515625" style="94" customWidth="1"/>
    <col min="11148" max="11149" width="10.7109375" style="94" customWidth="1"/>
    <col min="11150" max="11150" width="13.7109375" style="94" customWidth="1"/>
    <col min="11151" max="11152" width="10.7109375" style="94" customWidth="1"/>
    <col min="11153" max="11153" width="12.140625" style="94" customWidth="1"/>
    <col min="11154" max="11154" width="10.42578125" style="94" customWidth="1"/>
    <col min="11155" max="11155" width="9.85546875" style="94" customWidth="1"/>
    <col min="11156" max="11156" width="12" style="94" customWidth="1"/>
    <col min="11157" max="11158" width="12.85546875" style="94" customWidth="1"/>
    <col min="11159" max="11159" width="13.5703125" style="94" customWidth="1"/>
    <col min="11160" max="11160" width="12.28515625" style="94" customWidth="1"/>
    <col min="11161" max="11161" width="10.5703125" style="94" customWidth="1"/>
    <col min="11162" max="11162" width="14.42578125" style="94" customWidth="1"/>
    <col min="11163" max="11164" width="10.140625" style="94" customWidth="1"/>
    <col min="11165" max="11165" width="13.5703125" style="94" customWidth="1"/>
    <col min="11166" max="11167" width="10.140625" style="94" customWidth="1"/>
    <col min="11168" max="11168" width="12.28515625" style="94" customWidth="1"/>
    <col min="11169" max="11169" width="11.5703125" style="94" customWidth="1"/>
    <col min="11170" max="11170" width="9.85546875" style="94" customWidth="1"/>
    <col min="11171" max="11171" width="12" style="94" customWidth="1"/>
    <col min="11172" max="11172" width="12.85546875" style="94" customWidth="1"/>
    <col min="11173" max="11174" width="14" style="94" customWidth="1"/>
    <col min="11175" max="11175" width="12.28515625" style="94" customWidth="1"/>
    <col min="11176" max="11176" width="11.140625" style="94" customWidth="1"/>
    <col min="11177" max="11177" width="14.28515625" style="94" customWidth="1"/>
    <col min="11178" max="11179" width="11.140625" style="94" customWidth="1"/>
    <col min="11180" max="11180" width="12.7109375" style="94" customWidth="1"/>
    <col min="11181" max="11182" width="11.140625" style="94" customWidth="1"/>
    <col min="11183" max="11183" width="12.85546875" style="94" customWidth="1"/>
    <col min="11184" max="11184" width="11.5703125" style="94" customWidth="1"/>
    <col min="11185" max="11185" width="9.85546875" style="94" customWidth="1"/>
    <col min="11186" max="11186" width="12" style="94" customWidth="1"/>
    <col min="11187" max="11187" width="12.85546875" style="94" customWidth="1"/>
    <col min="11188" max="11188" width="13.7109375" style="94" customWidth="1"/>
    <col min="11189" max="11189" width="13.5703125" style="94" customWidth="1"/>
    <col min="11190" max="11190" width="12.28515625" style="94" customWidth="1"/>
    <col min="11191" max="11191" width="11" style="94" customWidth="1"/>
    <col min="11192" max="11192" width="14.5703125" style="94" customWidth="1"/>
    <col min="11193" max="11198" width="17.5703125" style="94" customWidth="1"/>
    <col min="11199" max="11199" width="12.42578125" style="94" customWidth="1"/>
    <col min="11200" max="11200" width="20.42578125" style="94" customWidth="1"/>
    <col min="11201" max="11201" width="18.28515625" style="94" customWidth="1"/>
    <col min="11202" max="11203" width="22.28515625" style="94" customWidth="1"/>
    <col min="11204" max="11264" width="9.140625" style="94"/>
    <col min="11265" max="11265" width="6.28515625" style="94" bestFit="1" customWidth="1"/>
    <col min="11266" max="11266" width="47.42578125" style="94" customWidth="1"/>
    <col min="11267" max="11267" width="7.140625" style="94" customWidth="1"/>
    <col min="11268" max="11268" width="10" style="94" customWidth="1"/>
    <col min="11269" max="11269" width="9.5703125" style="94" customWidth="1"/>
    <col min="11270" max="11270" width="15.7109375" style="94" customWidth="1"/>
    <col min="11271" max="11271" width="17.42578125" style="94" customWidth="1"/>
    <col min="11272" max="11273" width="12.85546875" style="94" customWidth="1"/>
    <col min="11274" max="11274" width="16" style="94" customWidth="1"/>
    <col min="11275" max="11275" width="14.7109375" style="94" customWidth="1"/>
    <col min="11276" max="11276" width="13.5703125" style="94" customWidth="1"/>
    <col min="11277" max="11277" width="12" style="94" customWidth="1"/>
    <col min="11278" max="11278" width="12.85546875" style="94" customWidth="1"/>
    <col min="11279" max="11279" width="13.5703125" style="94" customWidth="1"/>
    <col min="11280" max="11280" width="13.42578125" style="94" customWidth="1"/>
    <col min="11281" max="11281" width="11.7109375" style="94" customWidth="1"/>
    <col min="11282" max="11282" width="10.28515625" style="94" customWidth="1"/>
    <col min="11283" max="11283" width="17.5703125" style="94" customWidth="1"/>
    <col min="11284" max="11285" width="11.7109375" style="94" customWidth="1"/>
    <col min="11286" max="11286" width="12.42578125" style="94" customWidth="1"/>
    <col min="11287" max="11288" width="10.7109375" style="94" customWidth="1"/>
    <col min="11289" max="11289" width="10.5703125" style="94" customWidth="1"/>
    <col min="11290" max="11290" width="14" style="94" customWidth="1"/>
    <col min="11291" max="11291" width="9.85546875" style="94" customWidth="1"/>
    <col min="11292" max="11292" width="12" style="94" customWidth="1"/>
    <col min="11293" max="11293" width="12.85546875" style="94" customWidth="1"/>
    <col min="11294" max="11294" width="15.7109375" style="94" customWidth="1"/>
    <col min="11295" max="11295" width="14.140625" style="94" customWidth="1"/>
    <col min="11296" max="11296" width="13.28515625" style="94" customWidth="1"/>
    <col min="11297" max="11297" width="11.140625" style="94" customWidth="1"/>
    <col min="11298" max="11298" width="14.85546875" style="94" customWidth="1"/>
    <col min="11299" max="11300" width="11.28515625" style="94" customWidth="1"/>
    <col min="11301" max="11301" width="13.28515625" style="94" customWidth="1"/>
    <col min="11302" max="11303" width="9.140625" style="94" customWidth="1"/>
    <col min="11304" max="11304" width="11.140625" style="94" customWidth="1"/>
    <col min="11305" max="11305" width="16.7109375" style="94" customWidth="1"/>
    <col min="11306" max="11306" width="9.85546875" style="94" customWidth="1"/>
    <col min="11307" max="11307" width="12" style="94" customWidth="1"/>
    <col min="11308" max="11308" width="12.85546875" style="94" customWidth="1"/>
    <col min="11309" max="11309" width="13.85546875" style="94" customWidth="1"/>
    <col min="11310" max="11310" width="13.5703125" style="94" customWidth="1"/>
    <col min="11311" max="11311" width="12.28515625" style="94" customWidth="1"/>
    <col min="11312" max="11312" width="11.140625" style="94" customWidth="1"/>
    <col min="11313" max="11313" width="14" style="94" customWidth="1"/>
    <col min="11314" max="11315" width="10.140625" style="94" customWidth="1"/>
    <col min="11316" max="11316" width="13.140625" style="94" customWidth="1"/>
    <col min="11317" max="11318" width="10.140625" style="94" customWidth="1"/>
    <col min="11319" max="11319" width="11.28515625" style="94" customWidth="1"/>
    <col min="11320" max="11323" width="13.140625" style="94" customWidth="1"/>
    <col min="11324" max="11324" width="15.28515625" style="94" customWidth="1"/>
    <col min="11325" max="11327" width="13.140625" style="94" customWidth="1"/>
    <col min="11328" max="11328" width="14.7109375" style="94" customWidth="1"/>
    <col min="11329" max="11330" width="10.28515625" style="94" customWidth="1"/>
    <col min="11331" max="11331" width="14" style="94" customWidth="1"/>
    <col min="11332" max="11333" width="10.28515625" style="94" customWidth="1"/>
    <col min="11334" max="11334" width="11.42578125" style="94" customWidth="1"/>
    <col min="11335" max="11335" width="15.28515625" style="94" customWidth="1"/>
    <col min="11336" max="11336" width="9.85546875" style="94" customWidth="1"/>
    <col min="11337" max="11337" width="12" style="94" customWidth="1"/>
    <col min="11338" max="11338" width="12.85546875" style="94" customWidth="1"/>
    <col min="11339" max="11339" width="12.7109375" style="94" customWidth="1"/>
    <col min="11340" max="11340" width="13.7109375" style="94" customWidth="1"/>
    <col min="11341" max="11341" width="12.28515625" style="94" customWidth="1"/>
    <col min="11342" max="11342" width="10.7109375" style="94" customWidth="1"/>
    <col min="11343" max="11343" width="12.28515625" style="94" customWidth="1"/>
    <col min="11344" max="11345" width="10.5703125" style="94" customWidth="1"/>
    <col min="11346" max="11346" width="13.42578125" style="94" customWidth="1"/>
    <col min="11347" max="11348" width="10.5703125" style="94" customWidth="1"/>
    <col min="11349" max="11349" width="10.85546875" style="94" customWidth="1"/>
    <col min="11350" max="11350" width="15.28515625" style="94" customWidth="1"/>
    <col min="11351" max="11351" width="16.140625" style="94" customWidth="1"/>
    <col min="11352" max="11352" width="12" style="94" customWidth="1"/>
    <col min="11353" max="11353" width="12.85546875" style="94" customWidth="1"/>
    <col min="11354" max="11354" width="12.28515625" style="94" customWidth="1"/>
    <col min="11355" max="11355" width="14.140625" style="94" customWidth="1"/>
    <col min="11356" max="11356" width="12.28515625" style="94" customWidth="1"/>
    <col min="11357" max="11357" width="10.28515625" style="94" customWidth="1"/>
    <col min="11358" max="11358" width="12.28515625" style="94" customWidth="1"/>
    <col min="11359" max="11363" width="10.5703125" style="94" customWidth="1"/>
    <col min="11364" max="11364" width="10.85546875" style="94" customWidth="1"/>
    <col min="11365" max="11365" width="16" style="94" customWidth="1"/>
    <col min="11366" max="11366" width="9.85546875" style="94" customWidth="1"/>
    <col min="11367" max="11367" width="12" style="94" customWidth="1"/>
    <col min="11368" max="11368" width="12.85546875" style="94" customWidth="1"/>
    <col min="11369" max="11369" width="12.28515625" style="94" customWidth="1"/>
    <col min="11370" max="11370" width="13.5703125" style="94" customWidth="1"/>
    <col min="11371" max="11371" width="12.28515625" style="94" customWidth="1"/>
    <col min="11372" max="11372" width="10.28515625" style="94" customWidth="1"/>
    <col min="11373" max="11373" width="12.28515625" style="94" customWidth="1"/>
    <col min="11374" max="11375" width="11.140625" style="94" customWidth="1"/>
    <col min="11376" max="11376" width="12.5703125" style="94" customWidth="1"/>
    <col min="11377" max="11378" width="11.140625" style="94" customWidth="1"/>
    <col min="11379" max="11379" width="12.140625" style="94" customWidth="1"/>
    <col min="11380" max="11380" width="17.28515625" style="94" customWidth="1"/>
    <col min="11381" max="11381" width="9.85546875" style="94" customWidth="1"/>
    <col min="11382" max="11382" width="12" style="94" customWidth="1"/>
    <col min="11383" max="11383" width="12.85546875" style="94" customWidth="1"/>
    <col min="11384" max="11384" width="12.28515625" style="94" customWidth="1"/>
    <col min="11385" max="11385" width="14" style="94" customWidth="1"/>
    <col min="11386" max="11386" width="12.28515625" style="94" customWidth="1"/>
    <col min="11387" max="11387" width="10.42578125" style="94" customWidth="1"/>
    <col min="11388" max="11388" width="12.28515625" style="94" customWidth="1"/>
    <col min="11389" max="11393" width="11.42578125" style="94" customWidth="1"/>
    <col min="11394" max="11394" width="10.85546875" style="94" customWidth="1"/>
    <col min="11395" max="11396" width="9.85546875" style="94" customWidth="1"/>
    <col min="11397" max="11397" width="12" style="94" customWidth="1"/>
    <col min="11398" max="11398" width="12.85546875" style="94" customWidth="1"/>
    <col min="11399" max="11399" width="12.28515625" style="94" customWidth="1"/>
    <col min="11400" max="11400" width="13.5703125" style="94" customWidth="1"/>
    <col min="11401" max="11401" width="12.28515625" style="94" customWidth="1"/>
    <col min="11402" max="11402" width="10.7109375" style="94" customWidth="1"/>
    <col min="11403" max="11403" width="12.28515625" style="94" customWidth="1"/>
    <col min="11404" max="11405" width="10.7109375" style="94" customWidth="1"/>
    <col min="11406" max="11406" width="13.7109375" style="94" customWidth="1"/>
    <col min="11407" max="11408" width="10.7109375" style="94" customWidth="1"/>
    <col min="11409" max="11409" width="12.140625" style="94" customWidth="1"/>
    <col min="11410" max="11410" width="10.42578125" style="94" customWidth="1"/>
    <col min="11411" max="11411" width="9.85546875" style="94" customWidth="1"/>
    <col min="11412" max="11412" width="12" style="94" customWidth="1"/>
    <col min="11413" max="11414" width="12.85546875" style="94" customWidth="1"/>
    <col min="11415" max="11415" width="13.5703125" style="94" customWidth="1"/>
    <col min="11416" max="11416" width="12.28515625" style="94" customWidth="1"/>
    <col min="11417" max="11417" width="10.5703125" style="94" customWidth="1"/>
    <col min="11418" max="11418" width="14.42578125" style="94" customWidth="1"/>
    <col min="11419" max="11420" width="10.140625" style="94" customWidth="1"/>
    <col min="11421" max="11421" width="13.5703125" style="94" customWidth="1"/>
    <col min="11422" max="11423" width="10.140625" style="94" customWidth="1"/>
    <col min="11424" max="11424" width="12.28515625" style="94" customWidth="1"/>
    <col min="11425" max="11425" width="11.5703125" style="94" customWidth="1"/>
    <col min="11426" max="11426" width="9.85546875" style="94" customWidth="1"/>
    <col min="11427" max="11427" width="12" style="94" customWidth="1"/>
    <col min="11428" max="11428" width="12.85546875" style="94" customWidth="1"/>
    <col min="11429" max="11430" width="14" style="94" customWidth="1"/>
    <col min="11431" max="11431" width="12.28515625" style="94" customWidth="1"/>
    <col min="11432" max="11432" width="11.140625" style="94" customWidth="1"/>
    <col min="11433" max="11433" width="14.28515625" style="94" customWidth="1"/>
    <col min="11434" max="11435" width="11.140625" style="94" customWidth="1"/>
    <col min="11436" max="11436" width="12.7109375" style="94" customWidth="1"/>
    <col min="11437" max="11438" width="11.140625" style="94" customWidth="1"/>
    <col min="11439" max="11439" width="12.85546875" style="94" customWidth="1"/>
    <col min="11440" max="11440" width="11.5703125" style="94" customWidth="1"/>
    <col min="11441" max="11441" width="9.85546875" style="94" customWidth="1"/>
    <col min="11442" max="11442" width="12" style="94" customWidth="1"/>
    <col min="11443" max="11443" width="12.85546875" style="94" customWidth="1"/>
    <col min="11444" max="11444" width="13.7109375" style="94" customWidth="1"/>
    <col min="11445" max="11445" width="13.5703125" style="94" customWidth="1"/>
    <col min="11446" max="11446" width="12.28515625" style="94" customWidth="1"/>
    <col min="11447" max="11447" width="11" style="94" customWidth="1"/>
    <col min="11448" max="11448" width="14.5703125" style="94" customWidth="1"/>
    <col min="11449" max="11454" width="17.5703125" style="94" customWidth="1"/>
    <col min="11455" max="11455" width="12.42578125" style="94" customWidth="1"/>
    <col min="11456" max="11456" width="20.42578125" style="94" customWidth="1"/>
    <col min="11457" max="11457" width="18.28515625" style="94" customWidth="1"/>
    <col min="11458" max="11459" width="22.28515625" style="94" customWidth="1"/>
    <col min="11460" max="11520" width="9.140625" style="94"/>
    <col min="11521" max="11521" width="6.28515625" style="94" bestFit="1" customWidth="1"/>
    <col min="11522" max="11522" width="47.42578125" style="94" customWidth="1"/>
    <col min="11523" max="11523" width="7.140625" style="94" customWidth="1"/>
    <col min="11524" max="11524" width="10" style="94" customWidth="1"/>
    <col min="11525" max="11525" width="9.5703125" style="94" customWidth="1"/>
    <col min="11526" max="11526" width="15.7109375" style="94" customWidth="1"/>
    <col min="11527" max="11527" width="17.42578125" style="94" customWidth="1"/>
    <col min="11528" max="11529" width="12.85546875" style="94" customWidth="1"/>
    <col min="11530" max="11530" width="16" style="94" customWidth="1"/>
    <col min="11531" max="11531" width="14.7109375" style="94" customWidth="1"/>
    <col min="11532" max="11532" width="13.5703125" style="94" customWidth="1"/>
    <col min="11533" max="11533" width="12" style="94" customWidth="1"/>
    <col min="11534" max="11534" width="12.85546875" style="94" customWidth="1"/>
    <col min="11535" max="11535" width="13.5703125" style="94" customWidth="1"/>
    <col min="11536" max="11536" width="13.42578125" style="94" customWidth="1"/>
    <col min="11537" max="11537" width="11.7109375" style="94" customWidth="1"/>
    <col min="11538" max="11538" width="10.28515625" style="94" customWidth="1"/>
    <col min="11539" max="11539" width="17.5703125" style="94" customWidth="1"/>
    <col min="11540" max="11541" width="11.7109375" style="94" customWidth="1"/>
    <col min="11542" max="11542" width="12.42578125" style="94" customWidth="1"/>
    <col min="11543" max="11544" width="10.7109375" style="94" customWidth="1"/>
    <col min="11545" max="11545" width="10.5703125" style="94" customWidth="1"/>
    <col min="11546" max="11546" width="14" style="94" customWidth="1"/>
    <col min="11547" max="11547" width="9.85546875" style="94" customWidth="1"/>
    <col min="11548" max="11548" width="12" style="94" customWidth="1"/>
    <col min="11549" max="11549" width="12.85546875" style="94" customWidth="1"/>
    <col min="11550" max="11550" width="15.7109375" style="94" customWidth="1"/>
    <col min="11551" max="11551" width="14.140625" style="94" customWidth="1"/>
    <col min="11552" max="11552" width="13.28515625" style="94" customWidth="1"/>
    <col min="11553" max="11553" width="11.140625" style="94" customWidth="1"/>
    <col min="11554" max="11554" width="14.85546875" style="94" customWidth="1"/>
    <col min="11555" max="11556" width="11.28515625" style="94" customWidth="1"/>
    <col min="11557" max="11557" width="13.28515625" style="94" customWidth="1"/>
    <col min="11558" max="11559" width="9.140625" style="94" customWidth="1"/>
    <col min="11560" max="11560" width="11.140625" style="94" customWidth="1"/>
    <col min="11561" max="11561" width="16.7109375" style="94" customWidth="1"/>
    <col min="11562" max="11562" width="9.85546875" style="94" customWidth="1"/>
    <col min="11563" max="11563" width="12" style="94" customWidth="1"/>
    <col min="11564" max="11564" width="12.85546875" style="94" customWidth="1"/>
    <col min="11565" max="11565" width="13.85546875" style="94" customWidth="1"/>
    <col min="11566" max="11566" width="13.5703125" style="94" customWidth="1"/>
    <col min="11567" max="11567" width="12.28515625" style="94" customWidth="1"/>
    <col min="11568" max="11568" width="11.140625" style="94" customWidth="1"/>
    <col min="11569" max="11569" width="14" style="94" customWidth="1"/>
    <col min="11570" max="11571" width="10.140625" style="94" customWidth="1"/>
    <col min="11572" max="11572" width="13.140625" style="94" customWidth="1"/>
    <col min="11573" max="11574" width="10.140625" style="94" customWidth="1"/>
    <col min="11575" max="11575" width="11.28515625" style="94" customWidth="1"/>
    <col min="11576" max="11579" width="13.140625" style="94" customWidth="1"/>
    <col min="11580" max="11580" width="15.28515625" style="94" customWidth="1"/>
    <col min="11581" max="11583" width="13.140625" style="94" customWidth="1"/>
    <col min="11584" max="11584" width="14.7109375" style="94" customWidth="1"/>
    <col min="11585" max="11586" width="10.28515625" style="94" customWidth="1"/>
    <col min="11587" max="11587" width="14" style="94" customWidth="1"/>
    <col min="11588" max="11589" width="10.28515625" style="94" customWidth="1"/>
    <col min="11590" max="11590" width="11.42578125" style="94" customWidth="1"/>
    <col min="11591" max="11591" width="15.28515625" style="94" customWidth="1"/>
    <col min="11592" max="11592" width="9.85546875" style="94" customWidth="1"/>
    <col min="11593" max="11593" width="12" style="94" customWidth="1"/>
    <col min="11594" max="11594" width="12.85546875" style="94" customWidth="1"/>
    <col min="11595" max="11595" width="12.7109375" style="94" customWidth="1"/>
    <col min="11596" max="11596" width="13.7109375" style="94" customWidth="1"/>
    <col min="11597" max="11597" width="12.28515625" style="94" customWidth="1"/>
    <col min="11598" max="11598" width="10.7109375" style="94" customWidth="1"/>
    <col min="11599" max="11599" width="12.28515625" style="94" customWidth="1"/>
    <col min="11600" max="11601" width="10.5703125" style="94" customWidth="1"/>
    <col min="11602" max="11602" width="13.42578125" style="94" customWidth="1"/>
    <col min="11603" max="11604" width="10.5703125" style="94" customWidth="1"/>
    <col min="11605" max="11605" width="10.85546875" style="94" customWidth="1"/>
    <col min="11606" max="11606" width="15.28515625" style="94" customWidth="1"/>
    <col min="11607" max="11607" width="16.140625" style="94" customWidth="1"/>
    <col min="11608" max="11608" width="12" style="94" customWidth="1"/>
    <col min="11609" max="11609" width="12.85546875" style="94" customWidth="1"/>
    <col min="11610" max="11610" width="12.28515625" style="94" customWidth="1"/>
    <col min="11611" max="11611" width="14.140625" style="94" customWidth="1"/>
    <col min="11612" max="11612" width="12.28515625" style="94" customWidth="1"/>
    <col min="11613" max="11613" width="10.28515625" style="94" customWidth="1"/>
    <col min="11614" max="11614" width="12.28515625" style="94" customWidth="1"/>
    <col min="11615" max="11619" width="10.5703125" style="94" customWidth="1"/>
    <col min="11620" max="11620" width="10.85546875" style="94" customWidth="1"/>
    <col min="11621" max="11621" width="16" style="94" customWidth="1"/>
    <col min="11622" max="11622" width="9.85546875" style="94" customWidth="1"/>
    <col min="11623" max="11623" width="12" style="94" customWidth="1"/>
    <col min="11624" max="11624" width="12.85546875" style="94" customWidth="1"/>
    <col min="11625" max="11625" width="12.28515625" style="94" customWidth="1"/>
    <col min="11626" max="11626" width="13.5703125" style="94" customWidth="1"/>
    <col min="11627" max="11627" width="12.28515625" style="94" customWidth="1"/>
    <col min="11628" max="11628" width="10.28515625" style="94" customWidth="1"/>
    <col min="11629" max="11629" width="12.28515625" style="94" customWidth="1"/>
    <col min="11630" max="11631" width="11.140625" style="94" customWidth="1"/>
    <col min="11632" max="11632" width="12.5703125" style="94" customWidth="1"/>
    <col min="11633" max="11634" width="11.140625" style="94" customWidth="1"/>
    <col min="11635" max="11635" width="12.140625" style="94" customWidth="1"/>
    <col min="11636" max="11636" width="17.28515625" style="94" customWidth="1"/>
    <col min="11637" max="11637" width="9.85546875" style="94" customWidth="1"/>
    <col min="11638" max="11638" width="12" style="94" customWidth="1"/>
    <col min="11639" max="11639" width="12.85546875" style="94" customWidth="1"/>
    <col min="11640" max="11640" width="12.28515625" style="94" customWidth="1"/>
    <col min="11641" max="11641" width="14" style="94" customWidth="1"/>
    <col min="11642" max="11642" width="12.28515625" style="94" customWidth="1"/>
    <col min="11643" max="11643" width="10.42578125" style="94" customWidth="1"/>
    <col min="11644" max="11644" width="12.28515625" style="94" customWidth="1"/>
    <col min="11645" max="11649" width="11.42578125" style="94" customWidth="1"/>
    <col min="11650" max="11650" width="10.85546875" style="94" customWidth="1"/>
    <col min="11651" max="11652" width="9.85546875" style="94" customWidth="1"/>
    <col min="11653" max="11653" width="12" style="94" customWidth="1"/>
    <col min="11654" max="11654" width="12.85546875" style="94" customWidth="1"/>
    <col min="11655" max="11655" width="12.28515625" style="94" customWidth="1"/>
    <col min="11656" max="11656" width="13.5703125" style="94" customWidth="1"/>
    <col min="11657" max="11657" width="12.28515625" style="94" customWidth="1"/>
    <col min="11658" max="11658" width="10.7109375" style="94" customWidth="1"/>
    <col min="11659" max="11659" width="12.28515625" style="94" customWidth="1"/>
    <col min="11660" max="11661" width="10.7109375" style="94" customWidth="1"/>
    <col min="11662" max="11662" width="13.7109375" style="94" customWidth="1"/>
    <col min="11663" max="11664" width="10.7109375" style="94" customWidth="1"/>
    <col min="11665" max="11665" width="12.140625" style="94" customWidth="1"/>
    <col min="11666" max="11666" width="10.42578125" style="94" customWidth="1"/>
    <col min="11667" max="11667" width="9.85546875" style="94" customWidth="1"/>
    <col min="11668" max="11668" width="12" style="94" customWidth="1"/>
    <col min="11669" max="11670" width="12.85546875" style="94" customWidth="1"/>
    <col min="11671" max="11671" width="13.5703125" style="94" customWidth="1"/>
    <col min="11672" max="11672" width="12.28515625" style="94" customWidth="1"/>
    <col min="11673" max="11673" width="10.5703125" style="94" customWidth="1"/>
    <col min="11674" max="11674" width="14.42578125" style="94" customWidth="1"/>
    <col min="11675" max="11676" width="10.140625" style="94" customWidth="1"/>
    <col min="11677" max="11677" width="13.5703125" style="94" customWidth="1"/>
    <col min="11678" max="11679" width="10.140625" style="94" customWidth="1"/>
    <col min="11680" max="11680" width="12.28515625" style="94" customWidth="1"/>
    <col min="11681" max="11681" width="11.5703125" style="94" customWidth="1"/>
    <col min="11682" max="11682" width="9.85546875" style="94" customWidth="1"/>
    <col min="11683" max="11683" width="12" style="94" customWidth="1"/>
    <col min="11684" max="11684" width="12.85546875" style="94" customWidth="1"/>
    <col min="11685" max="11686" width="14" style="94" customWidth="1"/>
    <col min="11687" max="11687" width="12.28515625" style="94" customWidth="1"/>
    <col min="11688" max="11688" width="11.140625" style="94" customWidth="1"/>
    <col min="11689" max="11689" width="14.28515625" style="94" customWidth="1"/>
    <col min="11690" max="11691" width="11.140625" style="94" customWidth="1"/>
    <col min="11692" max="11692" width="12.7109375" style="94" customWidth="1"/>
    <col min="11693" max="11694" width="11.140625" style="94" customWidth="1"/>
    <col min="11695" max="11695" width="12.85546875" style="94" customWidth="1"/>
    <col min="11696" max="11696" width="11.5703125" style="94" customWidth="1"/>
    <col min="11697" max="11697" width="9.85546875" style="94" customWidth="1"/>
    <col min="11698" max="11698" width="12" style="94" customWidth="1"/>
    <col min="11699" max="11699" width="12.85546875" style="94" customWidth="1"/>
    <col min="11700" max="11700" width="13.7109375" style="94" customWidth="1"/>
    <col min="11701" max="11701" width="13.5703125" style="94" customWidth="1"/>
    <col min="11702" max="11702" width="12.28515625" style="94" customWidth="1"/>
    <col min="11703" max="11703" width="11" style="94" customWidth="1"/>
    <col min="11704" max="11704" width="14.5703125" style="94" customWidth="1"/>
    <col min="11705" max="11710" width="17.5703125" style="94" customWidth="1"/>
    <col min="11711" max="11711" width="12.42578125" style="94" customWidth="1"/>
    <col min="11712" max="11712" width="20.42578125" style="94" customWidth="1"/>
    <col min="11713" max="11713" width="18.28515625" style="94" customWidth="1"/>
    <col min="11714" max="11715" width="22.28515625" style="94" customWidth="1"/>
    <col min="11716" max="11776" width="9.140625" style="94"/>
    <col min="11777" max="11777" width="6.28515625" style="94" bestFit="1" customWidth="1"/>
    <col min="11778" max="11778" width="47.42578125" style="94" customWidth="1"/>
    <col min="11779" max="11779" width="7.140625" style="94" customWidth="1"/>
    <col min="11780" max="11780" width="10" style="94" customWidth="1"/>
    <col min="11781" max="11781" width="9.5703125" style="94" customWidth="1"/>
    <col min="11782" max="11782" width="15.7109375" style="94" customWidth="1"/>
    <col min="11783" max="11783" width="17.42578125" style="94" customWidth="1"/>
    <col min="11784" max="11785" width="12.85546875" style="94" customWidth="1"/>
    <col min="11786" max="11786" width="16" style="94" customWidth="1"/>
    <col min="11787" max="11787" width="14.7109375" style="94" customWidth="1"/>
    <col min="11788" max="11788" width="13.5703125" style="94" customWidth="1"/>
    <col min="11789" max="11789" width="12" style="94" customWidth="1"/>
    <col min="11790" max="11790" width="12.85546875" style="94" customWidth="1"/>
    <col min="11791" max="11791" width="13.5703125" style="94" customWidth="1"/>
    <col min="11792" max="11792" width="13.42578125" style="94" customWidth="1"/>
    <col min="11793" max="11793" width="11.7109375" style="94" customWidth="1"/>
    <col min="11794" max="11794" width="10.28515625" style="94" customWidth="1"/>
    <col min="11795" max="11795" width="17.5703125" style="94" customWidth="1"/>
    <col min="11796" max="11797" width="11.7109375" style="94" customWidth="1"/>
    <col min="11798" max="11798" width="12.42578125" style="94" customWidth="1"/>
    <col min="11799" max="11800" width="10.7109375" style="94" customWidth="1"/>
    <col min="11801" max="11801" width="10.5703125" style="94" customWidth="1"/>
    <col min="11802" max="11802" width="14" style="94" customWidth="1"/>
    <col min="11803" max="11803" width="9.85546875" style="94" customWidth="1"/>
    <col min="11804" max="11804" width="12" style="94" customWidth="1"/>
    <col min="11805" max="11805" width="12.85546875" style="94" customWidth="1"/>
    <col min="11806" max="11806" width="15.7109375" style="94" customWidth="1"/>
    <col min="11807" max="11807" width="14.140625" style="94" customWidth="1"/>
    <col min="11808" max="11808" width="13.28515625" style="94" customWidth="1"/>
    <col min="11809" max="11809" width="11.140625" style="94" customWidth="1"/>
    <col min="11810" max="11810" width="14.85546875" style="94" customWidth="1"/>
    <col min="11811" max="11812" width="11.28515625" style="94" customWidth="1"/>
    <col min="11813" max="11813" width="13.28515625" style="94" customWidth="1"/>
    <col min="11814" max="11815" width="9.140625" style="94" customWidth="1"/>
    <col min="11816" max="11816" width="11.140625" style="94" customWidth="1"/>
    <col min="11817" max="11817" width="16.7109375" style="94" customWidth="1"/>
    <col min="11818" max="11818" width="9.85546875" style="94" customWidth="1"/>
    <col min="11819" max="11819" width="12" style="94" customWidth="1"/>
    <col min="11820" max="11820" width="12.85546875" style="94" customWidth="1"/>
    <col min="11821" max="11821" width="13.85546875" style="94" customWidth="1"/>
    <col min="11822" max="11822" width="13.5703125" style="94" customWidth="1"/>
    <col min="11823" max="11823" width="12.28515625" style="94" customWidth="1"/>
    <col min="11824" max="11824" width="11.140625" style="94" customWidth="1"/>
    <col min="11825" max="11825" width="14" style="94" customWidth="1"/>
    <col min="11826" max="11827" width="10.140625" style="94" customWidth="1"/>
    <col min="11828" max="11828" width="13.140625" style="94" customWidth="1"/>
    <col min="11829" max="11830" width="10.140625" style="94" customWidth="1"/>
    <col min="11831" max="11831" width="11.28515625" style="94" customWidth="1"/>
    <col min="11832" max="11835" width="13.140625" style="94" customWidth="1"/>
    <col min="11836" max="11836" width="15.28515625" style="94" customWidth="1"/>
    <col min="11837" max="11839" width="13.140625" style="94" customWidth="1"/>
    <col min="11840" max="11840" width="14.7109375" style="94" customWidth="1"/>
    <col min="11841" max="11842" width="10.28515625" style="94" customWidth="1"/>
    <col min="11843" max="11843" width="14" style="94" customWidth="1"/>
    <col min="11844" max="11845" width="10.28515625" style="94" customWidth="1"/>
    <col min="11846" max="11846" width="11.42578125" style="94" customWidth="1"/>
    <col min="11847" max="11847" width="15.28515625" style="94" customWidth="1"/>
    <col min="11848" max="11848" width="9.85546875" style="94" customWidth="1"/>
    <col min="11849" max="11849" width="12" style="94" customWidth="1"/>
    <col min="11850" max="11850" width="12.85546875" style="94" customWidth="1"/>
    <col min="11851" max="11851" width="12.7109375" style="94" customWidth="1"/>
    <col min="11852" max="11852" width="13.7109375" style="94" customWidth="1"/>
    <col min="11853" max="11853" width="12.28515625" style="94" customWidth="1"/>
    <col min="11854" max="11854" width="10.7109375" style="94" customWidth="1"/>
    <col min="11855" max="11855" width="12.28515625" style="94" customWidth="1"/>
    <col min="11856" max="11857" width="10.5703125" style="94" customWidth="1"/>
    <col min="11858" max="11858" width="13.42578125" style="94" customWidth="1"/>
    <col min="11859" max="11860" width="10.5703125" style="94" customWidth="1"/>
    <col min="11861" max="11861" width="10.85546875" style="94" customWidth="1"/>
    <col min="11862" max="11862" width="15.28515625" style="94" customWidth="1"/>
    <col min="11863" max="11863" width="16.140625" style="94" customWidth="1"/>
    <col min="11864" max="11864" width="12" style="94" customWidth="1"/>
    <col min="11865" max="11865" width="12.85546875" style="94" customWidth="1"/>
    <col min="11866" max="11866" width="12.28515625" style="94" customWidth="1"/>
    <col min="11867" max="11867" width="14.140625" style="94" customWidth="1"/>
    <col min="11868" max="11868" width="12.28515625" style="94" customWidth="1"/>
    <col min="11869" max="11869" width="10.28515625" style="94" customWidth="1"/>
    <col min="11870" max="11870" width="12.28515625" style="94" customWidth="1"/>
    <col min="11871" max="11875" width="10.5703125" style="94" customWidth="1"/>
    <col min="11876" max="11876" width="10.85546875" style="94" customWidth="1"/>
    <col min="11877" max="11877" width="16" style="94" customWidth="1"/>
    <col min="11878" max="11878" width="9.85546875" style="94" customWidth="1"/>
    <col min="11879" max="11879" width="12" style="94" customWidth="1"/>
    <col min="11880" max="11880" width="12.85546875" style="94" customWidth="1"/>
    <col min="11881" max="11881" width="12.28515625" style="94" customWidth="1"/>
    <col min="11882" max="11882" width="13.5703125" style="94" customWidth="1"/>
    <col min="11883" max="11883" width="12.28515625" style="94" customWidth="1"/>
    <col min="11884" max="11884" width="10.28515625" style="94" customWidth="1"/>
    <col min="11885" max="11885" width="12.28515625" style="94" customWidth="1"/>
    <col min="11886" max="11887" width="11.140625" style="94" customWidth="1"/>
    <col min="11888" max="11888" width="12.5703125" style="94" customWidth="1"/>
    <col min="11889" max="11890" width="11.140625" style="94" customWidth="1"/>
    <col min="11891" max="11891" width="12.140625" style="94" customWidth="1"/>
    <col min="11892" max="11892" width="17.28515625" style="94" customWidth="1"/>
    <col min="11893" max="11893" width="9.85546875" style="94" customWidth="1"/>
    <col min="11894" max="11894" width="12" style="94" customWidth="1"/>
    <col min="11895" max="11895" width="12.85546875" style="94" customWidth="1"/>
    <col min="11896" max="11896" width="12.28515625" style="94" customWidth="1"/>
    <col min="11897" max="11897" width="14" style="94" customWidth="1"/>
    <col min="11898" max="11898" width="12.28515625" style="94" customWidth="1"/>
    <col min="11899" max="11899" width="10.42578125" style="94" customWidth="1"/>
    <col min="11900" max="11900" width="12.28515625" style="94" customWidth="1"/>
    <col min="11901" max="11905" width="11.42578125" style="94" customWidth="1"/>
    <col min="11906" max="11906" width="10.85546875" style="94" customWidth="1"/>
    <col min="11907" max="11908" width="9.85546875" style="94" customWidth="1"/>
    <col min="11909" max="11909" width="12" style="94" customWidth="1"/>
    <col min="11910" max="11910" width="12.85546875" style="94" customWidth="1"/>
    <col min="11911" max="11911" width="12.28515625" style="94" customWidth="1"/>
    <col min="11912" max="11912" width="13.5703125" style="94" customWidth="1"/>
    <col min="11913" max="11913" width="12.28515625" style="94" customWidth="1"/>
    <col min="11914" max="11914" width="10.7109375" style="94" customWidth="1"/>
    <col min="11915" max="11915" width="12.28515625" style="94" customWidth="1"/>
    <col min="11916" max="11917" width="10.7109375" style="94" customWidth="1"/>
    <col min="11918" max="11918" width="13.7109375" style="94" customWidth="1"/>
    <col min="11919" max="11920" width="10.7109375" style="94" customWidth="1"/>
    <col min="11921" max="11921" width="12.140625" style="94" customWidth="1"/>
    <col min="11922" max="11922" width="10.42578125" style="94" customWidth="1"/>
    <col min="11923" max="11923" width="9.85546875" style="94" customWidth="1"/>
    <col min="11924" max="11924" width="12" style="94" customWidth="1"/>
    <col min="11925" max="11926" width="12.85546875" style="94" customWidth="1"/>
    <col min="11927" max="11927" width="13.5703125" style="94" customWidth="1"/>
    <col min="11928" max="11928" width="12.28515625" style="94" customWidth="1"/>
    <col min="11929" max="11929" width="10.5703125" style="94" customWidth="1"/>
    <col min="11930" max="11930" width="14.42578125" style="94" customWidth="1"/>
    <col min="11931" max="11932" width="10.140625" style="94" customWidth="1"/>
    <col min="11933" max="11933" width="13.5703125" style="94" customWidth="1"/>
    <col min="11934" max="11935" width="10.140625" style="94" customWidth="1"/>
    <col min="11936" max="11936" width="12.28515625" style="94" customWidth="1"/>
    <col min="11937" max="11937" width="11.5703125" style="94" customWidth="1"/>
    <col min="11938" max="11938" width="9.85546875" style="94" customWidth="1"/>
    <col min="11939" max="11939" width="12" style="94" customWidth="1"/>
    <col min="11940" max="11940" width="12.85546875" style="94" customWidth="1"/>
    <col min="11941" max="11942" width="14" style="94" customWidth="1"/>
    <col min="11943" max="11943" width="12.28515625" style="94" customWidth="1"/>
    <col min="11944" max="11944" width="11.140625" style="94" customWidth="1"/>
    <col min="11945" max="11945" width="14.28515625" style="94" customWidth="1"/>
    <col min="11946" max="11947" width="11.140625" style="94" customWidth="1"/>
    <col min="11948" max="11948" width="12.7109375" style="94" customWidth="1"/>
    <col min="11949" max="11950" width="11.140625" style="94" customWidth="1"/>
    <col min="11951" max="11951" width="12.85546875" style="94" customWidth="1"/>
    <col min="11952" max="11952" width="11.5703125" style="94" customWidth="1"/>
    <col min="11953" max="11953" width="9.85546875" style="94" customWidth="1"/>
    <col min="11954" max="11954" width="12" style="94" customWidth="1"/>
    <col min="11955" max="11955" width="12.85546875" style="94" customWidth="1"/>
    <col min="11956" max="11956" width="13.7109375" style="94" customWidth="1"/>
    <col min="11957" max="11957" width="13.5703125" style="94" customWidth="1"/>
    <col min="11958" max="11958" width="12.28515625" style="94" customWidth="1"/>
    <col min="11959" max="11959" width="11" style="94" customWidth="1"/>
    <col min="11960" max="11960" width="14.5703125" style="94" customWidth="1"/>
    <col min="11961" max="11966" width="17.5703125" style="94" customWidth="1"/>
    <col min="11967" max="11967" width="12.42578125" style="94" customWidth="1"/>
    <col min="11968" max="11968" width="20.42578125" style="94" customWidth="1"/>
    <col min="11969" max="11969" width="18.28515625" style="94" customWidth="1"/>
    <col min="11970" max="11971" width="22.28515625" style="94" customWidth="1"/>
    <col min="11972" max="12032" width="9.140625" style="94"/>
    <col min="12033" max="12033" width="6.28515625" style="94" bestFit="1" customWidth="1"/>
    <col min="12034" max="12034" width="47.42578125" style="94" customWidth="1"/>
    <col min="12035" max="12035" width="7.140625" style="94" customWidth="1"/>
    <col min="12036" max="12036" width="10" style="94" customWidth="1"/>
    <col min="12037" max="12037" width="9.5703125" style="94" customWidth="1"/>
    <col min="12038" max="12038" width="15.7109375" style="94" customWidth="1"/>
    <col min="12039" max="12039" width="17.42578125" style="94" customWidth="1"/>
    <col min="12040" max="12041" width="12.85546875" style="94" customWidth="1"/>
    <col min="12042" max="12042" width="16" style="94" customWidth="1"/>
    <col min="12043" max="12043" width="14.7109375" style="94" customWidth="1"/>
    <col min="12044" max="12044" width="13.5703125" style="94" customWidth="1"/>
    <col min="12045" max="12045" width="12" style="94" customWidth="1"/>
    <col min="12046" max="12046" width="12.85546875" style="94" customWidth="1"/>
    <col min="12047" max="12047" width="13.5703125" style="94" customWidth="1"/>
    <col min="12048" max="12048" width="13.42578125" style="94" customWidth="1"/>
    <col min="12049" max="12049" width="11.7109375" style="94" customWidth="1"/>
    <col min="12050" max="12050" width="10.28515625" style="94" customWidth="1"/>
    <col min="12051" max="12051" width="17.5703125" style="94" customWidth="1"/>
    <col min="12052" max="12053" width="11.7109375" style="94" customWidth="1"/>
    <col min="12054" max="12054" width="12.42578125" style="94" customWidth="1"/>
    <col min="12055" max="12056" width="10.7109375" style="94" customWidth="1"/>
    <col min="12057" max="12057" width="10.5703125" style="94" customWidth="1"/>
    <col min="12058" max="12058" width="14" style="94" customWidth="1"/>
    <col min="12059" max="12059" width="9.85546875" style="94" customWidth="1"/>
    <col min="12060" max="12060" width="12" style="94" customWidth="1"/>
    <col min="12061" max="12061" width="12.85546875" style="94" customWidth="1"/>
    <col min="12062" max="12062" width="15.7109375" style="94" customWidth="1"/>
    <col min="12063" max="12063" width="14.140625" style="94" customWidth="1"/>
    <col min="12064" max="12064" width="13.28515625" style="94" customWidth="1"/>
    <col min="12065" max="12065" width="11.140625" style="94" customWidth="1"/>
    <col min="12066" max="12066" width="14.85546875" style="94" customWidth="1"/>
    <col min="12067" max="12068" width="11.28515625" style="94" customWidth="1"/>
    <col min="12069" max="12069" width="13.28515625" style="94" customWidth="1"/>
    <col min="12070" max="12071" width="9.140625" style="94" customWidth="1"/>
    <col min="12072" max="12072" width="11.140625" style="94" customWidth="1"/>
    <col min="12073" max="12073" width="16.7109375" style="94" customWidth="1"/>
    <col min="12074" max="12074" width="9.85546875" style="94" customWidth="1"/>
    <col min="12075" max="12075" width="12" style="94" customWidth="1"/>
    <col min="12076" max="12076" width="12.85546875" style="94" customWidth="1"/>
    <col min="12077" max="12077" width="13.85546875" style="94" customWidth="1"/>
    <col min="12078" max="12078" width="13.5703125" style="94" customWidth="1"/>
    <col min="12079" max="12079" width="12.28515625" style="94" customWidth="1"/>
    <col min="12080" max="12080" width="11.140625" style="94" customWidth="1"/>
    <col min="12081" max="12081" width="14" style="94" customWidth="1"/>
    <col min="12082" max="12083" width="10.140625" style="94" customWidth="1"/>
    <col min="12084" max="12084" width="13.140625" style="94" customWidth="1"/>
    <col min="12085" max="12086" width="10.140625" style="94" customWidth="1"/>
    <col min="12087" max="12087" width="11.28515625" style="94" customWidth="1"/>
    <col min="12088" max="12091" width="13.140625" style="94" customWidth="1"/>
    <col min="12092" max="12092" width="15.28515625" style="94" customWidth="1"/>
    <col min="12093" max="12095" width="13.140625" style="94" customWidth="1"/>
    <col min="12096" max="12096" width="14.7109375" style="94" customWidth="1"/>
    <col min="12097" max="12098" width="10.28515625" style="94" customWidth="1"/>
    <col min="12099" max="12099" width="14" style="94" customWidth="1"/>
    <col min="12100" max="12101" width="10.28515625" style="94" customWidth="1"/>
    <col min="12102" max="12102" width="11.42578125" style="94" customWidth="1"/>
    <col min="12103" max="12103" width="15.28515625" style="94" customWidth="1"/>
    <col min="12104" max="12104" width="9.85546875" style="94" customWidth="1"/>
    <col min="12105" max="12105" width="12" style="94" customWidth="1"/>
    <col min="12106" max="12106" width="12.85546875" style="94" customWidth="1"/>
    <col min="12107" max="12107" width="12.7109375" style="94" customWidth="1"/>
    <col min="12108" max="12108" width="13.7109375" style="94" customWidth="1"/>
    <col min="12109" max="12109" width="12.28515625" style="94" customWidth="1"/>
    <col min="12110" max="12110" width="10.7109375" style="94" customWidth="1"/>
    <col min="12111" max="12111" width="12.28515625" style="94" customWidth="1"/>
    <col min="12112" max="12113" width="10.5703125" style="94" customWidth="1"/>
    <col min="12114" max="12114" width="13.42578125" style="94" customWidth="1"/>
    <col min="12115" max="12116" width="10.5703125" style="94" customWidth="1"/>
    <col min="12117" max="12117" width="10.85546875" style="94" customWidth="1"/>
    <col min="12118" max="12118" width="15.28515625" style="94" customWidth="1"/>
    <col min="12119" max="12119" width="16.140625" style="94" customWidth="1"/>
    <col min="12120" max="12120" width="12" style="94" customWidth="1"/>
    <col min="12121" max="12121" width="12.85546875" style="94" customWidth="1"/>
    <col min="12122" max="12122" width="12.28515625" style="94" customWidth="1"/>
    <col min="12123" max="12123" width="14.140625" style="94" customWidth="1"/>
    <col min="12124" max="12124" width="12.28515625" style="94" customWidth="1"/>
    <col min="12125" max="12125" width="10.28515625" style="94" customWidth="1"/>
    <col min="12126" max="12126" width="12.28515625" style="94" customWidth="1"/>
    <col min="12127" max="12131" width="10.5703125" style="94" customWidth="1"/>
    <col min="12132" max="12132" width="10.85546875" style="94" customWidth="1"/>
    <col min="12133" max="12133" width="16" style="94" customWidth="1"/>
    <col min="12134" max="12134" width="9.85546875" style="94" customWidth="1"/>
    <col min="12135" max="12135" width="12" style="94" customWidth="1"/>
    <col min="12136" max="12136" width="12.85546875" style="94" customWidth="1"/>
    <col min="12137" max="12137" width="12.28515625" style="94" customWidth="1"/>
    <col min="12138" max="12138" width="13.5703125" style="94" customWidth="1"/>
    <col min="12139" max="12139" width="12.28515625" style="94" customWidth="1"/>
    <col min="12140" max="12140" width="10.28515625" style="94" customWidth="1"/>
    <col min="12141" max="12141" width="12.28515625" style="94" customWidth="1"/>
    <col min="12142" max="12143" width="11.140625" style="94" customWidth="1"/>
    <col min="12144" max="12144" width="12.5703125" style="94" customWidth="1"/>
    <col min="12145" max="12146" width="11.140625" style="94" customWidth="1"/>
    <col min="12147" max="12147" width="12.140625" style="94" customWidth="1"/>
    <col min="12148" max="12148" width="17.28515625" style="94" customWidth="1"/>
    <col min="12149" max="12149" width="9.85546875" style="94" customWidth="1"/>
    <col min="12150" max="12150" width="12" style="94" customWidth="1"/>
    <col min="12151" max="12151" width="12.85546875" style="94" customWidth="1"/>
    <col min="12152" max="12152" width="12.28515625" style="94" customWidth="1"/>
    <col min="12153" max="12153" width="14" style="94" customWidth="1"/>
    <col min="12154" max="12154" width="12.28515625" style="94" customWidth="1"/>
    <col min="12155" max="12155" width="10.42578125" style="94" customWidth="1"/>
    <col min="12156" max="12156" width="12.28515625" style="94" customWidth="1"/>
    <col min="12157" max="12161" width="11.42578125" style="94" customWidth="1"/>
    <col min="12162" max="12162" width="10.85546875" style="94" customWidth="1"/>
    <col min="12163" max="12164" width="9.85546875" style="94" customWidth="1"/>
    <col min="12165" max="12165" width="12" style="94" customWidth="1"/>
    <col min="12166" max="12166" width="12.85546875" style="94" customWidth="1"/>
    <col min="12167" max="12167" width="12.28515625" style="94" customWidth="1"/>
    <col min="12168" max="12168" width="13.5703125" style="94" customWidth="1"/>
    <col min="12169" max="12169" width="12.28515625" style="94" customWidth="1"/>
    <col min="12170" max="12170" width="10.7109375" style="94" customWidth="1"/>
    <col min="12171" max="12171" width="12.28515625" style="94" customWidth="1"/>
    <col min="12172" max="12173" width="10.7109375" style="94" customWidth="1"/>
    <col min="12174" max="12174" width="13.7109375" style="94" customWidth="1"/>
    <col min="12175" max="12176" width="10.7109375" style="94" customWidth="1"/>
    <col min="12177" max="12177" width="12.140625" style="94" customWidth="1"/>
    <col min="12178" max="12178" width="10.42578125" style="94" customWidth="1"/>
    <col min="12179" max="12179" width="9.85546875" style="94" customWidth="1"/>
    <col min="12180" max="12180" width="12" style="94" customWidth="1"/>
    <col min="12181" max="12182" width="12.85546875" style="94" customWidth="1"/>
    <col min="12183" max="12183" width="13.5703125" style="94" customWidth="1"/>
    <col min="12184" max="12184" width="12.28515625" style="94" customWidth="1"/>
    <col min="12185" max="12185" width="10.5703125" style="94" customWidth="1"/>
    <col min="12186" max="12186" width="14.42578125" style="94" customWidth="1"/>
    <col min="12187" max="12188" width="10.140625" style="94" customWidth="1"/>
    <col min="12189" max="12189" width="13.5703125" style="94" customWidth="1"/>
    <col min="12190" max="12191" width="10.140625" style="94" customWidth="1"/>
    <col min="12192" max="12192" width="12.28515625" style="94" customWidth="1"/>
    <col min="12193" max="12193" width="11.5703125" style="94" customWidth="1"/>
    <col min="12194" max="12194" width="9.85546875" style="94" customWidth="1"/>
    <col min="12195" max="12195" width="12" style="94" customWidth="1"/>
    <col min="12196" max="12196" width="12.85546875" style="94" customWidth="1"/>
    <col min="12197" max="12198" width="14" style="94" customWidth="1"/>
    <col min="12199" max="12199" width="12.28515625" style="94" customWidth="1"/>
    <col min="12200" max="12200" width="11.140625" style="94" customWidth="1"/>
    <col min="12201" max="12201" width="14.28515625" style="94" customWidth="1"/>
    <col min="12202" max="12203" width="11.140625" style="94" customWidth="1"/>
    <col min="12204" max="12204" width="12.7109375" style="94" customWidth="1"/>
    <col min="12205" max="12206" width="11.140625" style="94" customWidth="1"/>
    <col min="12207" max="12207" width="12.85546875" style="94" customWidth="1"/>
    <col min="12208" max="12208" width="11.5703125" style="94" customWidth="1"/>
    <col min="12209" max="12209" width="9.85546875" style="94" customWidth="1"/>
    <col min="12210" max="12210" width="12" style="94" customWidth="1"/>
    <col min="12211" max="12211" width="12.85546875" style="94" customWidth="1"/>
    <col min="12212" max="12212" width="13.7109375" style="94" customWidth="1"/>
    <col min="12213" max="12213" width="13.5703125" style="94" customWidth="1"/>
    <col min="12214" max="12214" width="12.28515625" style="94" customWidth="1"/>
    <col min="12215" max="12215" width="11" style="94" customWidth="1"/>
    <col min="12216" max="12216" width="14.5703125" style="94" customWidth="1"/>
    <col min="12217" max="12222" width="17.5703125" style="94" customWidth="1"/>
    <col min="12223" max="12223" width="12.42578125" style="94" customWidth="1"/>
    <col min="12224" max="12224" width="20.42578125" style="94" customWidth="1"/>
    <col min="12225" max="12225" width="18.28515625" style="94" customWidth="1"/>
    <col min="12226" max="12227" width="22.28515625" style="94" customWidth="1"/>
    <col min="12228" max="12288" width="9.140625" style="94"/>
    <col min="12289" max="12289" width="6.28515625" style="94" bestFit="1" customWidth="1"/>
    <col min="12290" max="12290" width="47.42578125" style="94" customWidth="1"/>
    <col min="12291" max="12291" width="7.140625" style="94" customWidth="1"/>
    <col min="12292" max="12292" width="10" style="94" customWidth="1"/>
    <col min="12293" max="12293" width="9.5703125" style="94" customWidth="1"/>
    <col min="12294" max="12294" width="15.7109375" style="94" customWidth="1"/>
    <col min="12295" max="12295" width="17.42578125" style="94" customWidth="1"/>
    <col min="12296" max="12297" width="12.85546875" style="94" customWidth="1"/>
    <col min="12298" max="12298" width="16" style="94" customWidth="1"/>
    <col min="12299" max="12299" width="14.7109375" style="94" customWidth="1"/>
    <col min="12300" max="12300" width="13.5703125" style="94" customWidth="1"/>
    <col min="12301" max="12301" width="12" style="94" customWidth="1"/>
    <col min="12302" max="12302" width="12.85546875" style="94" customWidth="1"/>
    <col min="12303" max="12303" width="13.5703125" style="94" customWidth="1"/>
    <col min="12304" max="12304" width="13.42578125" style="94" customWidth="1"/>
    <col min="12305" max="12305" width="11.7109375" style="94" customWidth="1"/>
    <col min="12306" max="12306" width="10.28515625" style="94" customWidth="1"/>
    <col min="12307" max="12307" width="17.5703125" style="94" customWidth="1"/>
    <col min="12308" max="12309" width="11.7109375" style="94" customWidth="1"/>
    <col min="12310" max="12310" width="12.42578125" style="94" customWidth="1"/>
    <col min="12311" max="12312" width="10.7109375" style="94" customWidth="1"/>
    <col min="12313" max="12313" width="10.5703125" style="94" customWidth="1"/>
    <col min="12314" max="12314" width="14" style="94" customWidth="1"/>
    <col min="12315" max="12315" width="9.85546875" style="94" customWidth="1"/>
    <col min="12316" max="12316" width="12" style="94" customWidth="1"/>
    <col min="12317" max="12317" width="12.85546875" style="94" customWidth="1"/>
    <col min="12318" max="12318" width="15.7109375" style="94" customWidth="1"/>
    <col min="12319" max="12319" width="14.140625" style="94" customWidth="1"/>
    <col min="12320" max="12320" width="13.28515625" style="94" customWidth="1"/>
    <col min="12321" max="12321" width="11.140625" style="94" customWidth="1"/>
    <col min="12322" max="12322" width="14.85546875" style="94" customWidth="1"/>
    <col min="12323" max="12324" width="11.28515625" style="94" customWidth="1"/>
    <col min="12325" max="12325" width="13.28515625" style="94" customWidth="1"/>
    <col min="12326" max="12327" width="9.140625" style="94" customWidth="1"/>
    <col min="12328" max="12328" width="11.140625" style="94" customWidth="1"/>
    <col min="12329" max="12329" width="16.7109375" style="94" customWidth="1"/>
    <col min="12330" max="12330" width="9.85546875" style="94" customWidth="1"/>
    <col min="12331" max="12331" width="12" style="94" customWidth="1"/>
    <col min="12332" max="12332" width="12.85546875" style="94" customWidth="1"/>
    <col min="12333" max="12333" width="13.85546875" style="94" customWidth="1"/>
    <col min="12334" max="12334" width="13.5703125" style="94" customWidth="1"/>
    <col min="12335" max="12335" width="12.28515625" style="94" customWidth="1"/>
    <col min="12336" max="12336" width="11.140625" style="94" customWidth="1"/>
    <col min="12337" max="12337" width="14" style="94" customWidth="1"/>
    <col min="12338" max="12339" width="10.140625" style="94" customWidth="1"/>
    <col min="12340" max="12340" width="13.140625" style="94" customWidth="1"/>
    <col min="12341" max="12342" width="10.140625" style="94" customWidth="1"/>
    <col min="12343" max="12343" width="11.28515625" style="94" customWidth="1"/>
    <col min="12344" max="12347" width="13.140625" style="94" customWidth="1"/>
    <col min="12348" max="12348" width="15.28515625" style="94" customWidth="1"/>
    <col min="12349" max="12351" width="13.140625" style="94" customWidth="1"/>
    <col min="12352" max="12352" width="14.7109375" style="94" customWidth="1"/>
    <col min="12353" max="12354" width="10.28515625" style="94" customWidth="1"/>
    <col min="12355" max="12355" width="14" style="94" customWidth="1"/>
    <col min="12356" max="12357" width="10.28515625" style="94" customWidth="1"/>
    <col min="12358" max="12358" width="11.42578125" style="94" customWidth="1"/>
    <col min="12359" max="12359" width="15.28515625" style="94" customWidth="1"/>
    <col min="12360" max="12360" width="9.85546875" style="94" customWidth="1"/>
    <col min="12361" max="12361" width="12" style="94" customWidth="1"/>
    <col min="12362" max="12362" width="12.85546875" style="94" customWidth="1"/>
    <col min="12363" max="12363" width="12.7109375" style="94" customWidth="1"/>
    <col min="12364" max="12364" width="13.7109375" style="94" customWidth="1"/>
    <col min="12365" max="12365" width="12.28515625" style="94" customWidth="1"/>
    <col min="12366" max="12366" width="10.7109375" style="94" customWidth="1"/>
    <col min="12367" max="12367" width="12.28515625" style="94" customWidth="1"/>
    <col min="12368" max="12369" width="10.5703125" style="94" customWidth="1"/>
    <col min="12370" max="12370" width="13.42578125" style="94" customWidth="1"/>
    <col min="12371" max="12372" width="10.5703125" style="94" customWidth="1"/>
    <col min="12373" max="12373" width="10.85546875" style="94" customWidth="1"/>
    <col min="12374" max="12374" width="15.28515625" style="94" customWidth="1"/>
    <col min="12375" max="12375" width="16.140625" style="94" customWidth="1"/>
    <col min="12376" max="12376" width="12" style="94" customWidth="1"/>
    <col min="12377" max="12377" width="12.85546875" style="94" customWidth="1"/>
    <col min="12378" max="12378" width="12.28515625" style="94" customWidth="1"/>
    <col min="12379" max="12379" width="14.140625" style="94" customWidth="1"/>
    <col min="12380" max="12380" width="12.28515625" style="94" customWidth="1"/>
    <col min="12381" max="12381" width="10.28515625" style="94" customWidth="1"/>
    <col min="12382" max="12382" width="12.28515625" style="94" customWidth="1"/>
    <col min="12383" max="12387" width="10.5703125" style="94" customWidth="1"/>
    <col min="12388" max="12388" width="10.85546875" style="94" customWidth="1"/>
    <col min="12389" max="12389" width="16" style="94" customWidth="1"/>
    <col min="12390" max="12390" width="9.85546875" style="94" customWidth="1"/>
    <col min="12391" max="12391" width="12" style="94" customWidth="1"/>
    <col min="12392" max="12392" width="12.85546875" style="94" customWidth="1"/>
    <col min="12393" max="12393" width="12.28515625" style="94" customWidth="1"/>
    <col min="12394" max="12394" width="13.5703125" style="94" customWidth="1"/>
    <col min="12395" max="12395" width="12.28515625" style="94" customWidth="1"/>
    <col min="12396" max="12396" width="10.28515625" style="94" customWidth="1"/>
    <col min="12397" max="12397" width="12.28515625" style="94" customWidth="1"/>
    <col min="12398" max="12399" width="11.140625" style="94" customWidth="1"/>
    <col min="12400" max="12400" width="12.5703125" style="94" customWidth="1"/>
    <col min="12401" max="12402" width="11.140625" style="94" customWidth="1"/>
    <col min="12403" max="12403" width="12.140625" style="94" customWidth="1"/>
    <col min="12404" max="12404" width="17.28515625" style="94" customWidth="1"/>
    <col min="12405" max="12405" width="9.85546875" style="94" customWidth="1"/>
    <col min="12406" max="12406" width="12" style="94" customWidth="1"/>
    <col min="12407" max="12407" width="12.85546875" style="94" customWidth="1"/>
    <col min="12408" max="12408" width="12.28515625" style="94" customWidth="1"/>
    <col min="12409" max="12409" width="14" style="94" customWidth="1"/>
    <col min="12410" max="12410" width="12.28515625" style="94" customWidth="1"/>
    <col min="12411" max="12411" width="10.42578125" style="94" customWidth="1"/>
    <col min="12412" max="12412" width="12.28515625" style="94" customWidth="1"/>
    <col min="12413" max="12417" width="11.42578125" style="94" customWidth="1"/>
    <col min="12418" max="12418" width="10.85546875" style="94" customWidth="1"/>
    <col min="12419" max="12420" width="9.85546875" style="94" customWidth="1"/>
    <col min="12421" max="12421" width="12" style="94" customWidth="1"/>
    <col min="12422" max="12422" width="12.85546875" style="94" customWidth="1"/>
    <col min="12423" max="12423" width="12.28515625" style="94" customWidth="1"/>
    <col min="12424" max="12424" width="13.5703125" style="94" customWidth="1"/>
    <col min="12425" max="12425" width="12.28515625" style="94" customWidth="1"/>
    <col min="12426" max="12426" width="10.7109375" style="94" customWidth="1"/>
    <col min="12427" max="12427" width="12.28515625" style="94" customWidth="1"/>
    <col min="12428" max="12429" width="10.7109375" style="94" customWidth="1"/>
    <col min="12430" max="12430" width="13.7109375" style="94" customWidth="1"/>
    <col min="12431" max="12432" width="10.7109375" style="94" customWidth="1"/>
    <col min="12433" max="12433" width="12.140625" style="94" customWidth="1"/>
    <col min="12434" max="12434" width="10.42578125" style="94" customWidth="1"/>
    <col min="12435" max="12435" width="9.85546875" style="94" customWidth="1"/>
    <col min="12436" max="12436" width="12" style="94" customWidth="1"/>
    <col min="12437" max="12438" width="12.85546875" style="94" customWidth="1"/>
    <col min="12439" max="12439" width="13.5703125" style="94" customWidth="1"/>
    <col min="12440" max="12440" width="12.28515625" style="94" customWidth="1"/>
    <col min="12441" max="12441" width="10.5703125" style="94" customWidth="1"/>
    <col min="12442" max="12442" width="14.42578125" style="94" customWidth="1"/>
    <col min="12443" max="12444" width="10.140625" style="94" customWidth="1"/>
    <col min="12445" max="12445" width="13.5703125" style="94" customWidth="1"/>
    <col min="12446" max="12447" width="10.140625" style="94" customWidth="1"/>
    <col min="12448" max="12448" width="12.28515625" style="94" customWidth="1"/>
    <col min="12449" max="12449" width="11.5703125" style="94" customWidth="1"/>
    <col min="12450" max="12450" width="9.85546875" style="94" customWidth="1"/>
    <col min="12451" max="12451" width="12" style="94" customWidth="1"/>
    <col min="12452" max="12452" width="12.85546875" style="94" customWidth="1"/>
    <col min="12453" max="12454" width="14" style="94" customWidth="1"/>
    <col min="12455" max="12455" width="12.28515625" style="94" customWidth="1"/>
    <col min="12456" max="12456" width="11.140625" style="94" customWidth="1"/>
    <col min="12457" max="12457" width="14.28515625" style="94" customWidth="1"/>
    <col min="12458" max="12459" width="11.140625" style="94" customWidth="1"/>
    <col min="12460" max="12460" width="12.7109375" style="94" customWidth="1"/>
    <col min="12461" max="12462" width="11.140625" style="94" customWidth="1"/>
    <col min="12463" max="12463" width="12.85546875" style="94" customWidth="1"/>
    <col min="12464" max="12464" width="11.5703125" style="94" customWidth="1"/>
    <col min="12465" max="12465" width="9.85546875" style="94" customWidth="1"/>
    <col min="12466" max="12466" width="12" style="94" customWidth="1"/>
    <col min="12467" max="12467" width="12.85546875" style="94" customWidth="1"/>
    <col min="12468" max="12468" width="13.7109375" style="94" customWidth="1"/>
    <col min="12469" max="12469" width="13.5703125" style="94" customWidth="1"/>
    <col min="12470" max="12470" width="12.28515625" style="94" customWidth="1"/>
    <col min="12471" max="12471" width="11" style="94" customWidth="1"/>
    <col min="12472" max="12472" width="14.5703125" style="94" customWidth="1"/>
    <col min="12473" max="12478" width="17.5703125" style="94" customWidth="1"/>
    <col min="12479" max="12479" width="12.42578125" style="94" customWidth="1"/>
    <col min="12480" max="12480" width="20.42578125" style="94" customWidth="1"/>
    <col min="12481" max="12481" width="18.28515625" style="94" customWidth="1"/>
    <col min="12482" max="12483" width="22.28515625" style="94" customWidth="1"/>
    <col min="12484" max="12544" width="9.140625" style="94"/>
    <col min="12545" max="12545" width="6.28515625" style="94" bestFit="1" customWidth="1"/>
    <col min="12546" max="12546" width="47.42578125" style="94" customWidth="1"/>
    <col min="12547" max="12547" width="7.140625" style="94" customWidth="1"/>
    <col min="12548" max="12548" width="10" style="94" customWidth="1"/>
    <col min="12549" max="12549" width="9.5703125" style="94" customWidth="1"/>
    <col min="12550" max="12550" width="15.7109375" style="94" customWidth="1"/>
    <col min="12551" max="12551" width="17.42578125" style="94" customWidth="1"/>
    <col min="12552" max="12553" width="12.85546875" style="94" customWidth="1"/>
    <col min="12554" max="12554" width="16" style="94" customWidth="1"/>
    <col min="12555" max="12555" width="14.7109375" style="94" customWidth="1"/>
    <col min="12556" max="12556" width="13.5703125" style="94" customWidth="1"/>
    <col min="12557" max="12557" width="12" style="94" customWidth="1"/>
    <col min="12558" max="12558" width="12.85546875" style="94" customWidth="1"/>
    <col min="12559" max="12559" width="13.5703125" style="94" customWidth="1"/>
    <col min="12560" max="12560" width="13.42578125" style="94" customWidth="1"/>
    <col min="12561" max="12561" width="11.7109375" style="94" customWidth="1"/>
    <col min="12562" max="12562" width="10.28515625" style="94" customWidth="1"/>
    <col min="12563" max="12563" width="17.5703125" style="94" customWidth="1"/>
    <col min="12564" max="12565" width="11.7109375" style="94" customWidth="1"/>
    <col min="12566" max="12566" width="12.42578125" style="94" customWidth="1"/>
    <col min="12567" max="12568" width="10.7109375" style="94" customWidth="1"/>
    <col min="12569" max="12569" width="10.5703125" style="94" customWidth="1"/>
    <col min="12570" max="12570" width="14" style="94" customWidth="1"/>
    <col min="12571" max="12571" width="9.85546875" style="94" customWidth="1"/>
    <col min="12572" max="12572" width="12" style="94" customWidth="1"/>
    <col min="12573" max="12573" width="12.85546875" style="94" customWidth="1"/>
    <col min="12574" max="12574" width="15.7109375" style="94" customWidth="1"/>
    <col min="12575" max="12575" width="14.140625" style="94" customWidth="1"/>
    <col min="12576" max="12576" width="13.28515625" style="94" customWidth="1"/>
    <col min="12577" max="12577" width="11.140625" style="94" customWidth="1"/>
    <col min="12578" max="12578" width="14.85546875" style="94" customWidth="1"/>
    <col min="12579" max="12580" width="11.28515625" style="94" customWidth="1"/>
    <col min="12581" max="12581" width="13.28515625" style="94" customWidth="1"/>
    <col min="12582" max="12583" width="9.140625" style="94" customWidth="1"/>
    <col min="12584" max="12584" width="11.140625" style="94" customWidth="1"/>
    <col min="12585" max="12585" width="16.7109375" style="94" customWidth="1"/>
    <col min="12586" max="12586" width="9.85546875" style="94" customWidth="1"/>
    <col min="12587" max="12587" width="12" style="94" customWidth="1"/>
    <col min="12588" max="12588" width="12.85546875" style="94" customWidth="1"/>
    <col min="12589" max="12589" width="13.85546875" style="94" customWidth="1"/>
    <col min="12590" max="12590" width="13.5703125" style="94" customWidth="1"/>
    <col min="12591" max="12591" width="12.28515625" style="94" customWidth="1"/>
    <col min="12592" max="12592" width="11.140625" style="94" customWidth="1"/>
    <col min="12593" max="12593" width="14" style="94" customWidth="1"/>
    <col min="12594" max="12595" width="10.140625" style="94" customWidth="1"/>
    <col min="12596" max="12596" width="13.140625" style="94" customWidth="1"/>
    <col min="12597" max="12598" width="10.140625" style="94" customWidth="1"/>
    <col min="12599" max="12599" width="11.28515625" style="94" customWidth="1"/>
    <col min="12600" max="12603" width="13.140625" style="94" customWidth="1"/>
    <col min="12604" max="12604" width="15.28515625" style="94" customWidth="1"/>
    <col min="12605" max="12607" width="13.140625" style="94" customWidth="1"/>
    <col min="12608" max="12608" width="14.7109375" style="94" customWidth="1"/>
    <col min="12609" max="12610" width="10.28515625" style="94" customWidth="1"/>
    <col min="12611" max="12611" width="14" style="94" customWidth="1"/>
    <col min="12612" max="12613" width="10.28515625" style="94" customWidth="1"/>
    <col min="12614" max="12614" width="11.42578125" style="94" customWidth="1"/>
    <col min="12615" max="12615" width="15.28515625" style="94" customWidth="1"/>
    <col min="12616" max="12616" width="9.85546875" style="94" customWidth="1"/>
    <col min="12617" max="12617" width="12" style="94" customWidth="1"/>
    <col min="12618" max="12618" width="12.85546875" style="94" customWidth="1"/>
    <col min="12619" max="12619" width="12.7109375" style="94" customWidth="1"/>
    <col min="12620" max="12620" width="13.7109375" style="94" customWidth="1"/>
    <col min="12621" max="12621" width="12.28515625" style="94" customWidth="1"/>
    <col min="12622" max="12622" width="10.7109375" style="94" customWidth="1"/>
    <col min="12623" max="12623" width="12.28515625" style="94" customWidth="1"/>
    <col min="12624" max="12625" width="10.5703125" style="94" customWidth="1"/>
    <col min="12626" max="12626" width="13.42578125" style="94" customWidth="1"/>
    <col min="12627" max="12628" width="10.5703125" style="94" customWidth="1"/>
    <col min="12629" max="12629" width="10.85546875" style="94" customWidth="1"/>
    <col min="12630" max="12630" width="15.28515625" style="94" customWidth="1"/>
    <col min="12631" max="12631" width="16.140625" style="94" customWidth="1"/>
    <col min="12632" max="12632" width="12" style="94" customWidth="1"/>
    <col min="12633" max="12633" width="12.85546875" style="94" customWidth="1"/>
    <col min="12634" max="12634" width="12.28515625" style="94" customWidth="1"/>
    <col min="12635" max="12635" width="14.140625" style="94" customWidth="1"/>
    <col min="12636" max="12636" width="12.28515625" style="94" customWidth="1"/>
    <col min="12637" max="12637" width="10.28515625" style="94" customWidth="1"/>
    <col min="12638" max="12638" width="12.28515625" style="94" customWidth="1"/>
    <col min="12639" max="12643" width="10.5703125" style="94" customWidth="1"/>
    <col min="12644" max="12644" width="10.85546875" style="94" customWidth="1"/>
    <col min="12645" max="12645" width="16" style="94" customWidth="1"/>
    <col min="12646" max="12646" width="9.85546875" style="94" customWidth="1"/>
    <col min="12647" max="12647" width="12" style="94" customWidth="1"/>
    <col min="12648" max="12648" width="12.85546875" style="94" customWidth="1"/>
    <col min="12649" max="12649" width="12.28515625" style="94" customWidth="1"/>
    <col min="12650" max="12650" width="13.5703125" style="94" customWidth="1"/>
    <col min="12651" max="12651" width="12.28515625" style="94" customWidth="1"/>
    <col min="12652" max="12652" width="10.28515625" style="94" customWidth="1"/>
    <col min="12653" max="12653" width="12.28515625" style="94" customWidth="1"/>
    <col min="12654" max="12655" width="11.140625" style="94" customWidth="1"/>
    <col min="12656" max="12656" width="12.5703125" style="94" customWidth="1"/>
    <col min="12657" max="12658" width="11.140625" style="94" customWidth="1"/>
    <col min="12659" max="12659" width="12.140625" style="94" customWidth="1"/>
    <col min="12660" max="12660" width="17.28515625" style="94" customWidth="1"/>
    <col min="12661" max="12661" width="9.85546875" style="94" customWidth="1"/>
    <col min="12662" max="12662" width="12" style="94" customWidth="1"/>
    <col min="12663" max="12663" width="12.85546875" style="94" customWidth="1"/>
    <col min="12664" max="12664" width="12.28515625" style="94" customWidth="1"/>
    <col min="12665" max="12665" width="14" style="94" customWidth="1"/>
    <col min="12666" max="12666" width="12.28515625" style="94" customWidth="1"/>
    <col min="12667" max="12667" width="10.42578125" style="94" customWidth="1"/>
    <col min="12668" max="12668" width="12.28515625" style="94" customWidth="1"/>
    <col min="12669" max="12673" width="11.42578125" style="94" customWidth="1"/>
    <col min="12674" max="12674" width="10.85546875" style="94" customWidth="1"/>
    <col min="12675" max="12676" width="9.85546875" style="94" customWidth="1"/>
    <col min="12677" max="12677" width="12" style="94" customWidth="1"/>
    <col min="12678" max="12678" width="12.85546875" style="94" customWidth="1"/>
    <col min="12679" max="12679" width="12.28515625" style="94" customWidth="1"/>
    <col min="12680" max="12680" width="13.5703125" style="94" customWidth="1"/>
    <col min="12681" max="12681" width="12.28515625" style="94" customWidth="1"/>
    <col min="12682" max="12682" width="10.7109375" style="94" customWidth="1"/>
    <col min="12683" max="12683" width="12.28515625" style="94" customWidth="1"/>
    <col min="12684" max="12685" width="10.7109375" style="94" customWidth="1"/>
    <col min="12686" max="12686" width="13.7109375" style="94" customWidth="1"/>
    <col min="12687" max="12688" width="10.7109375" style="94" customWidth="1"/>
    <col min="12689" max="12689" width="12.140625" style="94" customWidth="1"/>
    <col min="12690" max="12690" width="10.42578125" style="94" customWidth="1"/>
    <col min="12691" max="12691" width="9.85546875" style="94" customWidth="1"/>
    <col min="12692" max="12692" width="12" style="94" customWidth="1"/>
    <col min="12693" max="12694" width="12.85546875" style="94" customWidth="1"/>
    <col min="12695" max="12695" width="13.5703125" style="94" customWidth="1"/>
    <col min="12696" max="12696" width="12.28515625" style="94" customWidth="1"/>
    <col min="12697" max="12697" width="10.5703125" style="94" customWidth="1"/>
    <col min="12698" max="12698" width="14.42578125" style="94" customWidth="1"/>
    <col min="12699" max="12700" width="10.140625" style="94" customWidth="1"/>
    <col min="12701" max="12701" width="13.5703125" style="94" customWidth="1"/>
    <col min="12702" max="12703" width="10.140625" style="94" customWidth="1"/>
    <col min="12704" max="12704" width="12.28515625" style="94" customWidth="1"/>
    <col min="12705" max="12705" width="11.5703125" style="94" customWidth="1"/>
    <col min="12706" max="12706" width="9.85546875" style="94" customWidth="1"/>
    <col min="12707" max="12707" width="12" style="94" customWidth="1"/>
    <col min="12708" max="12708" width="12.85546875" style="94" customWidth="1"/>
    <col min="12709" max="12710" width="14" style="94" customWidth="1"/>
    <col min="12711" max="12711" width="12.28515625" style="94" customWidth="1"/>
    <col min="12712" max="12712" width="11.140625" style="94" customWidth="1"/>
    <col min="12713" max="12713" width="14.28515625" style="94" customWidth="1"/>
    <col min="12714" max="12715" width="11.140625" style="94" customWidth="1"/>
    <col min="12716" max="12716" width="12.7109375" style="94" customWidth="1"/>
    <col min="12717" max="12718" width="11.140625" style="94" customWidth="1"/>
    <col min="12719" max="12719" width="12.85546875" style="94" customWidth="1"/>
    <col min="12720" max="12720" width="11.5703125" style="94" customWidth="1"/>
    <col min="12721" max="12721" width="9.85546875" style="94" customWidth="1"/>
    <col min="12722" max="12722" width="12" style="94" customWidth="1"/>
    <col min="12723" max="12723" width="12.85546875" style="94" customWidth="1"/>
    <col min="12724" max="12724" width="13.7109375" style="94" customWidth="1"/>
    <col min="12725" max="12725" width="13.5703125" style="94" customWidth="1"/>
    <col min="12726" max="12726" width="12.28515625" style="94" customWidth="1"/>
    <col min="12727" max="12727" width="11" style="94" customWidth="1"/>
    <col min="12728" max="12728" width="14.5703125" style="94" customWidth="1"/>
    <col min="12729" max="12734" width="17.5703125" style="94" customWidth="1"/>
    <col min="12735" max="12735" width="12.42578125" style="94" customWidth="1"/>
    <col min="12736" max="12736" width="20.42578125" style="94" customWidth="1"/>
    <col min="12737" max="12737" width="18.28515625" style="94" customWidth="1"/>
    <col min="12738" max="12739" width="22.28515625" style="94" customWidth="1"/>
    <col min="12740" max="12800" width="9.140625" style="94"/>
    <col min="12801" max="12801" width="6.28515625" style="94" bestFit="1" customWidth="1"/>
    <col min="12802" max="12802" width="47.42578125" style="94" customWidth="1"/>
    <col min="12803" max="12803" width="7.140625" style="94" customWidth="1"/>
    <col min="12804" max="12804" width="10" style="94" customWidth="1"/>
    <col min="12805" max="12805" width="9.5703125" style="94" customWidth="1"/>
    <col min="12806" max="12806" width="15.7109375" style="94" customWidth="1"/>
    <col min="12807" max="12807" width="17.42578125" style="94" customWidth="1"/>
    <col min="12808" max="12809" width="12.85546875" style="94" customWidth="1"/>
    <col min="12810" max="12810" width="16" style="94" customWidth="1"/>
    <col min="12811" max="12811" width="14.7109375" style="94" customWidth="1"/>
    <col min="12812" max="12812" width="13.5703125" style="94" customWidth="1"/>
    <col min="12813" max="12813" width="12" style="94" customWidth="1"/>
    <col min="12814" max="12814" width="12.85546875" style="94" customWidth="1"/>
    <col min="12815" max="12815" width="13.5703125" style="94" customWidth="1"/>
    <col min="12816" max="12816" width="13.42578125" style="94" customWidth="1"/>
    <col min="12817" max="12817" width="11.7109375" style="94" customWidth="1"/>
    <col min="12818" max="12818" width="10.28515625" style="94" customWidth="1"/>
    <col min="12819" max="12819" width="17.5703125" style="94" customWidth="1"/>
    <col min="12820" max="12821" width="11.7109375" style="94" customWidth="1"/>
    <col min="12822" max="12822" width="12.42578125" style="94" customWidth="1"/>
    <col min="12823" max="12824" width="10.7109375" style="94" customWidth="1"/>
    <col min="12825" max="12825" width="10.5703125" style="94" customWidth="1"/>
    <col min="12826" max="12826" width="14" style="94" customWidth="1"/>
    <col min="12827" max="12827" width="9.85546875" style="94" customWidth="1"/>
    <col min="12828" max="12828" width="12" style="94" customWidth="1"/>
    <col min="12829" max="12829" width="12.85546875" style="94" customWidth="1"/>
    <col min="12830" max="12830" width="15.7109375" style="94" customWidth="1"/>
    <col min="12831" max="12831" width="14.140625" style="94" customWidth="1"/>
    <col min="12832" max="12832" width="13.28515625" style="94" customWidth="1"/>
    <col min="12833" max="12833" width="11.140625" style="94" customWidth="1"/>
    <col min="12834" max="12834" width="14.85546875" style="94" customWidth="1"/>
    <col min="12835" max="12836" width="11.28515625" style="94" customWidth="1"/>
    <col min="12837" max="12837" width="13.28515625" style="94" customWidth="1"/>
    <col min="12838" max="12839" width="9.140625" style="94" customWidth="1"/>
    <col min="12840" max="12840" width="11.140625" style="94" customWidth="1"/>
    <col min="12841" max="12841" width="16.7109375" style="94" customWidth="1"/>
    <col min="12842" max="12842" width="9.85546875" style="94" customWidth="1"/>
    <col min="12843" max="12843" width="12" style="94" customWidth="1"/>
    <col min="12844" max="12844" width="12.85546875" style="94" customWidth="1"/>
    <col min="12845" max="12845" width="13.85546875" style="94" customWidth="1"/>
    <col min="12846" max="12846" width="13.5703125" style="94" customWidth="1"/>
    <col min="12847" max="12847" width="12.28515625" style="94" customWidth="1"/>
    <col min="12848" max="12848" width="11.140625" style="94" customWidth="1"/>
    <col min="12849" max="12849" width="14" style="94" customWidth="1"/>
    <col min="12850" max="12851" width="10.140625" style="94" customWidth="1"/>
    <col min="12852" max="12852" width="13.140625" style="94" customWidth="1"/>
    <col min="12853" max="12854" width="10.140625" style="94" customWidth="1"/>
    <col min="12855" max="12855" width="11.28515625" style="94" customWidth="1"/>
    <col min="12856" max="12859" width="13.140625" style="94" customWidth="1"/>
    <col min="12860" max="12860" width="15.28515625" style="94" customWidth="1"/>
    <col min="12861" max="12863" width="13.140625" style="94" customWidth="1"/>
    <col min="12864" max="12864" width="14.7109375" style="94" customWidth="1"/>
    <col min="12865" max="12866" width="10.28515625" style="94" customWidth="1"/>
    <col min="12867" max="12867" width="14" style="94" customWidth="1"/>
    <col min="12868" max="12869" width="10.28515625" style="94" customWidth="1"/>
    <col min="12870" max="12870" width="11.42578125" style="94" customWidth="1"/>
    <col min="12871" max="12871" width="15.28515625" style="94" customWidth="1"/>
    <col min="12872" max="12872" width="9.85546875" style="94" customWidth="1"/>
    <col min="12873" max="12873" width="12" style="94" customWidth="1"/>
    <col min="12874" max="12874" width="12.85546875" style="94" customWidth="1"/>
    <col min="12875" max="12875" width="12.7109375" style="94" customWidth="1"/>
    <col min="12876" max="12876" width="13.7109375" style="94" customWidth="1"/>
    <col min="12877" max="12877" width="12.28515625" style="94" customWidth="1"/>
    <col min="12878" max="12878" width="10.7109375" style="94" customWidth="1"/>
    <col min="12879" max="12879" width="12.28515625" style="94" customWidth="1"/>
    <col min="12880" max="12881" width="10.5703125" style="94" customWidth="1"/>
    <col min="12882" max="12882" width="13.42578125" style="94" customWidth="1"/>
    <col min="12883" max="12884" width="10.5703125" style="94" customWidth="1"/>
    <col min="12885" max="12885" width="10.85546875" style="94" customWidth="1"/>
    <col min="12886" max="12886" width="15.28515625" style="94" customWidth="1"/>
    <col min="12887" max="12887" width="16.140625" style="94" customWidth="1"/>
    <col min="12888" max="12888" width="12" style="94" customWidth="1"/>
    <col min="12889" max="12889" width="12.85546875" style="94" customWidth="1"/>
    <col min="12890" max="12890" width="12.28515625" style="94" customWidth="1"/>
    <col min="12891" max="12891" width="14.140625" style="94" customWidth="1"/>
    <col min="12892" max="12892" width="12.28515625" style="94" customWidth="1"/>
    <col min="12893" max="12893" width="10.28515625" style="94" customWidth="1"/>
    <col min="12894" max="12894" width="12.28515625" style="94" customWidth="1"/>
    <col min="12895" max="12899" width="10.5703125" style="94" customWidth="1"/>
    <col min="12900" max="12900" width="10.85546875" style="94" customWidth="1"/>
    <col min="12901" max="12901" width="16" style="94" customWidth="1"/>
    <col min="12902" max="12902" width="9.85546875" style="94" customWidth="1"/>
    <col min="12903" max="12903" width="12" style="94" customWidth="1"/>
    <col min="12904" max="12904" width="12.85546875" style="94" customWidth="1"/>
    <col min="12905" max="12905" width="12.28515625" style="94" customWidth="1"/>
    <col min="12906" max="12906" width="13.5703125" style="94" customWidth="1"/>
    <col min="12907" max="12907" width="12.28515625" style="94" customWidth="1"/>
    <col min="12908" max="12908" width="10.28515625" style="94" customWidth="1"/>
    <col min="12909" max="12909" width="12.28515625" style="94" customWidth="1"/>
    <col min="12910" max="12911" width="11.140625" style="94" customWidth="1"/>
    <col min="12912" max="12912" width="12.5703125" style="94" customWidth="1"/>
    <col min="12913" max="12914" width="11.140625" style="94" customWidth="1"/>
    <col min="12915" max="12915" width="12.140625" style="94" customWidth="1"/>
    <col min="12916" max="12916" width="17.28515625" style="94" customWidth="1"/>
    <col min="12917" max="12917" width="9.85546875" style="94" customWidth="1"/>
    <col min="12918" max="12918" width="12" style="94" customWidth="1"/>
    <col min="12919" max="12919" width="12.85546875" style="94" customWidth="1"/>
    <col min="12920" max="12920" width="12.28515625" style="94" customWidth="1"/>
    <col min="12921" max="12921" width="14" style="94" customWidth="1"/>
    <col min="12922" max="12922" width="12.28515625" style="94" customWidth="1"/>
    <col min="12923" max="12923" width="10.42578125" style="94" customWidth="1"/>
    <col min="12924" max="12924" width="12.28515625" style="94" customWidth="1"/>
    <col min="12925" max="12929" width="11.42578125" style="94" customWidth="1"/>
    <col min="12930" max="12930" width="10.85546875" style="94" customWidth="1"/>
    <col min="12931" max="12932" width="9.85546875" style="94" customWidth="1"/>
    <col min="12933" max="12933" width="12" style="94" customWidth="1"/>
    <col min="12934" max="12934" width="12.85546875" style="94" customWidth="1"/>
    <col min="12935" max="12935" width="12.28515625" style="94" customWidth="1"/>
    <col min="12936" max="12936" width="13.5703125" style="94" customWidth="1"/>
    <col min="12937" max="12937" width="12.28515625" style="94" customWidth="1"/>
    <col min="12938" max="12938" width="10.7109375" style="94" customWidth="1"/>
    <col min="12939" max="12939" width="12.28515625" style="94" customWidth="1"/>
    <col min="12940" max="12941" width="10.7109375" style="94" customWidth="1"/>
    <col min="12942" max="12942" width="13.7109375" style="94" customWidth="1"/>
    <col min="12943" max="12944" width="10.7109375" style="94" customWidth="1"/>
    <col min="12945" max="12945" width="12.140625" style="94" customWidth="1"/>
    <col min="12946" max="12946" width="10.42578125" style="94" customWidth="1"/>
    <col min="12947" max="12947" width="9.85546875" style="94" customWidth="1"/>
    <col min="12948" max="12948" width="12" style="94" customWidth="1"/>
    <col min="12949" max="12950" width="12.85546875" style="94" customWidth="1"/>
    <col min="12951" max="12951" width="13.5703125" style="94" customWidth="1"/>
    <col min="12952" max="12952" width="12.28515625" style="94" customWidth="1"/>
    <col min="12953" max="12953" width="10.5703125" style="94" customWidth="1"/>
    <col min="12954" max="12954" width="14.42578125" style="94" customWidth="1"/>
    <col min="12955" max="12956" width="10.140625" style="94" customWidth="1"/>
    <col min="12957" max="12957" width="13.5703125" style="94" customWidth="1"/>
    <col min="12958" max="12959" width="10.140625" style="94" customWidth="1"/>
    <col min="12960" max="12960" width="12.28515625" style="94" customWidth="1"/>
    <col min="12961" max="12961" width="11.5703125" style="94" customWidth="1"/>
    <col min="12962" max="12962" width="9.85546875" style="94" customWidth="1"/>
    <col min="12963" max="12963" width="12" style="94" customWidth="1"/>
    <col min="12964" max="12964" width="12.85546875" style="94" customWidth="1"/>
    <col min="12965" max="12966" width="14" style="94" customWidth="1"/>
    <col min="12967" max="12967" width="12.28515625" style="94" customWidth="1"/>
    <col min="12968" max="12968" width="11.140625" style="94" customWidth="1"/>
    <col min="12969" max="12969" width="14.28515625" style="94" customWidth="1"/>
    <col min="12970" max="12971" width="11.140625" style="94" customWidth="1"/>
    <col min="12972" max="12972" width="12.7109375" style="94" customWidth="1"/>
    <col min="12973" max="12974" width="11.140625" style="94" customWidth="1"/>
    <col min="12975" max="12975" width="12.85546875" style="94" customWidth="1"/>
    <col min="12976" max="12976" width="11.5703125" style="94" customWidth="1"/>
    <col min="12977" max="12977" width="9.85546875" style="94" customWidth="1"/>
    <col min="12978" max="12978" width="12" style="94" customWidth="1"/>
    <col min="12979" max="12979" width="12.85546875" style="94" customWidth="1"/>
    <col min="12980" max="12980" width="13.7109375" style="94" customWidth="1"/>
    <col min="12981" max="12981" width="13.5703125" style="94" customWidth="1"/>
    <col min="12982" max="12982" width="12.28515625" style="94" customWidth="1"/>
    <col min="12983" max="12983" width="11" style="94" customWidth="1"/>
    <col min="12984" max="12984" width="14.5703125" style="94" customWidth="1"/>
    <col min="12985" max="12990" width="17.5703125" style="94" customWidth="1"/>
    <col min="12991" max="12991" width="12.42578125" style="94" customWidth="1"/>
    <col min="12992" max="12992" width="20.42578125" style="94" customWidth="1"/>
    <col min="12993" max="12993" width="18.28515625" style="94" customWidth="1"/>
    <col min="12994" max="12995" width="22.28515625" style="94" customWidth="1"/>
    <col min="12996" max="13056" width="9.140625" style="94"/>
    <col min="13057" max="13057" width="6.28515625" style="94" bestFit="1" customWidth="1"/>
    <col min="13058" max="13058" width="47.42578125" style="94" customWidth="1"/>
    <col min="13059" max="13059" width="7.140625" style="94" customWidth="1"/>
    <col min="13060" max="13060" width="10" style="94" customWidth="1"/>
    <col min="13061" max="13061" width="9.5703125" style="94" customWidth="1"/>
    <col min="13062" max="13062" width="15.7109375" style="94" customWidth="1"/>
    <col min="13063" max="13063" width="17.42578125" style="94" customWidth="1"/>
    <col min="13064" max="13065" width="12.85546875" style="94" customWidth="1"/>
    <col min="13066" max="13066" width="16" style="94" customWidth="1"/>
    <col min="13067" max="13067" width="14.7109375" style="94" customWidth="1"/>
    <col min="13068" max="13068" width="13.5703125" style="94" customWidth="1"/>
    <col min="13069" max="13069" width="12" style="94" customWidth="1"/>
    <col min="13070" max="13070" width="12.85546875" style="94" customWidth="1"/>
    <col min="13071" max="13071" width="13.5703125" style="94" customWidth="1"/>
    <col min="13072" max="13072" width="13.42578125" style="94" customWidth="1"/>
    <col min="13073" max="13073" width="11.7109375" style="94" customWidth="1"/>
    <col min="13074" max="13074" width="10.28515625" style="94" customWidth="1"/>
    <col min="13075" max="13075" width="17.5703125" style="94" customWidth="1"/>
    <col min="13076" max="13077" width="11.7109375" style="94" customWidth="1"/>
    <col min="13078" max="13078" width="12.42578125" style="94" customWidth="1"/>
    <col min="13079" max="13080" width="10.7109375" style="94" customWidth="1"/>
    <col min="13081" max="13081" width="10.5703125" style="94" customWidth="1"/>
    <col min="13082" max="13082" width="14" style="94" customWidth="1"/>
    <col min="13083" max="13083" width="9.85546875" style="94" customWidth="1"/>
    <col min="13084" max="13084" width="12" style="94" customWidth="1"/>
    <col min="13085" max="13085" width="12.85546875" style="94" customWidth="1"/>
    <col min="13086" max="13086" width="15.7109375" style="94" customWidth="1"/>
    <col min="13087" max="13087" width="14.140625" style="94" customWidth="1"/>
    <col min="13088" max="13088" width="13.28515625" style="94" customWidth="1"/>
    <col min="13089" max="13089" width="11.140625" style="94" customWidth="1"/>
    <col min="13090" max="13090" width="14.85546875" style="94" customWidth="1"/>
    <col min="13091" max="13092" width="11.28515625" style="94" customWidth="1"/>
    <col min="13093" max="13093" width="13.28515625" style="94" customWidth="1"/>
    <col min="13094" max="13095" width="9.140625" style="94" customWidth="1"/>
    <col min="13096" max="13096" width="11.140625" style="94" customWidth="1"/>
    <col min="13097" max="13097" width="16.7109375" style="94" customWidth="1"/>
    <col min="13098" max="13098" width="9.85546875" style="94" customWidth="1"/>
    <col min="13099" max="13099" width="12" style="94" customWidth="1"/>
    <col min="13100" max="13100" width="12.85546875" style="94" customWidth="1"/>
    <col min="13101" max="13101" width="13.85546875" style="94" customWidth="1"/>
    <col min="13102" max="13102" width="13.5703125" style="94" customWidth="1"/>
    <col min="13103" max="13103" width="12.28515625" style="94" customWidth="1"/>
    <col min="13104" max="13104" width="11.140625" style="94" customWidth="1"/>
    <col min="13105" max="13105" width="14" style="94" customWidth="1"/>
    <col min="13106" max="13107" width="10.140625" style="94" customWidth="1"/>
    <col min="13108" max="13108" width="13.140625" style="94" customWidth="1"/>
    <col min="13109" max="13110" width="10.140625" style="94" customWidth="1"/>
    <col min="13111" max="13111" width="11.28515625" style="94" customWidth="1"/>
    <col min="13112" max="13115" width="13.140625" style="94" customWidth="1"/>
    <col min="13116" max="13116" width="15.28515625" style="94" customWidth="1"/>
    <col min="13117" max="13119" width="13.140625" style="94" customWidth="1"/>
    <col min="13120" max="13120" width="14.7109375" style="94" customWidth="1"/>
    <col min="13121" max="13122" width="10.28515625" style="94" customWidth="1"/>
    <col min="13123" max="13123" width="14" style="94" customWidth="1"/>
    <col min="13124" max="13125" width="10.28515625" style="94" customWidth="1"/>
    <col min="13126" max="13126" width="11.42578125" style="94" customWidth="1"/>
    <col min="13127" max="13127" width="15.28515625" style="94" customWidth="1"/>
    <col min="13128" max="13128" width="9.85546875" style="94" customWidth="1"/>
    <col min="13129" max="13129" width="12" style="94" customWidth="1"/>
    <col min="13130" max="13130" width="12.85546875" style="94" customWidth="1"/>
    <col min="13131" max="13131" width="12.7109375" style="94" customWidth="1"/>
    <col min="13132" max="13132" width="13.7109375" style="94" customWidth="1"/>
    <col min="13133" max="13133" width="12.28515625" style="94" customWidth="1"/>
    <col min="13134" max="13134" width="10.7109375" style="94" customWidth="1"/>
    <col min="13135" max="13135" width="12.28515625" style="94" customWidth="1"/>
    <col min="13136" max="13137" width="10.5703125" style="94" customWidth="1"/>
    <col min="13138" max="13138" width="13.42578125" style="94" customWidth="1"/>
    <col min="13139" max="13140" width="10.5703125" style="94" customWidth="1"/>
    <col min="13141" max="13141" width="10.85546875" style="94" customWidth="1"/>
    <col min="13142" max="13142" width="15.28515625" style="94" customWidth="1"/>
    <col min="13143" max="13143" width="16.140625" style="94" customWidth="1"/>
    <col min="13144" max="13144" width="12" style="94" customWidth="1"/>
    <col min="13145" max="13145" width="12.85546875" style="94" customWidth="1"/>
    <col min="13146" max="13146" width="12.28515625" style="94" customWidth="1"/>
    <col min="13147" max="13147" width="14.140625" style="94" customWidth="1"/>
    <col min="13148" max="13148" width="12.28515625" style="94" customWidth="1"/>
    <col min="13149" max="13149" width="10.28515625" style="94" customWidth="1"/>
    <col min="13150" max="13150" width="12.28515625" style="94" customWidth="1"/>
    <col min="13151" max="13155" width="10.5703125" style="94" customWidth="1"/>
    <col min="13156" max="13156" width="10.85546875" style="94" customWidth="1"/>
    <col min="13157" max="13157" width="16" style="94" customWidth="1"/>
    <col min="13158" max="13158" width="9.85546875" style="94" customWidth="1"/>
    <col min="13159" max="13159" width="12" style="94" customWidth="1"/>
    <col min="13160" max="13160" width="12.85546875" style="94" customWidth="1"/>
    <col min="13161" max="13161" width="12.28515625" style="94" customWidth="1"/>
    <col min="13162" max="13162" width="13.5703125" style="94" customWidth="1"/>
    <col min="13163" max="13163" width="12.28515625" style="94" customWidth="1"/>
    <col min="13164" max="13164" width="10.28515625" style="94" customWidth="1"/>
    <col min="13165" max="13165" width="12.28515625" style="94" customWidth="1"/>
    <col min="13166" max="13167" width="11.140625" style="94" customWidth="1"/>
    <col min="13168" max="13168" width="12.5703125" style="94" customWidth="1"/>
    <col min="13169" max="13170" width="11.140625" style="94" customWidth="1"/>
    <col min="13171" max="13171" width="12.140625" style="94" customWidth="1"/>
    <col min="13172" max="13172" width="17.28515625" style="94" customWidth="1"/>
    <col min="13173" max="13173" width="9.85546875" style="94" customWidth="1"/>
    <col min="13174" max="13174" width="12" style="94" customWidth="1"/>
    <col min="13175" max="13175" width="12.85546875" style="94" customWidth="1"/>
    <col min="13176" max="13176" width="12.28515625" style="94" customWidth="1"/>
    <col min="13177" max="13177" width="14" style="94" customWidth="1"/>
    <col min="13178" max="13178" width="12.28515625" style="94" customWidth="1"/>
    <col min="13179" max="13179" width="10.42578125" style="94" customWidth="1"/>
    <col min="13180" max="13180" width="12.28515625" style="94" customWidth="1"/>
    <col min="13181" max="13185" width="11.42578125" style="94" customWidth="1"/>
    <col min="13186" max="13186" width="10.85546875" style="94" customWidth="1"/>
    <col min="13187" max="13188" width="9.85546875" style="94" customWidth="1"/>
    <col min="13189" max="13189" width="12" style="94" customWidth="1"/>
    <col min="13190" max="13190" width="12.85546875" style="94" customWidth="1"/>
    <col min="13191" max="13191" width="12.28515625" style="94" customWidth="1"/>
    <col min="13192" max="13192" width="13.5703125" style="94" customWidth="1"/>
    <col min="13193" max="13193" width="12.28515625" style="94" customWidth="1"/>
    <col min="13194" max="13194" width="10.7109375" style="94" customWidth="1"/>
    <col min="13195" max="13195" width="12.28515625" style="94" customWidth="1"/>
    <col min="13196" max="13197" width="10.7109375" style="94" customWidth="1"/>
    <col min="13198" max="13198" width="13.7109375" style="94" customWidth="1"/>
    <col min="13199" max="13200" width="10.7109375" style="94" customWidth="1"/>
    <col min="13201" max="13201" width="12.140625" style="94" customWidth="1"/>
    <col min="13202" max="13202" width="10.42578125" style="94" customWidth="1"/>
    <col min="13203" max="13203" width="9.85546875" style="94" customWidth="1"/>
    <col min="13204" max="13204" width="12" style="94" customWidth="1"/>
    <col min="13205" max="13206" width="12.85546875" style="94" customWidth="1"/>
    <col min="13207" max="13207" width="13.5703125" style="94" customWidth="1"/>
    <col min="13208" max="13208" width="12.28515625" style="94" customWidth="1"/>
    <col min="13209" max="13209" width="10.5703125" style="94" customWidth="1"/>
    <col min="13210" max="13210" width="14.42578125" style="94" customWidth="1"/>
    <col min="13211" max="13212" width="10.140625" style="94" customWidth="1"/>
    <col min="13213" max="13213" width="13.5703125" style="94" customWidth="1"/>
    <col min="13214" max="13215" width="10.140625" style="94" customWidth="1"/>
    <col min="13216" max="13216" width="12.28515625" style="94" customWidth="1"/>
    <col min="13217" max="13217" width="11.5703125" style="94" customWidth="1"/>
    <col min="13218" max="13218" width="9.85546875" style="94" customWidth="1"/>
    <col min="13219" max="13219" width="12" style="94" customWidth="1"/>
    <col min="13220" max="13220" width="12.85546875" style="94" customWidth="1"/>
    <col min="13221" max="13222" width="14" style="94" customWidth="1"/>
    <col min="13223" max="13223" width="12.28515625" style="94" customWidth="1"/>
    <col min="13224" max="13224" width="11.140625" style="94" customWidth="1"/>
    <col min="13225" max="13225" width="14.28515625" style="94" customWidth="1"/>
    <col min="13226" max="13227" width="11.140625" style="94" customWidth="1"/>
    <col min="13228" max="13228" width="12.7109375" style="94" customWidth="1"/>
    <col min="13229" max="13230" width="11.140625" style="94" customWidth="1"/>
    <col min="13231" max="13231" width="12.85546875" style="94" customWidth="1"/>
    <col min="13232" max="13232" width="11.5703125" style="94" customWidth="1"/>
    <col min="13233" max="13233" width="9.85546875" style="94" customWidth="1"/>
    <col min="13234" max="13234" width="12" style="94" customWidth="1"/>
    <col min="13235" max="13235" width="12.85546875" style="94" customWidth="1"/>
    <col min="13236" max="13236" width="13.7109375" style="94" customWidth="1"/>
    <col min="13237" max="13237" width="13.5703125" style="94" customWidth="1"/>
    <col min="13238" max="13238" width="12.28515625" style="94" customWidth="1"/>
    <col min="13239" max="13239" width="11" style="94" customWidth="1"/>
    <col min="13240" max="13240" width="14.5703125" style="94" customWidth="1"/>
    <col min="13241" max="13246" width="17.5703125" style="94" customWidth="1"/>
    <col min="13247" max="13247" width="12.42578125" style="94" customWidth="1"/>
    <col min="13248" max="13248" width="20.42578125" style="94" customWidth="1"/>
    <col min="13249" max="13249" width="18.28515625" style="94" customWidth="1"/>
    <col min="13250" max="13251" width="22.28515625" style="94" customWidth="1"/>
    <col min="13252" max="13312" width="9.140625" style="94"/>
    <col min="13313" max="13313" width="6.28515625" style="94" bestFit="1" customWidth="1"/>
    <col min="13314" max="13314" width="47.42578125" style="94" customWidth="1"/>
    <col min="13315" max="13315" width="7.140625" style="94" customWidth="1"/>
    <col min="13316" max="13316" width="10" style="94" customWidth="1"/>
    <col min="13317" max="13317" width="9.5703125" style="94" customWidth="1"/>
    <col min="13318" max="13318" width="15.7109375" style="94" customWidth="1"/>
    <col min="13319" max="13319" width="17.42578125" style="94" customWidth="1"/>
    <col min="13320" max="13321" width="12.85546875" style="94" customWidth="1"/>
    <col min="13322" max="13322" width="16" style="94" customWidth="1"/>
    <col min="13323" max="13323" width="14.7109375" style="94" customWidth="1"/>
    <col min="13324" max="13324" width="13.5703125" style="94" customWidth="1"/>
    <col min="13325" max="13325" width="12" style="94" customWidth="1"/>
    <col min="13326" max="13326" width="12.85546875" style="94" customWidth="1"/>
    <col min="13327" max="13327" width="13.5703125" style="94" customWidth="1"/>
    <col min="13328" max="13328" width="13.42578125" style="94" customWidth="1"/>
    <col min="13329" max="13329" width="11.7109375" style="94" customWidth="1"/>
    <col min="13330" max="13330" width="10.28515625" style="94" customWidth="1"/>
    <col min="13331" max="13331" width="17.5703125" style="94" customWidth="1"/>
    <col min="13332" max="13333" width="11.7109375" style="94" customWidth="1"/>
    <col min="13334" max="13334" width="12.42578125" style="94" customWidth="1"/>
    <col min="13335" max="13336" width="10.7109375" style="94" customWidth="1"/>
    <col min="13337" max="13337" width="10.5703125" style="94" customWidth="1"/>
    <col min="13338" max="13338" width="14" style="94" customWidth="1"/>
    <col min="13339" max="13339" width="9.85546875" style="94" customWidth="1"/>
    <col min="13340" max="13340" width="12" style="94" customWidth="1"/>
    <col min="13341" max="13341" width="12.85546875" style="94" customWidth="1"/>
    <col min="13342" max="13342" width="15.7109375" style="94" customWidth="1"/>
    <col min="13343" max="13343" width="14.140625" style="94" customWidth="1"/>
    <col min="13344" max="13344" width="13.28515625" style="94" customWidth="1"/>
    <col min="13345" max="13345" width="11.140625" style="94" customWidth="1"/>
    <col min="13346" max="13346" width="14.85546875" style="94" customWidth="1"/>
    <col min="13347" max="13348" width="11.28515625" style="94" customWidth="1"/>
    <col min="13349" max="13349" width="13.28515625" style="94" customWidth="1"/>
    <col min="13350" max="13351" width="9.140625" style="94" customWidth="1"/>
    <col min="13352" max="13352" width="11.140625" style="94" customWidth="1"/>
    <col min="13353" max="13353" width="16.7109375" style="94" customWidth="1"/>
    <col min="13354" max="13354" width="9.85546875" style="94" customWidth="1"/>
    <col min="13355" max="13355" width="12" style="94" customWidth="1"/>
    <col min="13356" max="13356" width="12.85546875" style="94" customWidth="1"/>
    <col min="13357" max="13357" width="13.85546875" style="94" customWidth="1"/>
    <col min="13358" max="13358" width="13.5703125" style="94" customWidth="1"/>
    <col min="13359" max="13359" width="12.28515625" style="94" customWidth="1"/>
    <col min="13360" max="13360" width="11.140625" style="94" customWidth="1"/>
    <col min="13361" max="13361" width="14" style="94" customWidth="1"/>
    <col min="13362" max="13363" width="10.140625" style="94" customWidth="1"/>
    <col min="13364" max="13364" width="13.140625" style="94" customWidth="1"/>
    <col min="13365" max="13366" width="10.140625" style="94" customWidth="1"/>
    <col min="13367" max="13367" width="11.28515625" style="94" customWidth="1"/>
    <col min="13368" max="13371" width="13.140625" style="94" customWidth="1"/>
    <col min="13372" max="13372" width="15.28515625" style="94" customWidth="1"/>
    <col min="13373" max="13375" width="13.140625" style="94" customWidth="1"/>
    <col min="13376" max="13376" width="14.7109375" style="94" customWidth="1"/>
    <col min="13377" max="13378" width="10.28515625" style="94" customWidth="1"/>
    <col min="13379" max="13379" width="14" style="94" customWidth="1"/>
    <col min="13380" max="13381" width="10.28515625" style="94" customWidth="1"/>
    <col min="13382" max="13382" width="11.42578125" style="94" customWidth="1"/>
    <col min="13383" max="13383" width="15.28515625" style="94" customWidth="1"/>
    <col min="13384" max="13384" width="9.85546875" style="94" customWidth="1"/>
    <col min="13385" max="13385" width="12" style="94" customWidth="1"/>
    <col min="13386" max="13386" width="12.85546875" style="94" customWidth="1"/>
    <col min="13387" max="13387" width="12.7109375" style="94" customWidth="1"/>
    <col min="13388" max="13388" width="13.7109375" style="94" customWidth="1"/>
    <col min="13389" max="13389" width="12.28515625" style="94" customWidth="1"/>
    <col min="13390" max="13390" width="10.7109375" style="94" customWidth="1"/>
    <col min="13391" max="13391" width="12.28515625" style="94" customWidth="1"/>
    <col min="13392" max="13393" width="10.5703125" style="94" customWidth="1"/>
    <col min="13394" max="13394" width="13.42578125" style="94" customWidth="1"/>
    <col min="13395" max="13396" width="10.5703125" style="94" customWidth="1"/>
    <col min="13397" max="13397" width="10.85546875" style="94" customWidth="1"/>
    <col min="13398" max="13398" width="15.28515625" style="94" customWidth="1"/>
    <col min="13399" max="13399" width="16.140625" style="94" customWidth="1"/>
    <col min="13400" max="13400" width="12" style="94" customWidth="1"/>
    <col min="13401" max="13401" width="12.85546875" style="94" customWidth="1"/>
    <col min="13402" max="13402" width="12.28515625" style="94" customWidth="1"/>
    <col min="13403" max="13403" width="14.140625" style="94" customWidth="1"/>
    <col min="13404" max="13404" width="12.28515625" style="94" customWidth="1"/>
    <col min="13405" max="13405" width="10.28515625" style="94" customWidth="1"/>
    <col min="13406" max="13406" width="12.28515625" style="94" customWidth="1"/>
    <col min="13407" max="13411" width="10.5703125" style="94" customWidth="1"/>
    <col min="13412" max="13412" width="10.85546875" style="94" customWidth="1"/>
    <col min="13413" max="13413" width="16" style="94" customWidth="1"/>
    <col min="13414" max="13414" width="9.85546875" style="94" customWidth="1"/>
    <col min="13415" max="13415" width="12" style="94" customWidth="1"/>
    <col min="13416" max="13416" width="12.85546875" style="94" customWidth="1"/>
    <col min="13417" max="13417" width="12.28515625" style="94" customWidth="1"/>
    <col min="13418" max="13418" width="13.5703125" style="94" customWidth="1"/>
    <col min="13419" max="13419" width="12.28515625" style="94" customWidth="1"/>
    <col min="13420" max="13420" width="10.28515625" style="94" customWidth="1"/>
    <col min="13421" max="13421" width="12.28515625" style="94" customWidth="1"/>
    <col min="13422" max="13423" width="11.140625" style="94" customWidth="1"/>
    <col min="13424" max="13424" width="12.5703125" style="94" customWidth="1"/>
    <col min="13425" max="13426" width="11.140625" style="94" customWidth="1"/>
    <col min="13427" max="13427" width="12.140625" style="94" customWidth="1"/>
    <col min="13428" max="13428" width="17.28515625" style="94" customWidth="1"/>
    <col min="13429" max="13429" width="9.85546875" style="94" customWidth="1"/>
    <col min="13430" max="13430" width="12" style="94" customWidth="1"/>
    <col min="13431" max="13431" width="12.85546875" style="94" customWidth="1"/>
    <col min="13432" max="13432" width="12.28515625" style="94" customWidth="1"/>
    <col min="13433" max="13433" width="14" style="94" customWidth="1"/>
    <col min="13434" max="13434" width="12.28515625" style="94" customWidth="1"/>
    <col min="13435" max="13435" width="10.42578125" style="94" customWidth="1"/>
    <col min="13436" max="13436" width="12.28515625" style="94" customWidth="1"/>
    <col min="13437" max="13441" width="11.42578125" style="94" customWidth="1"/>
    <col min="13442" max="13442" width="10.85546875" style="94" customWidth="1"/>
    <col min="13443" max="13444" width="9.85546875" style="94" customWidth="1"/>
    <col min="13445" max="13445" width="12" style="94" customWidth="1"/>
    <col min="13446" max="13446" width="12.85546875" style="94" customWidth="1"/>
    <col min="13447" max="13447" width="12.28515625" style="94" customWidth="1"/>
    <col min="13448" max="13448" width="13.5703125" style="94" customWidth="1"/>
    <col min="13449" max="13449" width="12.28515625" style="94" customWidth="1"/>
    <col min="13450" max="13450" width="10.7109375" style="94" customWidth="1"/>
    <col min="13451" max="13451" width="12.28515625" style="94" customWidth="1"/>
    <col min="13452" max="13453" width="10.7109375" style="94" customWidth="1"/>
    <col min="13454" max="13454" width="13.7109375" style="94" customWidth="1"/>
    <col min="13455" max="13456" width="10.7109375" style="94" customWidth="1"/>
    <col min="13457" max="13457" width="12.140625" style="94" customWidth="1"/>
    <col min="13458" max="13458" width="10.42578125" style="94" customWidth="1"/>
    <col min="13459" max="13459" width="9.85546875" style="94" customWidth="1"/>
    <col min="13460" max="13460" width="12" style="94" customWidth="1"/>
    <col min="13461" max="13462" width="12.85546875" style="94" customWidth="1"/>
    <col min="13463" max="13463" width="13.5703125" style="94" customWidth="1"/>
    <col min="13464" max="13464" width="12.28515625" style="94" customWidth="1"/>
    <col min="13465" max="13465" width="10.5703125" style="94" customWidth="1"/>
    <col min="13466" max="13466" width="14.42578125" style="94" customWidth="1"/>
    <col min="13467" max="13468" width="10.140625" style="94" customWidth="1"/>
    <col min="13469" max="13469" width="13.5703125" style="94" customWidth="1"/>
    <col min="13470" max="13471" width="10.140625" style="94" customWidth="1"/>
    <col min="13472" max="13472" width="12.28515625" style="94" customWidth="1"/>
    <col min="13473" max="13473" width="11.5703125" style="94" customWidth="1"/>
    <col min="13474" max="13474" width="9.85546875" style="94" customWidth="1"/>
    <col min="13475" max="13475" width="12" style="94" customWidth="1"/>
    <col min="13476" max="13476" width="12.85546875" style="94" customWidth="1"/>
    <col min="13477" max="13478" width="14" style="94" customWidth="1"/>
    <col min="13479" max="13479" width="12.28515625" style="94" customWidth="1"/>
    <col min="13480" max="13480" width="11.140625" style="94" customWidth="1"/>
    <col min="13481" max="13481" width="14.28515625" style="94" customWidth="1"/>
    <col min="13482" max="13483" width="11.140625" style="94" customWidth="1"/>
    <col min="13484" max="13484" width="12.7109375" style="94" customWidth="1"/>
    <col min="13485" max="13486" width="11.140625" style="94" customWidth="1"/>
    <col min="13487" max="13487" width="12.85546875" style="94" customWidth="1"/>
    <col min="13488" max="13488" width="11.5703125" style="94" customWidth="1"/>
    <col min="13489" max="13489" width="9.85546875" style="94" customWidth="1"/>
    <col min="13490" max="13490" width="12" style="94" customWidth="1"/>
    <col min="13491" max="13491" width="12.85546875" style="94" customWidth="1"/>
    <col min="13492" max="13492" width="13.7109375" style="94" customWidth="1"/>
    <col min="13493" max="13493" width="13.5703125" style="94" customWidth="1"/>
    <col min="13494" max="13494" width="12.28515625" style="94" customWidth="1"/>
    <col min="13495" max="13495" width="11" style="94" customWidth="1"/>
    <col min="13496" max="13496" width="14.5703125" style="94" customWidth="1"/>
    <col min="13497" max="13502" width="17.5703125" style="94" customWidth="1"/>
    <col min="13503" max="13503" width="12.42578125" style="94" customWidth="1"/>
    <col min="13504" max="13504" width="20.42578125" style="94" customWidth="1"/>
    <col min="13505" max="13505" width="18.28515625" style="94" customWidth="1"/>
    <col min="13506" max="13507" width="22.28515625" style="94" customWidth="1"/>
    <col min="13508" max="13568" width="9.140625" style="94"/>
    <col min="13569" max="13569" width="6.28515625" style="94" bestFit="1" customWidth="1"/>
    <col min="13570" max="13570" width="47.42578125" style="94" customWidth="1"/>
    <col min="13571" max="13571" width="7.140625" style="94" customWidth="1"/>
    <col min="13572" max="13572" width="10" style="94" customWidth="1"/>
    <col min="13573" max="13573" width="9.5703125" style="94" customWidth="1"/>
    <col min="13574" max="13574" width="15.7109375" style="94" customWidth="1"/>
    <col min="13575" max="13575" width="17.42578125" style="94" customWidth="1"/>
    <col min="13576" max="13577" width="12.85546875" style="94" customWidth="1"/>
    <col min="13578" max="13578" width="16" style="94" customWidth="1"/>
    <col min="13579" max="13579" width="14.7109375" style="94" customWidth="1"/>
    <col min="13580" max="13580" width="13.5703125" style="94" customWidth="1"/>
    <col min="13581" max="13581" width="12" style="94" customWidth="1"/>
    <col min="13582" max="13582" width="12.85546875" style="94" customWidth="1"/>
    <col min="13583" max="13583" width="13.5703125" style="94" customWidth="1"/>
    <col min="13584" max="13584" width="13.42578125" style="94" customWidth="1"/>
    <col min="13585" max="13585" width="11.7109375" style="94" customWidth="1"/>
    <col min="13586" max="13586" width="10.28515625" style="94" customWidth="1"/>
    <col min="13587" max="13587" width="17.5703125" style="94" customWidth="1"/>
    <col min="13588" max="13589" width="11.7109375" style="94" customWidth="1"/>
    <col min="13590" max="13590" width="12.42578125" style="94" customWidth="1"/>
    <col min="13591" max="13592" width="10.7109375" style="94" customWidth="1"/>
    <col min="13593" max="13593" width="10.5703125" style="94" customWidth="1"/>
    <col min="13594" max="13594" width="14" style="94" customWidth="1"/>
    <col min="13595" max="13595" width="9.85546875" style="94" customWidth="1"/>
    <col min="13596" max="13596" width="12" style="94" customWidth="1"/>
    <col min="13597" max="13597" width="12.85546875" style="94" customWidth="1"/>
    <col min="13598" max="13598" width="15.7109375" style="94" customWidth="1"/>
    <col min="13599" max="13599" width="14.140625" style="94" customWidth="1"/>
    <col min="13600" max="13600" width="13.28515625" style="94" customWidth="1"/>
    <col min="13601" max="13601" width="11.140625" style="94" customWidth="1"/>
    <col min="13602" max="13602" width="14.85546875" style="94" customWidth="1"/>
    <col min="13603" max="13604" width="11.28515625" style="94" customWidth="1"/>
    <col min="13605" max="13605" width="13.28515625" style="94" customWidth="1"/>
    <col min="13606" max="13607" width="9.140625" style="94" customWidth="1"/>
    <col min="13608" max="13608" width="11.140625" style="94" customWidth="1"/>
    <col min="13609" max="13609" width="16.7109375" style="94" customWidth="1"/>
    <col min="13610" max="13610" width="9.85546875" style="94" customWidth="1"/>
    <col min="13611" max="13611" width="12" style="94" customWidth="1"/>
    <col min="13612" max="13612" width="12.85546875" style="94" customWidth="1"/>
    <col min="13613" max="13613" width="13.85546875" style="94" customWidth="1"/>
    <col min="13614" max="13614" width="13.5703125" style="94" customWidth="1"/>
    <col min="13615" max="13615" width="12.28515625" style="94" customWidth="1"/>
    <col min="13616" max="13616" width="11.140625" style="94" customWidth="1"/>
    <col min="13617" max="13617" width="14" style="94" customWidth="1"/>
    <col min="13618" max="13619" width="10.140625" style="94" customWidth="1"/>
    <col min="13620" max="13620" width="13.140625" style="94" customWidth="1"/>
    <col min="13621" max="13622" width="10.140625" style="94" customWidth="1"/>
    <col min="13623" max="13623" width="11.28515625" style="94" customWidth="1"/>
    <col min="13624" max="13627" width="13.140625" style="94" customWidth="1"/>
    <col min="13628" max="13628" width="15.28515625" style="94" customWidth="1"/>
    <col min="13629" max="13631" width="13.140625" style="94" customWidth="1"/>
    <col min="13632" max="13632" width="14.7109375" style="94" customWidth="1"/>
    <col min="13633" max="13634" width="10.28515625" style="94" customWidth="1"/>
    <col min="13635" max="13635" width="14" style="94" customWidth="1"/>
    <col min="13636" max="13637" width="10.28515625" style="94" customWidth="1"/>
    <col min="13638" max="13638" width="11.42578125" style="94" customWidth="1"/>
    <col min="13639" max="13639" width="15.28515625" style="94" customWidth="1"/>
    <col min="13640" max="13640" width="9.85546875" style="94" customWidth="1"/>
    <col min="13641" max="13641" width="12" style="94" customWidth="1"/>
    <col min="13642" max="13642" width="12.85546875" style="94" customWidth="1"/>
    <col min="13643" max="13643" width="12.7109375" style="94" customWidth="1"/>
    <col min="13644" max="13644" width="13.7109375" style="94" customWidth="1"/>
    <col min="13645" max="13645" width="12.28515625" style="94" customWidth="1"/>
    <col min="13646" max="13646" width="10.7109375" style="94" customWidth="1"/>
    <col min="13647" max="13647" width="12.28515625" style="94" customWidth="1"/>
    <col min="13648" max="13649" width="10.5703125" style="94" customWidth="1"/>
    <col min="13650" max="13650" width="13.42578125" style="94" customWidth="1"/>
    <col min="13651" max="13652" width="10.5703125" style="94" customWidth="1"/>
    <col min="13653" max="13653" width="10.85546875" style="94" customWidth="1"/>
    <col min="13654" max="13654" width="15.28515625" style="94" customWidth="1"/>
    <col min="13655" max="13655" width="16.140625" style="94" customWidth="1"/>
    <col min="13656" max="13656" width="12" style="94" customWidth="1"/>
    <col min="13657" max="13657" width="12.85546875" style="94" customWidth="1"/>
    <col min="13658" max="13658" width="12.28515625" style="94" customWidth="1"/>
    <col min="13659" max="13659" width="14.140625" style="94" customWidth="1"/>
    <col min="13660" max="13660" width="12.28515625" style="94" customWidth="1"/>
    <col min="13661" max="13661" width="10.28515625" style="94" customWidth="1"/>
    <col min="13662" max="13662" width="12.28515625" style="94" customWidth="1"/>
    <col min="13663" max="13667" width="10.5703125" style="94" customWidth="1"/>
    <col min="13668" max="13668" width="10.85546875" style="94" customWidth="1"/>
    <col min="13669" max="13669" width="16" style="94" customWidth="1"/>
    <col min="13670" max="13670" width="9.85546875" style="94" customWidth="1"/>
    <col min="13671" max="13671" width="12" style="94" customWidth="1"/>
    <col min="13672" max="13672" width="12.85546875" style="94" customWidth="1"/>
    <col min="13673" max="13673" width="12.28515625" style="94" customWidth="1"/>
    <col min="13674" max="13674" width="13.5703125" style="94" customWidth="1"/>
    <col min="13675" max="13675" width="12.28515625" style="94" customWidth="1"/>
    <col min="13676" max="13676" width="10.28515625" style="94" customWidth="1"/>
    <col min="13677" max="13677" width="12.28515625" style="94" customWidth="1"/>
    <col min="13678" max="13679" width="11.140625" style="94" customWidth="1"/>
    <col min="13680" max="13680" width="12.5703125" style="94" customWidth="1"/>
    <col min="13681" max="13682" width="11.140625" style="94" customWidth="1"/>
    <col min="13683" max="13683" width="12.140625" style="94" customWidth="1"/>
    <col min="13684" max="13684" width="17.28515625" style="94" customWidth="1"/>
    <col min="13685" max="13685" width="9.85546875" style="94" customWidth="1"/>
    <col min="13686" max="13686" width="12" style="94" customWidth="1"/>
    <col min="13687" max="13687" width="12.85546875" style="94" customWidth="1"/>
    <col min="13688" max="13688" width="12.28515625" style="94" customWidth="1"/>
    <col min="13689" max="13689" width="14" style="94" customWidth="1"/>
    <col min="13690" max="13690" width="12.28515625" style="94" customWidth="1"/>
    <col min="13691" max="13691" width="10.42578125" style="94" customWidth="1"/>
    <col min="13692" max="13692" width="12.28515625" style="94" customWidth="1"/>
    <col min="13693" max="13697" width="11.42578125" style="94" customWidth="1"/>
    <col min="13698" max="13698" width="10.85546875" style="94" customWidth="1"/>
    <col min="13699" max="13700" width="9.85546875" style="94" customWidth="1"/>
    <col min="13701" max="13701" width="12" style="94" customWidth="1"/>
    <col min="13702" max="13702" width="12.85546875" style="94" customWidth="1"/>
    <col min="13703" max="13703" width="12.28515625" style="94" customWidth="1"/>
    <col min="13704" max="13704" width="13.5703125" style="94" customWidth="1"/>
    <col min="13705" max="13705" width="12.28515625" style="94" customWidth="1"/>
    <col min="13706" max="13706" width="10.7109375" style="94" customWidth="1"/>
    <col min="13707" max="13707" width="12.28515625" style="94" customWidth="1"/>
    <col min="13708" max="13709" width="10.7109375" style="94" customWidth="1"/>
    <col min="13710" max="13710" width="13.7109375" style="94" customWidth="1"/>
    <col min="13711" max="13712" width="10.7109375" style="94" customWidth="1"/>
    <col min="13713" max="13713" width="12.140625" style="94" customWidth="1"/>
    <col min="13714" max="13714" width="10.42578125" style="94" customWidth="1"/>
    <col min="13715" max="13715" width="9.85546875" style="94" customWidth="1"/>
    <col min="13716" max="13716" width="12" style="94" customWidth="1"/>
    <col min="13717" max="13718" width="12.85546875" style="94" customWidth="1"/>
    <col min="13719" max="13719" width="13.5703125" style="94" customWidth="1"/>
    <col min="13720" max="13720" width="12.28515625" style="94" customWidth="1"/>
    <col min="13721" max="13721" width="10.5703125" style="94" customWidth="1"/>
    <col min="13722" max="13722" width="14.42578125" style="94" customWidth="1"/>
    <col min="13723" max="13724" width="10.140625" style="94" customWidth="1"/>
    <col min="13725" max="13725" width="13.5703125" style="94" customWidth="1"/>
    <col min="13726" max="13727" width="10.140625" style="94" customWidth="1"/>
    <col min="13728" max="13728" width="12.28515625" style="94" customWidth="1"/>
    <col min="13729" max="13729" width="11.5703125" style="94" customWidth="1"/>
    <col min="13730" max="13730" width="9.85546875" style="94" customWidth="1"/>
    <col min="13731" max="13731" width="12" style="94" customWidth="1"/>
    <col min="13732" max="13732" width="12.85546875" style="94" customWidth="1"/>
    <col min="13733" max="13734" width="14" style="94" customWidth="1"/>
    <col min="13735" max="13735" width="12.28515625" style="94" customWidth="1"/>
    <col min="13736" max="13736" width="11.140625" style="94" customWidth="1"/>
    <col min="13737" max="13737" width="14.28515625" style="94" customWidth="1"/>
    <col min="13738" max="13739" width="11.140625" style="94" customWidth="1"/>
    <col min="13740" max="13740" width="12.7109375" style="94" customWidth="1"/>
    <col min="13741" max="13742" width="11.140625" style="94" customWidth="1"/>
    <col min="13743" max="13743" width="12.85546875" style="94" customWidth="1"/>
    <col min="13744" max="13744" width="11.5703125" style="94" customWidth="1"/>
    <col min="13745" max="13745" width="9.85546875" style="94" customWidth="1"/>
    <col min="13746" max="13746" width="12" style="94" customWidth="1"/>
    <col min="13747" max="13747" width="12.85546875" style="94" customWidth="1"/>
    <col min="13748" max="13748" width="13.7109375" style="94" customWidth="1"/>
    <col min="13749" max="13749" width="13.5703125" style="94" customWidth="1"/>
    <col min="13750" max="13750" width="12.28515625" style="94" customWidth="1"/>
    <col min="13751" max="13751" width="11" style="94" customWidth="1"/>
    <col min="13752" max="13752" width="14.5703125" style="94" customWidth="1"/>
    <col min="13753" max="13758" width="17.5703125" style="94" customWidth="1"/>
    <col min="13759" max="13759" width="12.42578125" style="94" customWidth="1"/>
    <col min="13760" max="13760" width="20.42578125" style="94" customWidth="1"/>
    <col min="13761" max="13761" width="18.28515625" style="94" customWidth="1"/>
    <col min="13762" max="13763" width="22.28515625" style="94" customWidth="1"/>
    <col min="13764" max="13824" width="9.140625" style="94"/>
    <col min="13825" max="13825" width="6.28515625" style="94" bestFit="1" customWidth="1"/>
    <col min="13826" max="13826" width="47.42578125" style="94" customWidth="1"/>
    <col min="13827" max="13827" width="7.140625" style="94" customWidth="1"/>
    <col min="13828" max="13828" width="10" style="94" customWidth="1"/>
    <col min="13829" max="13829" width="9.5703125" style="94" customWidth="1"/>
    <col min="13830" max="13830" width="15.7109375" style="94" customWidth="1"/>
    <col min="13831" max="13831" width="17.42578125" style="94" customWidth="1"/>
    <col min="13832" max="13833" width="12.85546875" style="94" customWidth="1"/>
    <col min="13834" max="13834" width="16" style="94" customWidth="1"/>
    <col min="13835" max="13835" width="14.7109375" style="94" customWidth="1"/>
    <col min="13836" max="13836" width="13.5703125" style="94" customWidth="1"/>
    <col min="13837" max="13837" width="12" style="94" customWidth="1"/>
    <col min="13838" max="13838" width="12.85546875" style="94" customWidth="1"/>
    <col min="13839" max="13839" width="13.5703125" style="94" customWidth="1"/>
    <col min="13840" max="13840" width="13.42578125" style="94" customWidth="1"/>
    <col min="13841" max="13841" width="11.7109375" style="94" customWidth="1"/>
    <col min="13842" max="13842" width="10.28515625" style="94" customWidth="1"/>
    <col min="13843" max="13843" width="17.5703125" style="94" customWidth="1"/>
    <col min="13844" max="13845" width="11.7109375" style="94" customWidth="1"/>
    <col min="13846" max="13846" width="12.42578125" style="94" customWidth="1"/>
    <col min="13847" max="13848" width="10.7109375" style="94" customWidth="1"/>
    <col min="13849" max="13849" width="10.5703125" style="94" customWidth="1"/>
    <col min="13850" max="13850" width="14" style="94" customWidth="1"/>
    <col min="13851" max="13851" width="9.85546875" style="94" customWidth="1"/>
    <col min="13852" max="13852" width="12" style="94" customWidth="1"/>
    <col min="13853" max="13853" width="12.85546875" style="94" customWidth="1"/>
    <col min="13854" max="13854" width="15.7109375" style="94" customWidth="1"/>
    <col min="13855" max="13855" width="14.140625" style="94" customWidth="1"/>
    <col min="13856" max="13856" width="13.28515625" style="94" customWidth="1"/>
    <col min="13857" max="13857" width="11.140625" style="94" customWidth="1"/>
    <col min="13858" max="13858" width="14.85546875" style="94" customWidth="1"/>
    <col min="13859" max="13860" width="11.28515625" style="94" customWidth="1"/>
    <col min="13861" max="13861" width="13.28515625" style="94" customWidth="1"/>
    <col min="13862" max="13863" width="9.140625" style="94" customWidth="1"/>
    <col min="13864" max="13864" width="11.140625" style="94" customWidth="1"/>
    <col min="13865" max="13865" width="16.7109375" style="94" customWidth="1"/>
    <col min="13866" max="13866" width="9.85546875" style="94" customWidth="1"/>
    <col min="13867" max="13867" width="12" style="94" customWidth="1"/>
    <col min="13868" max="13868" width="12.85546875" style="94" customWidth="1"/>
    <col min="13869" max="13869" width="13.85546875" style="94" customWidth="1"/>
    <col min="13870" max="13870" width="13.5703125" style="94" customWidth="1"/>
    <col min="13871" max="13871" width="12.28515625" style="94" customWidth="1"/>
    <col min="13872" max="13872" width="11.140625" style="94" customWidth="1"/>
    <col min="13873" max="13873" width="14" style="94" customWidth="1"/>
    <col min="13874" max="13875" width="10.140625" style="94" customWidth="1"/>
    <col min="13876" max="13876" width="13.140625" style="94" customWidth="1"/>
    <col min="13877" max="13878" width="10.140625" style="94" customWidth="1"/>
    <col min="13879" max="13879" width="11.28515625" style="94" customWidth="1"/>
    <col min="13880" max="13883" width="13.140625" style="94" customWidth="1"/>
    <col min="13884" max="13884" width="15.28515625" style="94" customWidth="1"/>
    <col min="13885" max="13887" width="13.140625" style="94" customWidth="1"/>
    <col min="13888" max="13888" width="14.7109375" style="94" customWidth="1"/>
    <col min="13889" max="13890" width="10.28515625" style="94" customWidth="1"/>
    <col min="13891" max="13891" width="14" style="94" customWidth="1"/>
    <col min="13892" max="13893" width="10.28515625" style="94" customWidth="1"/>
    <col min="13894" max="13894" width="11.42578125" style="94" customWidth="1"/>
    <col min="13895" max="13895" width="15.28515625" style="94" customWidth="1"/>
    <col min="13896" max="13896" width="9.85546875" style="94" customWidth="1"/>
    <col min="13897" max="13897" width="12" style="94" customWidth="1"/>
    <col min="13898" max="13898" width="12.85546875" style="94" customWidth="1"/>
    <col min="13899" max="13899" width="12.7109375" style="94" customWidth="1"/>
    <col min="13900" max="13900" width="13.7109375" style="94" customWidth="1"/>
    <col min="13901" max="13901" width="12.28515625" style="94" customWidth="1"/>
    <col min="13902" max="13902" width="10.7109375" style="94" customWidth="1"/>
    <col min="13903" max="13903" width="12.28515625" style="94" customWidth="1"/>
    <col min="13904" max="13905" width="10.5703125" style="94" customWidth="1"/>
    <col min="13906" max="13906" width="13.42578125" style="94" customWidth="1"/>
    <col min="13907" max="13908" width="10.5703125" style="94" customWidth="1"/>
    <col min="13909" max="13909" width="10.85546875" style="94" customWidth="1"/>
    <col min="13910" max="13910" width="15.28515625" style="94" customWidth="1"/>
    <col min="13911" max="13911" width="16.140625" style="94" customWidth="1"/>
    <col min="13912" max="13912" width="12" style="94" customWidth="1"/>
    <col min="13913" max="13913" width="12.85546875" style="94" customWidth="1"/>
    <col min="13914" max="13914" width="12.28515625" style="94" customWidth="1"/>
    <col min="13915" max="13915" width="14.140625" style="94" customWidth="1"/>
    <col min="13916" max="13916" width="12.28515625" style="94" customWidth="1"/>
    <col min="13917" max="13917" width="10.28515625" style="94" customWidth="1"/>
    <col min="13918" max="13918" width="12.28515625" style="94" customWidth="1"/>
    <col min="13919" max="13923" width="10.5703125" style="94" customWidth="1"/>
    <col min="13924" max="13924" width="10.85546875" style="94" customWidth="1"/>
    <col min="13925" max="13925" width="16" style="94" customWidth="1"/>
    <col min="13926" max="13926" width="9.85546875" style="94" customWidth="1"/>
    <col min="13927" max="13927" width="12" style="94" customWidth="1"/>
    <col min="13928" max="13928" width="12.85546875" style="94" customWidth="1"/>
    <col min="13929" max="13929" width="12.28515625" style="94" customWidth="1"/>
    <col min="13930" max="13930" width="13.5703125" style="94" customWidth="1"/>
    <col min="13931" max="13931" width="12.28515625" style="94" customWidth="1"/>
    <col min="13932" max="13932" width="10.28515625" style="94" customWidth="1"/>
    <col min="13933" max="13933" width="12.28515625" style="94" customWidth="1"/>
    <col min="13934" max="13935" width="11.140625" style="94" customWidth="1"/>
    <col min="13936" max="13936" width="12.5703125" style="94" customWidth="1"/>
    <col min="13937" max="13938" width="11.140625" style="94" customWidth="1"/>
    <col min="13939" max="13939" width="12.140625" style="94" customWidth="1"/>
    <col min="13940" max="13940" width="17.28515625" style="94" customWidth="1"/>
    <col min="13941" max="13941" width="9.85546875" style="94" customWidth="1"/>
    <col min="13942" max="13942" width="12" style="94" customWidth="1"/>
    <col min="13943" max="13943" width="12.85546875" style="94" customWidth="1"/>
    <col min="13944" max="13944" width="12.28515625" style="94" customWidth="1"/>
    <col min="13945" max="13945" width="14" style="94" customWidth="1"/>
    <col min="13946" max="13946" width="12.28515625" style="94" customWidth="1"/>
    <col min="13947" max="13947" width="10.42578125" style="94" customWidth="1"/>
    <col min="13948" max="13948" width="12.28515625" style="94" customWidth="1"/>
    <col min="13949" max="13953" width="11.42578125" style="94" customWidth="1"/>
    <col min="13954" max="13954" width="10.85546875" style="94" customWidth="1"/>
    <col min="13955" max="13956" width="9.85546875" style="94" customWidth="1"/>
    <col min="13957" max="13957" width="12" style="94" customWidth="1"/>
    <col min="13958" max="13958" width="12.85546875" style="94" customWidth="1"/>
    <col min="13959" max="13959" width="12.28515625" style="94" customWidth="1"/>
    <col min="13960" max="13960" width="13.5703125" style="94" customWidth="1"/>
    <col min="13961" max="13961" width="12.28515625" style="94" customWidth="1"/>
    <col min="13962" max="13962" width="10.7109375" style="94" customWidth="1"/>
    <col min="13963" max="13963" width="12.28515625" style="94" customWidth="1"/>
    <col min="13964" max="13965" width="10.7109375" style="94" customWidth="1"/>
    <col min="13966" max="13966" width="13.7109375" style="94" customWidth="1"/>
    <col min="13967" max="13968" width="10.7109375" style="94" customWidth="1"/>
    <col min="13969" max="13969" width="12.140625" style="94" customWidth="1"/>
    <col min="13970" max="13970" width="10.42578125" style="94" customWidth="1"/>
    <col min="13971" max="13971" width="9.85546875" style="94" customWidth="1"/>
    <col min="13972" max="13972" width="12" style="94" customWidth="1"/>
    <col min="13973" max="13974" width="12.85546875" style="94" customWidth="1"/>
    <col min="13975" max="13975" width="13.5703125" style="94" customWidth="1"/>
    <col min="13976" max="13976" width="12.28515625" style="94" customWidth="1"/>
    <col min="13977" max="13977" width="10.5703125" style="94" customWidth="1"/>
    <col min="13978" max="13978" width="14.42578125" style="94" customWidth="1"/>
    <col min="13979" max="13980" width="10.140625" style="94" customWidth="1"/>
    <col min="13981" max="13981" width="13.5703125" style="94" customWidth="1"/>
    <col min="13982" max="13983" width="10.140625" style="94" customWidth="1"/>
    <col min="13984" max="13984" width="12.28515625" style="94" customWidth="1"/>
    <col min="13985" max="13985" width="11.5703125" style="94" customWidth="1"/>
    <col min="13986" max="13986" width="9.85546875" style="94" customWidth="1"/>
    <col min="13987" max="13987" width="12" style="94" customWidth="1"/>
    <col min="13988" max="13988" width="12.85546875" style="94" customWidth="1"/>
    <col min="13989" max="13990" width="14" style="94" customWidth="1"/>
    <col min="13991" max="13991" width="12.28515625" style="94" customWidth="1"/>
    <col min="13992" max="13992" width="11.140625" style="94" customWidth="1"/>
    <col min="13993" max="13993" width="14.28515625" style="94" customWidth="1"/>
    <col min="13994" max="13995" width="11.140625" style="94" customWidth="1"/>
    <col min="13996" max="13996" width="12.7109375" style="94" customWidth="1"/>
    <col min="13997" max="13998" width="11.140625" style="94" customWidth="1"/>
    <col min="13999" max="13999" width="12.85546875" style="94" customWidth="1"/>
    <col min="14000" max="14000" width="11.5703125" style="94" customWidth="1"/>
    <col min="14001" max="14001" width="9.85546875" style="94" customWidth="1"/>
    <col min="14002" max="14002" width="12" style="94" customWidth="1"/>
    <col min="14003" max="14003" width="12.85546875" style="94" customWidth="1"/>
    <col min="14004" max="14004" width="13.7109375" style="94" customWidth="1"/>
    <col min="14005" max="14005" width="13.5703125" style="94" customWidth="1"/>
    <col min="14006" max="14006" width="12.28515625" style="94" customWidth="1"/>
    <col min="14007" max="14007" width="11" style="94" customWidth="1"/>
    <col min="14008" max="14008" width="14.5703125" style="94" customWidth="1"/>
    <col min="14009" max="14014" width="17.5703125" style="94" customWidth="1"/>
    <col min="14015" max="14015" width="12.42578125" style="94" customWidth="1"/>
    <col min="14016" max="14016" width="20.42578125" style="94" customWidth="1"/>
    <col min="14017" max="14017" width="18.28515625" style="94" customWidth="1"/>
    <col min="14018" max="14019" width="22.28515625" style="94" customWidth="1"/>
    <col min="14020" max="14080" width="9.140625" style="94"/>
    <col min="14081" max="14081" width="6.28515625" style="94" bestFit="1" customWidth="1"/>
    <col min="14082" max="14082" width="47.42578125" style="94" customWidth="1"/>
    <col min="14083" max="14083" width="7.140625" style="94" customWidth="1"/>
    <col min="14084" max="14084" width="10" style="94" customWidth="1"/>
    <col min="14085" max="14085" width="9.5703125" style="94" customWidth="1"/>
    <col min="14086" max="14086" width="15.7109375" style="94" customWidth="1"/>
    <col min="14087" max="14087" width="17.42578125" style="94" customWidth="1"/>
    <col min="14088" max="14089" width="12.85546875" style="94" customWidth="1"/>
    <col min="14090" max="14090" width="16" style="94" customWidth="1"/>
    <col min="14091" max="14091" width="14.7109375" style="94" customWidth="1"/>
    <col min="14092" max="14092" width="13.5703125" style="94" customWidth="1"/>
    <col min="14093" max="14093" width="12" style="94" customWidth="1"/>
    <col min="14094" max="14094" width="12.85546875" style="94" customWidth="1"/>
    <col min="14095" max="14095" width="13.5703125" style="94" customWidth="1"/>
    <col min="14096" max="14096" width="13.42578125" style="94" customWidth="1"/>
    <col min="14097" max="14097" width="11.7109375" style="94" customWidth="1"/>
    <col min="14098" max="14098" width="10.28515625" style="94" customWidth="1"/>
    <col min="14099" max="14099" width="17.5703125" style="94" customWidth="1"/>
    <col min="14100" max="14101" width="11.7109375" style="94" customWidth="1"/>
    <col min="14102" max="14102" width="12.42578125" style="94" customWidth="1"/>
    <col min="14103" max="14104" width="10.7109375" style="94" customWidth="1"/>
    <col min="14105" max="14105" width="10.5703125" style="94" customWidth="1"/>
    <col min="14106" max="14106" width="14" style="94" customWidth="1"/>
    <col min="14107" max="14107" width="9.85546875" style="94" customWidth="1"/>
    <col min="14108" max="14108" width="12" style="94" customWidth="1"/>
    <col min="14109" max="14109" width="12.85546875" style="94" customWidth="1"/>
    <col min="14110" max="14110" width="15.7109375" style="94" customWidth="1"/>
    <col min="14111" max="14111" width="14.140625" style="94" customWidth="1"/>
    <col min="14112" max="14112" width="13.28515625" style="94" customWidth="1"/>
    <col min="14113" max="14113" width="11.140625" style="94" customWidth="1"/>
    <col min="14114" max="14114" width="14.85546875" style="94" customWidth="1"/>
    <col min="14115" max="14116" width="11.28515625" style="94" customWidth="1"/>
    <col min="14117" max="14117" width="13.28515625" style="94" customWidth="1"/>
    <col min="14118" max="14119" width="9.140625" style="94" customWidth="1"/>
    <col min="14120" max="14120" width="11.140625" style="94" customWidth="1"/>
    <col min="14121" max="14121" width="16.7109375" style="94" customWidth="1"/>
    <col min="14122" max="14122" width="9.85546875" style="94" customWidth="1"/>
    <col min="14123" max="14123" width="12" style="94" customWidth="1"/>
    <col min="14124" max="14124" width="12.85546875" style="94" customWidth="1"/>
    <col min="14125" max="14125" width="13.85546875" style="94" customWidth="1"/>
    <col min="14126" max="14126" width="13.5703125" style="94" customWidth="1"/>
    <col min="14127" max="14127" width="12.28515625" style="94" customWidth="1"/>
    <col min="14128" max="14128" width="11.140625" style="94" customWidth="1"/>
    <col min="14129" max="14129" width="14" style="94" customWidth="1"/>
    <col min="14130" max="14131" width="10.140625" style="94" customWidth="1"/>
    <col min="14132" max="14132" width="13.140625" style="94" customWidth="1"/>
    <col min="14133" max="14134" width="10.140625" style="94" customWidth="1"/>
    <col min="14135" max="14135" width="11.28515625" style="94" customWidth="1"/>
    <col min="14136" max="14139" width="13.140625" style="94" customWidth="1"/>
    <col min="14140" max="14140" width="15.28515625" style="94" customWidth="1"/>
    <col min="14141" max="14143" width="13.140625" style="94" customWidth="1"/>
    <col min="14144" max="14144" width="14.7109375" style="94" customWidth="1"/>
    <col min="14145" max="14146" width="10.28515625" style="94" customWidth="1"/>
    <col min="14147" max="14147" width="14" style="94" customWidth="1"/>
    <col min="14148" max="14149" width="10.28515625" style="94" customWidth="1"/>
    <col min="14150" max="14150" width="11.42578125" style="94" customWidth="1"/>
    <col min="14151" max="14151" width="15.28515625" style="94" customWidth="1"/>
    <col min="14152" max="14152" width="9.85546875" style="94" customWidth="1"/>
    <col min="14153" max="14153" width="12" style="94" customWidth="1"/>
    <col min="14154" max="14154" width="12.85546875" style="94" customWidth="1"/>
    <col min="14155" max="14155" width="12.7109375" style="94" customWidth="1"/>
    <col min="14156" max="14156" width="13.7109375" style="94" customWidth="1"/>
    <col min="14157" max="14157" width="12.28515625" style="94" customWidth="1"/>
    <col min="14158" max="14158" width="10.7109375" style="94" customWidth="1"/>
    <col min="14159" max="14159" width="12.28515625" style="94" customWidth="1"/>
    <col min="14160" max="14161" width="10.5703125" style="94" customWidth="1"/>
    <col min="14162" max="14162" width="13.42578125" style="94" customWidth="1"/>
    <col min="14163" max="14164" width="10.5703125" style="94" customWidth="1"/>
    <col min="14165" max="14165" width="10.85546875" style="94" customWidth="1"/>
    <col min="14166" max="14166" width="15.28515625" style="94" customWidth="1"/>
    <col min="14167" max="14167" width="16.140625" style="94" customWidth="1"/>
    <col min="14168" max="14168" width="12" style="94" customWidth="1"/>
    <col min="14169" max="14169" width="12.85546875" style="94" customWidth="1"/>
    <col min="14170" max="14170" width="12.28515625" style="94" customWidth="1"/>
    <col min="14171" max="14171" width="14.140625" style="94" customWidth="1"/>
    <col min="14172" max="14172" width="12.28515625" style="94" customWidth="1"/>
    <col min="14173" max="14173" width="10.28515625" style="94" customWidth="1"/>
    <col min="14174" max="14174" width="12.28515625" style="94" customWidth="1"/>
    <col min="14175" max="14179" width="10.5703125" style="94" customWidth="1"/>
    <col min="14180" max="14180" width="10.85546875" style="94" customWidth="1"/>
    <col min="14181" max="14181" width="16" style="94" customWidth="1"/>
    <col min="14182" max="14182" width="9.85546875" style="94" customWidth="1"/>
    <col min="14183" max="14183" width="12" style="94" customWidth="1"/>
    <col min="14184" max="14184" width="12.85546875" style="94" customWidth="1"/>
    <col min="14185" max="14185" width="12.28515625" style="94" customWidth="1"/>
    <col min="14186" max="14186" width="13.5703125" style="94" customWidth="1"/>
    <col min="14187" max="14187" width="12.28515625" style="94" customWidth="1"/>
    <col min="14188" max="14188" width="10.28515625" style="94" customWidth="1"/>
    <col min="14189" max="14189" width="12.28515625" style="94" customWidth="1"/>
    <col min="14190" max="14191" width="11.140625" style="94" customWidth="1"/>
    <col min="14192" max="14192" width="12.5703125" style="94" customWidth="1"/>
    <col min="14193" max="14194" width="11.140625" style="94" customWidth="1"/>
    <col min="14195" max="14195" width="12.140625" style="94" customWidth="1"/>
    <col min="14196" max="14196" width="17.28515625" style="94" customWidth="1"/>
    <col min="14197" max="14197" width="9.85546875" style="94" customWidth="1"/>
    <col min="14198" max="14198" width="12" style="94" customWidth="1"/>
    <col min="14199" max="14199" width="12.85546875" style="94" customWidth="1"/>
    <col min="14200" max="14200" width="12.28515625" style="94" customWidth="1"/>
    <col min="14201" max="14201" width="14" style="94" customWidth="1"/>
    <col min="14202" max="14202" width="12.28515625" style="94" customWidth="1"/>
    <col min="14203" max="14203" width="10.42578125" style="94" customWidth="1"/>
    <col min="14204" max="14204" width="12.28515625" style="94" customWidth="1"/>
    <col min="14205" max="14209" width="11.42578125" style="94" customWidth="1"/>
    <col min="14210" max="14210" width="10.85546875" style="94" customWidth="1"/>
    <col min="14211" max="14212" width="9.85546875" style="94" customWidth="1"/>
    <col min="14213" max="14213" width="12" style="94" customWidth="1"/>
    <col min="14214" max="14214" width="12.85546875" style="94" customWidth="1"/>
    <col min="14215" max="14215" width="12.28515625" style="94" customWidth="1"/>
    <col min="14216" max="14216" width="13.5703125" style="94" customWidth="1"/>
    <col min="14217" max="14217" width="12.28515625" style="94" customWidth="1"/>
    <col min="14218" max="14218" width="10.7109375" style="94" customWidth="1"/>
    <col min="14219" max="14219" width="12.28515625" style="94" customWidth="1"/>
    <col min="14220" max="14221" width="10.7109375" style="94" customWidth="1"/>
    <col min="14222" max="14222" width="13.7109375" style="94" customWidth="1"/>
    <col min="14223" max="14224" width="10.7109375" style="94" customWidth="1"/>
    <col min="14225" max="14225" width="12.140625" style="94" customWidth="1"/>
    <col min="14226" max="14226" width="10.42578125" style="94" customWidth="1"/>
    <col min="14227" max="14227" width="9.85546875" style="94" customWidth="1"/>
    <col min="14228" max="14228" width="12" style="94" customWidth="1"/>
    <col min="14229" max="14230" width="12.85546875" style="94" customWidth="1"/>
    <col min="14231" max="14231" width="13.5703125" style="94" customWidth="1"/>
    <col min="14232" max="14232" width="12.28515625" style="94" customWidth="1"/>
    <col min="14233" max="14233" width="10.5703125" style="94" customWidth="1"/>
    <col min="14234" max="14234" width="14.42578125" style="94" customWidth="1"/>
    <col min="14235" max="14236" width="10.140625" style="94" customWidth="1"/>
    <col min="14237" max="14237" width="13.5703125" style="94" customWidth="1"/>
    <col min="14238" max="14239" width="10.140625" style="94" customWidth="1"/>
    <col min="14240" max="14240" width="12.28515625" style="94" customWidth="1"/>
    <col min="14241" max="14241" width="11.5703125" style="94" customWidth="1"/>
    <col min="14242" max="14242" width="9.85546875" style="94" customWidth="1"/>
    <col min="14243" max="14243" width="12" style="94" customWidth="1"/>
    <col min="14244" max="14244" width="12.85546875" style="94" customWidth="1"/>
    <col min="14245" max="14246" width="14" style="94" customWidth="1"/>
    <col min="14247" max="14247" width="12.28515625" style="94" customWidth="1"/>
    <col min="14248" max="14248" width="11.140625" style="94" customWidth="1"/>
    <col min="14249" max="14249" width="14.28515625" style="94" customWidth="1"/>
    <col min="14250" max="14251" width="11.140625" style="94" customWidth="1"/>
    <col min="14252" max="14252" width="12.7109375" style="94" customWidth="1"/>
    <col min="14253" max="14254" width="11.140625" style="94" customWidth="1"/>
    <col min="14255" max="14255" width="12.85546875" style="94" customWidth="1"/>
    <col min="14256" max="14256" width="11.5703125" style="94" customWidth="1"/>
    <col min="14257" max="14257" width="9.85546875" style="94" customWidth="1"/>
    <col min="14258" max="14258" width="12" style="94" customWidth="1"/>
    <col min="14259" max="14259" width="12.85546875" style="94" customWidth="1"/>
    <col min="14260" max="14260" width="13.7109375" style="94" customWidth="1"/>
    <col min="14261" max="14261" width="13.5703125" style="94" customWidth="1"/>
    <col min="14262" max="14262" width="12.28515625" style="94" customWidth="1"/>
    <col min="14263" max="14263" width="11" style="94" customWidth="1"/>
    <col min="14264" max="14264" width="14.5703125" style="94" customWidth="1"/>
    <col min="14265" max="14270" width="17.5703125" style="94" customWidth="1"/>
    <col min="14271" max="14271" width="12.42578125" style="94" customWidth="1"/>
    <col min="14272" max="14272" width="20.42578125" style="94" customWidth="1"/>
    <col min="14273" max="14273" width="18.28515625" style="94" customWidth="1"/>
    <col min="14274" max="14275" width="22.28515625" style="94" customWidth="1"/>
    <col min="14276" max="14336" width="9.140625" style="94"/>
    <col min="14337" max="14337" width="6.28515625" style="94" bestFit="1" customWidth="1"/>
    <col min="14338" max="14338" width="47.42578125" style="94" customWidth="1"/>
    <col min="14339" max="14339" width="7.140625" style="94" customWidth="1"/>
    <col min="14340" max="14340" width="10" style="94" customWidth="1"/>
    <col min="14341" max="14341" width="9.5703125" style="94" customWidth="1"/>
    <col min="14342" max="14342" width="15.7109375" style="94" customWidth="1"/>
    <col min="14343" max="14343" width="17.42578125" style="94" customWidth="1"/>
    <col min="14344" max="14345" width="12.85546875" style="94" customWidth="1"/>
    <col min="14346" max="14346" width="16" style="94" customWidth="1"/>
    <col min="14347" max="14347" width="14.7109375" style="94" customWidth="1"/>
    <col min="14348" max="14348" width="13.5703125" style="94" customWidth="1"/>
    <col min="14349" max="14349" width="12" style="94" customWidth="1"/>
    <col min="14350" max="14350" width="12.85546875" style="94" customWidth="1"/>
    <col min="14351" max="14351" width="13.5703125" style="94" customWidth="1"/>
    <col min="14352" max="14352" width="13.42578125" style="94" customWidth="1"/>
    <col min="14353" max="14353" width="11.7109375" style="94" customWidth="1"/>
    <col min="14354" max="14354" width="10.28515625" style="94" customWidth="1"/>
    <col min="14355" max="14355" width="17.5703125" style="94" customWidth="1"/>
    <col min="14356" max="14357" width="11.7109375" style="94" customWidth="1"/>
    <col min="14358" max="14358" width="12.42578125" style="94" customWidth="1"/>
    <col min="14359" max="14360" width="10.7109375" style="94" customWidth="1"/>
    <col min="14361" max="14361" width="10.5703125" style="94" customWidth="1"/>
    <col min="14362" max="14362" width="14" style="94" customWidth="1"/>
    <col min="14363" max="14363" width="9.85546875" style="94" customWidth="1"/>
    <col min="14364" max="14364" width="12" style="94" customWidth="1"/>
    <col min="14365" max="14365" width="12.85546875" style="94" customWidth="1"/>
    <col min="14366" max="14366" width="15.7109375" style="94" customWidth="1"/>
    <col min="14367" max="14367" width="14.140625" style="94" customWidth="1"/>
    <col min="14368" max="14368" width="13.28515625" style="94" customWidth="1"/>
    <col min="14369" max="14369" width="11.140625" style="94" customWidth="1"/>
    <col min="14370" max="14370" width="14.85546875" style="94" customWidth="1"/>
    <col min="14371" max="14372" width="11.28515625" style="94" customWidth="1"/>
    <col min="14373" max="14373" width="13.28515625" style="94" customWidth="1"/>
    <col min="14374" max="14375" width="9.140625" style="94" customWidth="1"/>
    <col min="14376" max="14376" width="11.140625" style="94" customWidth="1"/>
    <col min="14377" max="14377" width="16.7109375" style="94" customWidth="1"/>
    <col min="14378" max="14378" width="9.85546875" style="94" customWidth="1"/>
    <col min="14379" max="14379" width="12" style="94" customWidth="1"/>
    <col min="14380" max="14380" width="12.85546875" style="94" customWidth="1"/>
    <col min="14381" max="14381" width="13.85546875" style="94" customWidth="1"/>
    <col min="14382" max="14382" width="13.5703125" style="94" customWidth="1"/>
    <col min="14383" max="14383" width="12.28515625" style="94" customWidth="1"/>
    <col min="14384" max="14384" width="11.140625" style="94" customWidth="1"/>
    <col min="14385" max="14385" width="14" style="94" customWidth="1"/>
    <col min="14386" max="14387" width="10.140625" style="94" customWidth="1"/>
    <col min="14388" max="14388" width="13.140625" style="94" customWidth="1"/>
    <col min="14389" max="14390" width="10.140625" style="94" customWidth="1"/>
    <col min="14391" max="14391" width="11.28515625" style="94" customWidth="1"/>
    <col min="14392" max="14395" width="13.140625" style="94" customWidth="1"/>
    <col min="14396" max="14396" width="15.28515625" style="94" customWidth="1"/>
    <col min="14397" max="14399" width="13.140625" style="94" customWidth="1"/>
    <col min="14400" max="14400" width="14.7109375" style="94" customWidth="1"/>
    <col min="14401" max="14402" width="10.28515625" style="94" customWidth="1"/>
    <col min="14403" max="14403" width="14" style="94" customWidth="1"/>
    <col min="14404" max="14405" width="10.28515625" style="94" customWidth="1"/>
    <col min="14406" max="14406" width="11.42578125" style="94" customWidth="1"/>
    <col min="14407" max="14407" width="15.28515625" style="94" customWidth="1"/>
    <col min="14408" max="14408" width="9.85546875" style="94" customWidth="1"/>
    <col min="14409" max="14409" width="12" style="94" customWidth="1"/>
    <col min="14410" max="14410" width="12.85546875" style="94" customWidth="1"/>
    <col min="14411" max="14411" width="12.7109375" style="94" customWidth="1"/>
    <col min="14412" max="14412" width="13.7109375" style="94" customWidth="1"/>
    <col min="14413" max="14413" width="12.28515625" style="94" customWidth="1"/>
    <col min="14414" max="14414" width="10.7109375" style="94" customWidth="1"/>
    <col min="14415" max="14415" width="12.28515625" style="94" customWidth="1"/>
    <col min="14416" max="14417" width="10.5703125" style="94" customWidth="1"/>
    <col min="14418" max="14418" width="13.42578125" style="94" customWidth="1"/>
    <col min="14419" max="14420" width="10.5703125" style="94" customWidth="1"/>
    <col min="14421" max="14421" width="10.85546875" style="94" customWidth="1"/>
    <col min="14422" max="14422" width="15.28515625" style="94" customWidth="1"/>
    <col min="14423" max="14423" width="16.140625" style="94" customWidth="1"/>
    <col min="14424" max="14424" width="12" style="94" customWidth="1"/>
    <col min="14425" max="14425" width="12.85546875" style="94" customWidth="1"/>
    <col min="14426" max="14426" width="12.28515625" style="94" customWidth="1"/>
    <col min="14427" max="14427" width="14.140625" style="94" customWidth="1"/>
    <col min="14428" max="14428" width="12.28515625" style="94" customWidth="1"/>
    <col min="14429" max="14429" width="10.28515625" style="94" customWidth="1"/>
    <col min="14430" max="14430" width="12.28515625" style="94" customWidth="1"/>
    <col min="14431" max="14435" width="10.5703125" style="94" customWidth="1"/>
    <col min="14436" max="14436" width="10.85546875" style="94" customWidth="1"/>
    <col min="14437" max="14437" width="16" style="94" customWidth="1"/>
    <col min="14438" max="14438" width="9.85546875" style="94" customWidth="1"/>
    <col min="14439" max="14439" width="12" style="94" customWidth="1"/>
    <col min="14440" max="14440" width="12.85546875" style="94" customWidth="1"/>
    <col min="14441" max="14441" width="12.28515625" style="94" customWidth="1"/>
    <col min="14442" max="14442" width="13.5703125" style="94" customWidth="1"/>
    <col min="14443" max="14443" width="12.28515625" style="94" customWidth="1"/>
    <col min="14444" max="14444" width="10.28515625" style="94" customWidth="1"/>
    <col min="14445" max="14445" width="12.28515625" style="94" customWidth="1"/>
    <col min="14446" max="14447" width="11.140625" style="94" customWidth="1"/>
    <col min="14448" max="14448" width="12.5703125" style="94" customWidth="1"/>
    <col min="14449" max="14450" width="11.140625" style="94" customWidth="1"/>
    <col min="14451" max="14451" width="12.140625" style="94" customWidth="1"/>
    <col min="14452" max="14452" width="17.28515625" style="94" customWidth="1"/>
    <col min="14453" max="14453" width="9.85546875" style="94" customWidth="1"/>
    <col min="14454" max="14454" width="12" style="94" customWidth="1"/>
    <col min="14455" max="14455" width="12.85546875" style="94" customWidth="1"/>
    <col min="14456" max="14456" width="12.28515625" style="94" customWidth="1"/>
    <col min="14457" max="14457" width="14" style="94" customWidth="1"/>
    <col min="14458" max="14458" width="12.28515625" style="94" customWidth="1"/>
    <col min="14459" max="14459" width="10.42578125" style="94" customWidth="1"/>
    <col min="14460" max="14460" width="12.28515625" style="94" customWidth="1"/>
    <col min="14461" max="14465" width="11.42578125" style="94" customWidth="1"/>
    <col min="14466" max="14466" width="10.85546875" style="94" customWidth="1"/>
    <col min="14467" max="14468" width="9.85546875" style="94" customWidth="1"/>
    <col min="14469" max="14469" width="12" style="94" customWidth="1"/>
    <col min="14470" max="14470" width="12.85546875" style="94" customWidth="1"/>
    <col min="14471" max="14471" width="12.28515625" style="94" customWidth="1"/>
    <col min="14472" max="14472" width="13.5703125" style="94" customWidth="1"/>
    <col min="14473" max="14473" width="12.28515625" style="94" customWidth="1"/>
    <col min="14474" max="14474" width="10.7109375" style="94" customWidth="1"/>
    <col min="14475" max="14475" width="12.28515625" style="94" customWidth="1"/>
    <col min="14476" max="14477" width="10.7109375" style="94" customWidth="1"/>
    <col min="14478" max="14478" width="13.7109375" style="94" customWidth="1"/>
    <col min="14479" max="14480" width="10.7109375" style="94" customWidth="1"/>
    <col min="14481" max="14481" width="12.140625" style="94" customWidth="1"/>
    <col min="14482" max="14482" width="10.42578125" style="94" customWidth="1"/>
    <col min="14483" max="14483" width="9.85546875" style="94" customWidth="1"/>
    <col min="14484" max="14484" width="12" style="94" customWidth="1"/>
    <col min="14485" max="14486" width="12.85546875" style="94" customWidth="1"/>
    <col min="14487" max="14487" width="13.5703125" style="94" customWidth="1"/>
    <col min="14488" max="14488" width="12.28515625" style="94" customWidth="1"/>
    <col min="14489" max="14489" width="10.5703125" style="94" customWidth="1"/>
    <col min="14490" max="14490" width="14.42578125" style="94" customWidth="1"/>
    <col min="14491" max="14492" width="10.140625" style="94" customWidth="1"/>
    <col min="14493" max="14493" width="13.5703125" style="94" customWidth="1"/>
    <col min="14494" max="14495" width="10.140625" style="94" customWidth="1"/>
    <col min="14496" max="14496" width="12.28515625" style="94" customWidth="1"/>
    <col min="14497" max="14497" width="11.5703125" style="94" customWidth="1"/>
    <col min="14498" max="14498" width="9.85546875" style="94" customWidth="1"/>
    <col min="14499" max="14499" width="12" style="94" customWidth="1"/>
    <col min="14500" max="14500" width="12.85546875" style="94" customWidth="1"/>
    <col min="14501" max="14502" width="14" style="94" customWidth="1"/>
    <col min="14503" max="14503" width="12.28515625" style="94" customWidth="1"/>
    <col min="14504" max="14504" width="11.140625" style="94" customWidth="1"/>
    <col min="14505" max="14505" width="14.28515625" style="94" customWidth="1"/>
    <col min="14506" max="14507" width="11.140625" style="94" customWidth="1"/>
    <col min="14508" max="14508" width="12.7109375" style="94" customWidth="1"/>
    <col min="14509" max="14510" width="11.140625" style="94" customWidth="1"/>
    <col min="14511" max="14511" width="12.85546875" style="94" customWidth="1"/>
    <col min="14512" max="14512" width="11.5703125" style="94" customWidth="1"/>
    <col min="14513" max="14513" width="9.85546875" style="94" customWidth="1"/>
    <col min="14514" max="14514" width="12" style="94" customWidth="1"/>
    <col min="14515" max="14515" width="12.85546875" style="94" customWidth="1"/>
    <col min="14516" max="14516" width="13.7109375" style="94" customWidth="1"/>
    <col min="14517" max="14517" width="13.5703125" style="94" customWidth="1"/>
    <col min="14518" max="14518" width="12.28515625" style="94" customWidth="1"/>
    <col min="14519" max="14519" width="11" style="94" customWidth="1"/>
    <col min="14520" max="14520" width="14.5703125" style="94" customWidth="1"/>
    <col min="14521" max="14526" width="17.5703125" style="94" customWidth="1"/>
    <col min="14527" max="14527" width="12.42578125" style="94" customWidth="1"/>
    <col min="14528" max="14528" width="20.42578125" style="94" customWidth="1"/>
    <col min="14529" max="14529" width="18.28515625" style="94" customWidth="1"/>
    <col min="14530" max="14531" width="22.28515625" style="94" customWidth="1"/>
    <col min="14532" max="14592" width="9.140625" style="94"/>
    <col min="14593" max="14593" width="6.28515625" style="94" bestFit="1" customWidth="1"/>
    <col min="14594" max="14594" width="47.42578125" style="94" customWidth="1"/>
    <col min="14595" max="14595" width="7.140625" style="94" customWidth="1"/>
    <col min="14596" max="14596" width="10" style="94" customWidth="1"/>
    <col min="14597" max="14597" width="9.5703125" style="94" customWidth="1"/>
    <col min="14598" max="14598" width="15.7109375" style="94" customWidth="1"/>
    <col min="14599" max="14599" width="17.42578125" style="94" customWidth="1"/>
    <col min="14600" max="14601" width="12.85546875" style="94" customWidth="1"/>
    <col min="14602" max="14602" width="16" style="94" customWidth="1"/>
    <col min="14603" max="14603" width="14.7109375" style="94" customWidth="1"/>
    <col min="14604" max="14604" width="13.5703125" style="94" customWidth="1"/>
    <col min="14605" max="14605" width="12" style="94" customWidth="1"/>
    <col min="14606" max="14606" width="12.85546875" style="94" customWidth="1"/>
    <col min="14607" max="14607" width="13.5703125" style="94" customWidth="1"/>
    <col min="14608" max="14608" width="13.42578125" style="94" customWidth="1"/>
    <col min="14609" max="14609" width="11.7109375" style="94" customWidth="1"/>
    <col min="14610" max="14610" width="10.28515625" style="94" customWidth="1"/>
    <col min="14611" max="14611" width="17.5703125" style="94" customWidth="1"/>
    <col min="14612" max="14613" width="11.7109375" style="94" customWidth="1"/>
    <col min="14614" max="14614" width="12.42578125" style="94" customWidth="1"/>
    <col min="14615" max="14616" width="10.7109375" style="94" customWidth="1"/>
    <col min="14617" max="14617" width="10.5703125" style="94" customWidth="1"/>
    <col min="14618" max="14618" width="14" style="94" customWidth="1"/>
    <col min="14619" max="14619" width="9.85546875" style="94" customWidth="1"/>
    <col min="14620" max="14620" width="12" style="94" customWidth="1"/>
    <col min="14621" max="14621" width="12.85546875" style="94" customWidth="1"/>
    <col min="14622" max="14622" width="15.7109375" style="94" customWidth="1"/>
    <col min="14623" max="14623" width="14.140625" style="94" customWidth="1"/>
    <col min="14624" max="14624" width="13.28515625" style="94" customWidth="1"/>
    <col min="14625" max="14625" width="11.140625" style="94" customWidth="1"/>
    <col min="14626" max="14626" width="14.85546875" style="94" customWidth="1"/>
    <col min="14627" max="14628" width="11.28515625" style="94" customWidth="1"/>
    <col min="14629" max="14629" width="13.28515625" style="94" customWidth="1"/>
    <col min="14630" max="14631" width="9.140625" style="94" customWidth="1"/>
    <col min="14632" max="14632" width="11.140625" style="94" customWidth="1"/>
    <col min="14633" max="14633" width="16.7109375" style="94" customWidth="1"/>
    <col min="14634" max="14634" width="9.85546875" style="94" customWidth="1"/>
    <col min="14635" max="14635" width="12" style="94" customWidth="1"/>
    <col min="14636" max="14636" width="12.85546875" style="94" customWidth="1"/>
    <col min="14637" max="14637" width="13.85546875" style="94" customWidth="1"/>
    <col min="14638" max="14638" width="13.5703125" style="94" customWidth="1"/>
    <col min="14639" max="14639" width="12.28515625" style="94" customWidth="1"/>
    <col min="14640" max="14640" width="11.140625" style="94" customWidth="1"/>
    <col min="14641" max="14641" width="14" style="94" customWidth="1"/>
    <col min="14642" max="14643" width="10.140625" style="94" customWidth="1"/>
    <col min="14644" max="14644" width="13.140625" style="94" customWidth="1"/>
    <col min="14645" max="14646" width="10.140625" style="94" customWidth="1"/>
    <col min="14647" max="14647" width="11.28515625" style="94" customWidth="1"/>
    <col min="14648" max="14651" width="13.140625" style="94" customWidth="1"/>
    <col min="14652" max="14652" width="15.28515625" style="94" customWidth="1"/>
    <col min="14653" max="14655" width="13.140625" style="94" customWidth="1"/>
    <col min="14656" max="14656" width="14.7109375" style="94" customWidth="1"/>
    <col min="14657" max="14658" width="10.28515625" style="94" customWidth="1"/>
    <col min="14659" max="14659" width="14" style="94" customWidth="1"/>
    <col min="14660" max="14661" width="10.28515625" style="94" customWidth="1"/>
    <col min="14662" max="14662" width="11.42578125" style="94" customWidth="1"/>
    <col min="14663" max="14663" width="15.28515625" style="94" customWidth="1"/>
    <col min="14664" max="14664" width="9.85546875" style="94" customWidth="1"/>
    <col min="14665" max="14665" width="12" style="94" customWidth="1"/>
    <col min="14666" max="14666" width="12.85546875" style="94" customWidth="1"/>
    <col min="14667" max="14667" width="12.7109375" style="94" customWidth="1"/>
    <col min="14668" max="14668" width="13.7109375" style="94" customWidth="1"/>
    <col min="14669" max="14669" width="12.28515625" style="94" customWidth="1"/>
    <col min="14670" max="14670" width="10.7109375" style="94" customWidth="1"/>
    <col min="14671" max="14671" width="12.28515625" style="94" customWidth="1"/>
    <col min="14672" max="14673" width="10.5703125" style="94" customWidth="1"/>
    <col min="14674" max="14674" width="13.42578125" style="94" customWidth="1"/>
    <col min="14675" max="14676" width="10.5703125" style="94" customWidth="1"/>
    <col min="14677" max="14677" width="10.85546875" style="94" customWidth="1"/>
    <col min="14678" max="14678" width="15.28515625" style="94" customWidth="1"/>
    <col min="14679" max="14679" width="16.140625" style="94" customWidth="1"/>
    <col min="14680" max="14680" width="12" style="94" customWidth="1"/>
    <col min="14681" max="14681" width="12.85546875" style="94" customWidth="1"/>
    <col min="14682" max="14682" width="12.28515625" style="94" customWidth="1"/>
    <col min="14683" max="14683" width="14.140625" style="94" customWidth="1"/>
    <col min="14684" max="14684" width="12.28515625" style="94" customWidth="1"/>
    <col min="14685" max="14685" width="10.28515625" style="94" customWidth="1"/>
    <col min="14686" max="14686" width="12.28515625" style="94" customWidth="1"/>
    <col min="14687" max="14691" width="10.5703125" style="94" customWidth="1"/>
    <col min="14692" max="14692" width="10.85546875" style="94" customWidth="1"/>
    <col min="14693" max="14693" width="16" style="94" customWidth="1"/>
    <col min="14694" max="14694" width="9.85546875" style="94" customWidth="1"/>
    <col min="14695" max="14695" width="12" style="94" customWidth="1"/>
    <col min="14696" max="14696" width="12.85546875" style="94" customWidth="1"/>
    <col min="14697" max="14697" width="12.28515625" style="94" customWidth="1"/>
    <col min="14698" max="14698" width="13.5703125" style="94" customWidth="1"/>
    <col min="14699" max="14699" width="12.28515625" style="94" customWidth="1"/>
    <col min="14700" max="14700" width="10.28515625" style="94" customWidth="1"/>
    <col min="14701" max="14701" width="12.28515625" style="94" customWidth="1"/>
    <col min="14702" max="14703" width="11.140625" style="94" customWidth="1"/>
    <col min="14704" max="14704" width="12.5703125" style="94" customWidth="1"/>
    <col min="14705" max="14706" width="11.140625" style="94" customWidth="1"/>
    <col min="14707" max="14707" width="12.140625" style="94" customWidth="1"/>
    <col min="14708" max="14708" width="17.28515625" style="94" customWidth="1"/>
    <col min="14709" max="14709" width="9.85546875" style="94" customWidth="1"/>
    <col min="14710" max="14710" width="12" style="94" customWidth="1"/>
    <col min="14711" max="14711" width="12.85546875" style="94" customWidth="1"/>
    <col min="14712" max="14712" width="12.28515625" style="94" customWidth="1"/>
    <col min="14713" max="14713" width="14" style="94" customWidth="1"/>
    <col min="14714" max="14714" width="12.28515625" style="94" customWidth="1"/>
    <col min="14715" max="14715" width="10.42578125" style="94" customWidth="1"/>
    <col min="14716" max="14716" width="12.28515625" style="94" customWidth="1"/>
    <col min="14717" max="14721" width="11.42578125" style="94" customWidth="1"/>
    <col min="14722" max="14722" width="10.85546875" style="94" customWidth="1"/>
    <col min="14723" max="14724" width="9.85546875" style="94" customWidth="1"/>
    <col min="14725" max="14725" width="12" style="94" customWidth="1"/>
    <col min="14726" max="14726" width="12.85546875" style="94" customWidth="1"/>
    <col min="14727" max="14727" width="12.28515625" style="94" customWidth="1"/>
    <col min="14728" max="14728" width="13.5703125" style="94" customWidth="1"/>
    <col min="14729" max="14729" width="12.28515625" style="94" customWidth="1"/>
    <col min="14730" max="14730" width="10.7109375" style="94" customWidth="1"/>
    <col min="14731" max="14731" width="12.28515625" style="94" customWidth="1"/>
    <col min="14732" max="14733" width="10.7109375" style="94" customWidth="1"/>
    <col min="14734" max="14734" width="13.7109375" style="94" customWidth="1"/>
    <col min="14735" max="14736" width="10.7109375" style="94" customWidth="1"/>
    <col min="14737" max="14737" width="12.140625" style="94" customWidth="1"/>
    <col min="14738" max="14738" width="10.42578125" style="94" customWidth="1"/>
    <col min="14739" max="14739" width="9.85546875" style="94" customWidth="1"/>
    <col min="14740" max="14740" width="12" style="94" customWidth="1"/>
    <col min="14741" max="14742" width="12.85546875" style="94" customWidth="1"/>
    <col min="14743" max="14743" width="13.5703125" style="94" customWidth="1"/>
    <col min="14744" max="14744" width="12.28515625" style="94" customWidth="1"/>
    <col min="14745" max="14745" width="10.5703125" style="94" customWidth="1"/>
    <col min="14746" max="14746" width="14.42578125" style="94" customWidth="1"/>
    <col min="14747" max="14748" width="10.140625" style="94" customWidth="1"/>
    <col min="14749" max="14749" width="13.5703125" style="94" customWidth="1"/>
    <col min="14750" max="14751" width="10.140625" style="94" customWidth="1"/>
    <col min="14752" max="14752" width="12.28515625" style="94" customWidth="1"/>
    <col min="14753" max="14753" width="11.5703125" style="94" customWidth="1"/>
    <col min="14754" max="14754" width="9.85546875" style="94" customWidth="1"/>
    <col min="14755" max="14755" width="12" style="94" customWidth="1"/>
    <col min="14756" max="14756" width="12.85546875" style="94" customWidth="1"/>
    <col min="14757" max="14758" width="14" style="94" customWidth="1"/>
    <col min="14759" max="14759" width="12.28515625" style="94" customWidth="1"/>
    <col min="14760" max="14760" width="11.140625" style="94" customWidth="1"/>
    <col min="14761" max="14761" width="14.28515625" style="94" customWidth="1"/>
    <col min="14762" max="14763" width="11.140625" style="94" customWidth="1"/>
    <col min="14764" max="14764" width="12.7109375" style="94" customWidth="1"/>
    <col min="14765" max="14766" width="11.140625" style="94" customWidth="1"/>
    <col min="14767" max="14767" width="12.85546875" style="94" customWidth="1"/>
    <col min="14768" max="14768" width="11.5703125" style="94" customWidth="1"/>
    <col min="14769" max="14769" width="9.85546875" style="94" customWidth="1"/>
    <col min="14770" max="14770" width="12" style="94" customWidth="1"/>
    <col min="14771" max="14771" width="12.85546875" style="94" customWidth="1"/>
    <col min="14772" max="14772" width="13.7109375" style="94" customWidth="1"/>
    <col min="14773" max="14773" width="13.5703125" style="94" customWidth="1"/>
    <col min="14774" max="14774" width="12.28515625" style="94" customWidth="1"/>
    <col min="14775" max="14775" width="11" style="94" customWidth="1"/>
    <col min="14776" max="14776" width="14.5703125" style="94" customWidth="1"/>
    <col min="14777" max="14782" width="17.5703125" style="94" customWidth="1"/>
    <col min="14783" max="14783" width="12.42578125" style="94" customWidth="1"/>
    <col min="14784" max="14784" width="20.42578125" style="94" customWidth="1"/>
    <col min="14785" max="14785" width="18.28515625" style="94" customWidth="1"/>
    <col min="14786" max="14787" width="22.28515625" style="94" customWidth="1"/>
    <col min="14788" max="14848" width="9.140625" style="94"/>
    <col min="14849" max="14849" width="6.28515625" style="94" bestFit="1" customWidth="1"/>
    <col min="14850" max="14850" width="47.42578125" style="94" customWidth="1"/>
    <col min="14851" max="14851" width="7.140625" style="94" customWidth="1"/>
    <col min="14852" max="14852" width="10" style="94" customWidth="1"/>
    <col min="14853" max="14853" width="9.5703125" style="94" customWidth="1"/>
    <col min="14854" max="14854" width="15.7109375" style="94" customWidth="1"/>
    <col min="14855" max="14855" width="17.42578125" style="94" customWidth="1"/>
    <col min="14856" max="14857" width="12.85546875" style="94" customWidth="1"/>
    <col min="14858" max="14858" width="16" style="94" customWidth="1"/>
    <col min="14859" max="14859" width="14.7109375" style="94" customWidth="1"/>
    <col min="14860" max="14860" width="13.5703125" style="94" customWidth="1"/>
    <col min="14861" max="14861" width="12" style="94" customWidth="1"/>
    <col min="14862" max="14862" width="12.85546875" style="94" customWidth="1"/>
    <col min="14863" max="14863" width="13.5703125" style="94" customWidth="1"/>
    <col min="14864" max="14864" width="13.42578125" style="94" customWidth="1"/>
    <col min="14865" max="14865" width="11.7109375" style="94" customWidth="1"/>
    <col min="14866" max="14866" width="10.28515625" style="94" customWidth="1"/>
    <col min="14867" max="14867" width="17.5703125" style="94" customWidth="1"/>
    <col min="14868" max="14869" width="11.7109375" style="94" customWidth="1"/>
    <col min="14870" max="14870" width="12.42578125" style="94" customWidth="1"/>
    <col min="14871" max="14872" width="10.7109375" style="94" customWidth="1"/>
    <col min="14873" max="14873" width="10.5703125" style="94" customWidth="1"/>
    <col min="14874" max="14874" width="14" style="94" customWidth="1"/>
    <col min="14875" max="14875" width="9.85546875" style="94" customWidth="1"/>
    <col min="14876" max="14876" width="12" style="94" customWidth="1"/>
    <col min="14877" max="14877" width="12.85546875" style="94" customWidth="1"/>
    <col min="14878" max="14878" width="15.7109375" style="94" customWidth="1"/>
    <col min="14879" max="14879" width="14.140625" style="94" customWidth="1"/>
    <col min="14880" max="14880" width="13.28515625" style="94" customWidth="1"/>
    <col min="14881" max="14881" width="11.140625" style="94" customWidth="1"/>
    <col min="14882" max="14882" width="14.85546875" style="94" customWidth="1"/>
    <col min="14883" max="14884" width="11.28515625" style="94" customWidth="1"/>
    <col min="14885" max="14885" width="13.28515625" style="94" customWidth="1"/>
    <col min="14886" max="14887" width="9.140625" style="94" customWidth="1"/>
    <col min="14888" max="14888" width="11.140625" style="94" customWidth="1"/>
    <col min="14889" max="14889" width="16.7109375" style="94" customWidth="1"/>
    <col min="14890" max="14890" width="9.85546875" style="94" customWidth="1"/>
    <col min="14891" max="14891" width="12" style="94" customWidth="1"/>
    <col min="14892" max="14892" width="12.85546875" style="94" customWidth="1"/>
    <col min="14893" max="14893" width="13.85546875" style="94" customWidth="1"/>
    <col min="14894" max="14894" width="13.5703125" style="94" customWidth="1"/>
    <col min="14895" max="14895" width="12.28515625" style="94" customWidth="1"/>
    <col min="14896" max="14896" width="11.140625" style="94" customWidth="1"/>
    <col min="14897" max="14897" width="14" style="94" customWidth="1"/>
    <col min="14898" max="14899" width="10.140625" style="94" customWidth="1"/>
    <col min="14900" max="14900" width="13.140625" style="94" customWidth="1"/>
    <col min="14901" max="14902" width="10.140625" style="94" customWidth="1"/>
    <col min="14903" max="14903" width="11.28515625" style="94" customWidth="1"/>
    <col min="14904" max="14907" width="13.140625" style="94" customWidth="1"/>
    <col min="14908" max="14908" width="15.28515625" style="94" customWidth="1"/>
    <col min="14909" max="14911" width="13.140625" style="94" customWidth="1"/>
    <col min="14912" max="14912" width="14.7109375" style="94" customWidth="1"/>
    <col min="14913" max="14914" width="10.28515625" style="94" customWidth="1"/>
    <col min="14915" max="14915" width="14" style="94" customWidth="1"/>
    <col min="14916" max="14917" width="10.28515625" style="94" customWidth="1"/>
    <col min="14918" max="14918" width="11.42578125" style="94" customWidth="1"/>
    <col min="14919" max="14919" width="15.28515625" style="94" customWidth="1"/>
    <col min="14920" max="14920" width="9.85546875" style="94" customWidth="1"/>
    <col min="14921" max="14921" width="12" style="94" customWidth="1"/>
    <col min="14922" max="14922" width="12.85546875" style="94" customWidth="1"/>
    <col min="14923" max="14923" width="12.7109375" style="94" customWidth="1"/>
    <col min="14924" max="14924" width="13.7109375" style="94" customWidth="1"/>
    <col min="14925" max="14925" width="12.28515625" style="94" customWidth="1"/>
    <col min="14926" max="14926" width="10.7109375" style="94" customWidth="1"/>
    <col min="14927" max="14927" width="12.28515625" style="94" customWidth="1"/>
    <col min="14928" max="14929" width="10.5703125" style="94" customWidth="1"/>
    <col min="14930" max="14930" width="13.42578125" style="94" customWidth="1"/>
    <col min="14931" max="14932" width="10.5703125" style="94" customWidth="1"/>
    <col min="14933" max="14933" width="10.85546875" style="94" customWidth="1"/>
    <col min="14934" max="14934" width="15.28515625" style="94" customWidth="1"/>
    <col min="14935" max="14935" width="16.140625" style="94" customWidth="1"/>
    <col min="14936" max="14936" width="12" style="94" customWidth="1"/>
    <col min="14937" max="14937" width="12.85546875" style="94" customWidth="1"/>
    <col min="14938" max="14938" width="12.28515625" style="94" customWidth="1"/>
    <col min="14939" max="14939" width="14.140625" style="94" customWidth="1"/>
    <col min="14940" max="14940" width="12.28515625" style="94" customWidth="1"/>
    <col min="14941" max="14941" width="10.28515625" style="94" customWidth="1"/>
    <col min="14942" max="14942" width="12.28515625" style="94" customWidth="1"/>
    <col min="14943" max="14947" width="10.5703125" style="94" customWidth="1"/>
    <col min="14948" max="14948" width="10.85546875" style="94" customWidth="1"/>
    <col min="14949" max="14949" width="16" style="94" customWidth="1"/>
    <col min="14950" max="14950" width="9.85546875" style="94" customWidth="1"/>
    <col min="14951" max="14951" width="12" style="94" customWidth="1"/>
    <col min="14952" max="14952" width="12.85546875" style="94" customWidth="1"/>
    <col min="14953" max="14953" width="12.28515625" style="94" customWidth="1"/>
    <col min="14954" max="14954" width="13.5703125" style="94" customWidth="1"/>
    <col min="14955" max="14955" width="12.28515625" style="94" customWidth="1"/>
    <col min="14956" max="14956" width="10.28515625" style="94" customWidth="1"/>
    <col min="14957" max="14957" width="12.28515625" style="94" customWidth="1"/>
    <col min="14958" max="14959" width="11.140625" style="94" customWidth="1"/>
    <col min="14960" max="14960" width="12.5703125" style="94" customWidth="1"/>
    <col min="14961" max="14962" width="11.140625" style="94" customWidth="1"/>
    <col min="14963" max="14963" width="12.140625" style="94" customWidth="1"/>
    <col min="14964" max="14964" width="17.28515625" style="94" customWidth="1"/>
    <col min="14965" max="14965" width="9.85546875" style="94" customWidth="1"/>
    <col min="14966" max="14966" width="12" style="94" customWidth="1"/>
    <col min="14967" max="14967" width="12.85546875" style="94" customWidth="1"/>
    <col min="14968" max="14968" width="12.28515625" style="94" customWidth="1"/>
    <col min="14969" max="14969" width="14" style="94" customWidth="1"/>
    <col min="14970" max="14970" width="12.28515625" style="94" customWidth="1"/>
    <col min="14971" max="14971" width="10.42578125" style="94" customWidth="1"/>
    <col min="14972" max="14972" width="12.28515625" style="94" customWidth="1"/>
    <col min="14973" max="14977" width="11.42578125" style="94" customWidth="1"/>
    <col min="14978" max="14978" width="10.85546875" style="94" customWidth="1"/>
    <col min="14979" max="14980" width="9.85546875" style="94" customWidth="1"/>
    <col min="14981" max="14981" width="12" style="94" customWidth="1"/>
    <col min="14982" max="14982" width="12.85546875" style="94" customWidth="1"/>
    <col min="14983" max="14983" width="12.28515625" style="94" customWidth="1"/>
    <col min="14984" max="14984" width="13.5703125" style="94" customWidth="1"/>
    <col min="14985" max="14985" width="12.28515625" style="94" customWidth="1"/>
    <col min="14986" max="14986" width="10.7109375" style="94" customWidth="1"/>
    <col min="14987" max="14987" width="12.28515625" style="94" customWidth="1"/>
    <col min="14988" max="14989" width="10.7109375" style="94" customWidth="1"/>
    <col min="14990" max="14990" width="13.7109375" style="94" customWidth="1"/>
    <col min="14991" max="14992" width="10.7109375" style="94" customWidth="1"/>
    <col min="14993" max="14993" width="12.140625" style="94" customWidth="1"/>
    <col min="14994" max="14994" width="10.42578125" style="94" customWidth="1"/>
    <col min="14995" max="14995" width="9.85546875" style="94" customWidth="1"/>
    <col min="14996" max="14996" width="12" style="94" customWidth="1"/>
    <col min="14997" max="14998" width="12.85546875" style="94" customWidth="1"/>
    <col min="14999" max="14999" width="13.5703125" style="94" customWidth="1"/>
    <col min="15000" max="15000" width="12.28515625" style="94" customWidth="1"/>
    <col min="15001" max="15001" width="10.5703125" style="94" customWidth="1"/>
    <col min="15002" max="15002" width="14.42578125" style="94" customWidth="1"/>
    <col min="15003" max="15004" width="10.140625" style="94" customWidth="1"/>
    <col min="15005" max="15005" width="13.5703125" style="94" customWidth="1"/>
    <col min="15006" max="15007" width="10.140625" style="94" customWidth="1"/>
    <col min="15008" max="15008" width="12.28515625" style="94" customWidth="1"/>
    <col min="15009" max="15009" width="11.5703125" style="94" customWidth="1"/>
    <col min="15010" max="15010" width="9.85546875" style="94" customWidth="1"/>
    <col min="15011" max="15011" width="12" style="94" customWidth="1"/>
    <col min="15012" max="15012" width="12.85546875" style="94" customWidth="1"/>
    <col min="15013" max="15014" width="14" style="94" customWidth="1"/>
    <col min="15015" max="15015" width="12.28515625" style="94" customWidth="1"/>
    <col min="15016" max="15016" width="11.140625" style="94" customWidth="1"/>
    <col min="15017" max="15017" width="14.28515625" style="94" customWidth="1"/>
    <col min="15018" max="15019" width="11.140625" style="94" customWidth="1"/>
    <col min="15020" max="15020" width="12.7109375" style="94" customWidth="1"/>
    <col min="15021" max="15022" width="11.140625" style="94" customWidth="1"/>
    <col min="15023" max="15023" width="12.85546875" style="94" customWidth="1"/>
    <col min="15024" max="15024" width="11.5703125" style="94" customWidth="1"/>
    <col min="15025" max="15025" width="9.85546875" style="94" customWidth="1"/>
    <col min="15026" max="15026" width="12" style="94" customWidth="1"/>
    <col min="15027" max="15027" width="12.85546875" style="94" customWidth="1"/>
    <col min="15028" max="15028" width="13.7109375" style="94" customWidth="1"/>
    <col min="15029" max="15029" width="13.5703125" style="94" customWidth="1"/>
    <col min="15030" max="15030" width="12.28515625" style="94" customWidth="1"/>
    <col min="15031" max="15031" width="11" style="94" customWidth="1"/>
    <col min="15032" max="15032" width="14.5703125" style="94" customWidth="1"/>
    <col min="15033" max="15038" width="17.5703125" style="94" customWidth="1"/>
    <col min="15039" max="15039" width="12.42578125" style="94" customWidth="1"/>
    <col min="15040" max="15040" width="20.42578125" style="94" customWidth="1"/>
    <col min="15041" max="15041" width="18.28515625" style="94" customWidth="1"/>
    <col min="15042" max="15043" width="22.28515625" style="94" customWidth="1"/>
    <col min="15044" max="15104" width="9.140625" style="94"/>
    <col min="15105" max="15105" width="6.28515625" style="94" bestFit="1" customWidth="1"/>
    <col min="15106" max="15106" width="47.42578125" style="94" customWidth="1"/>
    <col min="15107" max="15107" width="7.140625" style="94" customWidth="1"/>
    <col min="15108" max="15108" width="10" style="94" customWidth="1"/>
    <col min="15109" max="15109" width="9.5703125" style="94" customWidth="1"/>
    <col min="15110" max="15110" width="15.7109375" style="94" customWidth="1"/>
    <col min="15111" max="15111" width="17.42578125" style="94" customWidth="1"/>
    <col min="15112" max="15113" width="12.85546875" style="94" customWidth="1"/>
    <col min="15114" max="15114" width="16" style="94" customWidth="1"/>
    <col min="15115" max="15115" width="14.7109375" style="94" customWidth="1"/>
    <col min="15116" max="15116" width="13.5703125" style="94" customWidth="1"/>
    <col min="15117" max="15117" width="12" style="94" customWidth="1"/>
    <col min="15118" max="15118" width="12.85546875" style="94" customWidth="1"/>
    <col min="15119" max="15119" width="13.5703125" style="94" customWidth="1"/>
    <col min="15120" max="15120" width="13.42578125" style="94" customWidth="1"/>
    <col min="15121" max="15121" width="11.7109375" style="94" customWidth="1"/>
    <col min="15122" max="15122" width="10.28515625" style="94" customWidth="1"/>
    <col min="15123" max="15123" width="17.5703125" style="94" customWidth="1"/>
    <col min="15124" max="15125" width="11.7109375" style="94" customWidth="1"/>
    <col min="15126" max="15126" width="12.42578125" style="94" customWidth="1"/>
    <col min="15127" max="15128" width="10.7109375" style="94" customWidth="1"/>
    <col min="15129" max="15129" width="10.5703125" style="94" customWidth="1"/>
    <col min="15130" max="15130" width="14" style="94" customWidth="1"/>
    <col min="15131" max="15131" width="9.85546875" style="94" customWidth="1"/>
    <col min="15132" max="15132" width="12" style="94" customWidth="1"/>
    <col min="15133" max="15133" width="12.85546875" style="94" customWidth="1"/>
    <col min="15134" max="15134" width="15.7109375" style="94" customWidth="1"/>
    <col min="15135" max="15135" width="14.140625" style="94" customWidth="1"/>
    <col min="15136" max="15136" width="13.28515625" style="94" customWidth="1"/>
    <col min="15137" max="15137" width="11.140625" style="94" customWidth="1"/>
    <col min="15138" max="15138" width="14.85546875" style="94" customWidth="1"/>
    <col min="15139" max="15140" width="11.28515625" style="94" customWidth="1"/>
    <col min="15141" max="15141" width="13.28515625" style="94" customWidth="1"/>
    <col min="15142" max="15143" width="9.140625" style="94" customWidth="1"/>
    <col min="15144" max="15144" width="11.140625" style="94" customWidth="1"/>
    <col min="15145" max="15145" width="16.7109375" style="94" customWidth="1"/>
    <col min="15146" max="15146" width="9.85546875" style="94" customWidth="1"/>
    <col min="15147" max="15147" width="12" style="94" customWidth="1"/>
    <col min="15148" max="15148" width="12.85546875" style="94" customWidth="1"/>
    <col min="15149" max="15149" width="13.85546875" style="94" customWidth="1"/>
    <col min="15150" max="15150" width="13.5703125" style="94" customWidth="1"/>
    <col min="15151" max="15151" width="12.28515625" style="94" customWidth="1"/>
    <col min="15152" max="15152" width="11.140625" style="94" customWidth="1"/>
    <col min="15153" max="15153" width="14" style="94" customWidth="1"/>
    <col min="15154" max="15155" width="10.140625" style="94" customWidth="1"/>
    <col min="15156" max="15156" width="13.140625" style="94" customWidth="1"/>
    <col min="15157" max="15158" width="10.140625" style="94" customWidth="1"/>
    <col min="15159" max="15159" width="11.28515625" style="94" customWidth="1"/>
    <col min="15160" max="15163" width="13.140625" style="94" customWidth="1"/>
    <col min="15164" max="15164" width="15.28515625" style="94" customWidth="1"/>
    <col min="15165" max="15167" width="13.140625" style="94" customWidth="1"/>
    <col min="15168" max="15168" width="14.7109375" style="94" customWidth="1"/>
    <col min="15169" max="15170" width="10.28515625" style="94" customWidth="1"/>
    <col min="15171" max="15171" width="14" style="94" customWidth="1"/>
    <col min="15172" max="15173" width="10.28515625" style="94" customWidth="1"/>
    <col min="15174" max="15174" width="11.42578125" style="94" customWidth="1"/>
    <col min="15175" max="15175" width="15.28515625" style="94" customWidth="1"/>
    <col min="15176" max="15176" width="9.85546875" style="94" customWidth="1"/>
    <col min="15177" max="15177" width="12" style="94" customWidth="1"/>
    <col min="15178" max="15178" width="12.85546875" style="94" customWidth="1"/>
    <col min="15179" max="15179" width="12.7109375" style="94" customWidth="1"/>
    <col min="15180" max="15180" width="13.7109375" style="94" customWidth="1"/>
    <col min="15181" max="15181" width="12.28515625" style="94" customWidth="1"/>
    <col min="15182" max="15182" width="10.7109375" style="94" customWidth="1"/>
    <col min="15183" max="15183" width="12.28515625" style="94" customWidth="1"/>
    <col min="15184" max="15185" width="10.5703125" style="94" customWidth="1"/>
    <col min="15186" max="15186" width="13.42578125" style="94" customWidth="1"/>
    <col min="15187" max="15188" width="10.5703125" style="94" customWidth="1"/>
    <col min="15189" max="15189" width="10.85546875" style="94" customWidth="1"/>
    <col min="15190" max="15190" width="15.28515625" style="94" customWidth="1"/>
    <col min="15191" max="15191" width="16.140625" style="94" customWidth="1"/>
    <col min="15192" max="15192" width="12" style="94" customWidth="1"/>
    <col min="15193" max="15193" width="12.85546875" style="94" customWidth="1"/>
    <col min="15194" max="15194" width="12.28515625" style="94" customWidth="1"/>
    <col min="15195" max="15195" width="14.140625" style="94" customWidth="1"/>
    <col min="15196" max="15196" width="12.28515625" style="94" customWidth="1"/>
    <col min="15197" max="15197" width="10.28515625" style="94" customWidth="1"/>
    <col min="15198" max="15198" width="12.28515625" style="94" customWidth="1"/>
    <col min="15199" max="15203" width="10.5703125" style="94" customWidth="1"/>
    <col min="15204" max="15204" width="10.85546875" style="94" customWidth="1"/>
    <col min="15205" max="15205" width="16" style="94" customWidth="1"/>
    <col min="15206" max="15206" width="9.85546875" style="94" customWidth="1"/>
    <col min="15207" max="15207" width="12" style="94" customWidth="1"/>
    <col min="15208" max="15208" width="12.85546875" style="94" customWidth="1"/>
    <col min="15209" max="15209" width="12.28515625" style="94" customWidth="1"/>
    <col min="15210" max="15210" width="13.5703125" style="94" customWidth="1"/>
    <col min="15211" max="15211" width="12.28515625" style="94" customWidth="1"/>
    <col min="15212" max="15212" width="10.28515625" style="94" customWidth="1"/>
    <col min="15213" max="15213" width="12.28515625" style="94" customWidth="1"/>
    <col min="15214" max="15215" width="11.140625" style="94" customWidth="1"/>
    <col min="15216" max="15216" width="12.5703125" style="94" customWidth="1"/>
    <col min="15217" max="15218" width="11.140625" style="94" customWidth="1"/>
    <col min="15219" max="15219" width="12.140625" style="94" customWidth="1"/>
    <col min="15220" max="15220" width="17.28515625" style="94" customWidth="1"/>
    <col min="15221" max="15221" width="9.85546875" style="94" customWidth="1"/>
    <col min="15222" max="15222" width="12" style="94" customWidth="1"/>
    <col min="15223" max="15223" width="12.85546875" style="94" customWidth="1"/>
    <col min="15224" max="15224" width="12.28515625" style="94" customWidth="1"/>
    <col min="15225" max="15225" width="14" style="94" customWidth="1"/>
    <col min="15226" max="15226" width="12.28515625" style="94" customWidth="1"/>
    <col min="15227" max="15227" width="10.42578125" style="94" customWidth="1"/>
    <col min="15228" max="15228" width="12.28515625" style="94" customWidth="1"/>
    <col min="15229" max="15233" width="11.42578125" style="94" customWidth="1"/>
    <col min="15234" max="15234" width="10.85546875" style="94" customWidth="1"/>
    <col min="15235" max="15236" width="9.85546875" style="94" customWidth="1"/>
    <col min="15237" max="15237" width="12" style="94" customWidth="1"/>
    <col min="15238" max="15238" width="12.85546875" style="94" customWidth="1"/>
    <col min="15239" max="15239" width="12.28515625" style="94" customWidth="1"/>
    <col min="15240" max="15240" width="13.5703125" style="94" customWidth="1"/>
    <col min="15241" max="15241" width="12.28515625" style="94" customWidth="1"/>
    <col min="15242" max="15242" width="10.7109375" style="94" customWidth="1"/>
    <col min="15243" max="15243" width="12.28515625" style="94" customWidth="1"/>
    <col min="15244" max="15245" width="10.7109375" style="94" customWidth="1"/>
    <col min="15246" max="15246" width="13.7109375" style="94" customWidth="1"/>
    <col min="15247" max="15248" width="10.7109375" style="94" customWidth="1"/>
    <col min="15249" max="15249" width="12.140625" style="94" customWidth="1"/>
    <col min="15250" max="15250" width="10.42578125" style="94" customWidth="1"/>
    <col min="15251" max="15251" width="9.85546875" style="94" customWidth="1"/>
    <col min="15252" max="15252" width="12" style="94" customWidth="1"/>
    <col min="15253" max="15254" width="12.85546875" style="94" customWidth="1"/>
    <col min="15255" max="15255" width="13.5703125" style="94" customWidth="1"/>
    <col min="15256" max="15256" width="12.28515625" style="94" customWidth="1"/>
    <col min="15257" max="15257" width="10.5703125" style="94" customWidth="1"/>
    <col min="15258" max="15258" width="14.42578125" style="94" customWidth="1"/>
    <col min="15259" max="15260" width="10.140625" style="94" customWidth="1"/>
    <col min="15261" max="15261" width="13.5703125" style="94" customWidth="1"/>
    <col min="15262" max="15263" width="10.140625" style="94" customWidth="1"/>
    <col min="15264" max="15264" width="12.28515625" style="94" customWidth="1"/>
    <col min="15265" max="15265" width="11.5703125" style="94" customWidth="1"/>
    <col min="15266" max="15266" width="9.85546875" style="94" customWidth="1"/>
    <col min="15267" max="15267" width="12" style="94" customWidth="1"/>
    <col min="15268" max="15268" width="12.85546875" style="94" customWidth="1"/>
    <col min="15269" max="15270" width="14" style="94" customWidth="1"/>
    <col min="15271" max="15271" width="12.28515625" style="94" customWidth="1"/>
    <col min="15272" max="15272" width="11.140625" style="94" customWidth="1"/>
    <col min="15273" max="15273" width="14.28515625" style="94" customWidth="1"/>
    <col min="15274" max="15275" width="11.140625" style="94" customWidth="1"/>
    <col min="15276" max="15276" width="12.7109375" style="94" customWidth="1"/>
    <col min="15277" max="15278" width="11.140625" style="94" customWidth="1"/>
    <col min="15279" max="15279" width="12.85546875" style="94" customWidth="1"/>
    <col min="15280" max="15280" width="11.5703125" style="94" customWidth="1"/>
    <col min="15281" max="15281" width="9.85546875" style="94" customWidth="1"/>
    <col min="15282" max="15282" width="12" style="94" customWidth="1"/>
    <col min="15283" max="15283" width="12.85546875" style="94" customWidth="1"/>
    <col min="15284" max="15284" width="13.7109375" style="94" customWidth="1"/>
    <col min="15285" max="15285" width="13.5703125" style="94" customWidth="1"/>
    <col min="15286" max="15286" width="12.28515625" style="94" customWidth="1"/>
    <col min="15287" max="15287" width="11" style="94" customWidth="1"/>
    <col min="15288" max="15288" width="14.5703125" style="94" customWidth="1"/>
    <col min="15289" max="15294" width="17.5703125" style="94" customWidth="1"/>
    <col min="15295" max="15295" width="12.42578125" style="94" customWidth="1"/>
    <col min="15296" max="15296" width="20.42578125" style="94" customWidth="1"/>
    <col min="15297" max="15297" width="18.28515625" style="94" customWidth="1"/>
    <col min="15298" max="15299" width="22.28515625" style="94" customWidth="1"/>
    <col min="15300" max="15360" width="9.140625" style="94"/>
    <col min="15361" max="15361" width="6.28515625" style="94" bestFit="1" customWidth="1"/>
    <col min="15362" max="15362" width="47.42578125" style="94" customWidth="1"/>
    <col min="15363" max="15363" width="7.140625" style="94" customWidth="1"/>
    <col min="15364" max="15364" width="10" style="94" customWidth="1"/>
    <col min="15365" max="15365" width="9.5703125" style="94" customWidth="1"/>
    <col min="15366" max="15366" width="15.7109375" style="94" customWidth="1"/>
    <col min="15367" max="15367" width="17.42578125" style="94" customWidth="1"/>
    <col min="15368" max="15369" width="12.85546875" style="94" customWidth="1"/>
    <col min="15370" max="15370" width="16" style="94" customWidth="1"/>
    <col min="15371" max="15371" width="14.7109375" style="94" customWidth="1"/>
    <col min="15372" max="15372" width="13.5703125" style="94" customWidth="1"/>
    <col min="15373" max="15373" width="12" style="94" customWidth="1"/>
    <col min="15374" max="15374" width="12.85546875" style="94" customWidth="1"/>
    <col min="15375" max="15375" width="13.5703125" style="94" customWidth="1"/>
    <col min="15376" max="15376" width="13.42578125" style="94" customWidth="1"/>
    <col min="15377" max="15377" width="11.7109375" style="94" customWidth="1"/>
    <col min="15378" max="15378" width="10.28515625" style="94" customWidth="1"/>
    <col min="15379" max="15379" width="17.5703125" style="94" customWidth="1"/>
    <col min="15380" max="15381" width="11.7109375" style="94" customWidth="1"/>
    <col min="15382" max="15382" width="12.42578125" style="94" customWidth="1"/>
    <col min="15383" max="15384" width="10.7109375" style="94" customWidth="1"/>
    <col min="15385" max="15385" width="10.5703125" style="94" customWidth="1"/>
    <col min="15386" max="15386" width="14" style="94" customWidth="1"/>
    <col min="15387" max="15387" width="9.85546875" style="94" customWidth="1"/>
    <col min="15388" max="15388" width="12" style="94" customWidth="1"/>
    <col min="15389" max="15389" width="12.85546875" style="94" customWidth="1"/>
    <col min="15390" max="15390" width="15.7109375" style="94" customWidth="1"/>
    <col min="15391" max="15391" width="14.140625" style="94" customWidth="1"/>
    <col min="15392" max="15392" width="13.28515625" style="94" customWidth="1"/>
    <col min="15393" max="15393" width="11.140625" style="94" customWidth="1"/>
    <col min="15394" max="15394" width="14.85546875" style="94" customWidth="1"/>
    <col min="15395" max="15396" width="11.28515625" style="94" customWidth="1"/>
    <col min="15397" max="15397" width="13.28515625" style="94" customWidth="1"/>
    <col min="15398" max="15399" width="9.140625" style="94" customWidth="1"/>
    <col min="15400" max="15400" width="11.140625" style="94" customWidth="1"/>
    <col min="15401" max="15401" width="16.7109375" style="94" customWidth="1"/>
    <col min="15402" max="15402" width="9.85546875" style="94" customWidth="1"/>
    <col min="15403" max="15403" width="12" style="94" customWidth="1"/>
    <col min="15404" max="15404" width="12.85546875" style="94" customWidth="1"/>
    <col min="15405" max="15405" width="13.85546875" style="94" customWidth="1"/>
    <col min="15406" max="15406" width="13.5703125" style="94" customWidth="1"/>
    <col min="15407" max="15407" width="12.28515625" style="94" customWidth="1"/>
    <col min="15408" max="15408" width="11.140625" style="94" customWidth="1"/>
    <col min="15409" max="15409" width="14" style="94" customWidth="1"/>
    <col min="15410" max="15411" width="10.140625" style="94" customWidth="1"/>
    <col min="15412" max="15412" width="13.140625" style="94" customWidth="1"/>
    <col min="15413" max="15414" width="10.140625" style="94" customWidth="1"/>
    <col min="15415" max="15415" width="11.28515625" style="94" customWidth="1"/>
    <col min="15416" max="15419" width="13.140625" style="94" customWidth="1"/>
    <col min="15420" max="15420" width="15.28515625" style="94" customWidth="1"/>
    <col min="15421" max="15423" width="13.140625" style="94" customWidth="1"/>
    <col min="15424" max="15424" width="14.7109375" style="94" customWidth="1"/>
    <col min="15425" max="15426" width="10.28515625" style="94" customWidth="1"/>
    <col min="15427" max="15427" width="14" style="94" customWidth="1"/>
    <col min="15428" max="15429" width="10.28515625" style="94" customWidth="1"/>
    <col min="15430" max="15430" width="11.42578125" style="94" customWidth="1"/>
    <col min="15431" max="15431" width="15.28515625" style="94" customWidth="1"/>
    <col min="15432" max="15432" width="9.85546875" style="94" customWidth="1"/>
    <col min="15433" max="15433" width="12" style="94" customWidth="1"/>
    <col min="15434" max="15434" width="12.85546875" style="94" customWidth="1"/>
    <col min="15435" max="15435" width="12.7109375" style="94" customWidth="1"/>
    <col min="15436" max="15436" width="13.7109375" style="94" customWidth="1"/>
    <col min="15437" max="15437" width="12.28515625" style="94" customWidth="1"/>
    <col min="15438" max="15438" width="10.7109375" style="94" customWidth="1"/>
    <col min="15439" max="15439" width="12.28515625" style="94" customWidth="1"/>
    <col min="15440" max="15441" width="10.5703125" style="94" customWidth="1"/>
    <col min="15442" max="15442" width="13.42578125" style="94" customWidth="1"/>
    <col min="15443" max="15444" width="10.5703125" style="94" customWidth="1"/>
    <col min="15445" max="15445" width="10.85546875" style="94" customWidth="1"/>
    <col min="15446" max="15446" width="15.28515625" style="94" customWidth="1"/>
    <col min="15447" max="15447" width="16.140625" style="94" customWidth="1"/>
    <col min="15448" max="15448" width="12" style="94" customWidth="1"/>
    <col min="15449" max="15449" width="12.85546875" style="94" customWidth="1"/>
    <col min="15450" max="15450" width="12.28515625" style="94" customWidth="1"/>
    <col min="15451" max="15451" width="14.140625" style="94" customWidth="1"/>
    <col min="15452" max="15452" width="12.28515625" style="94" customWidth="1"/>
    <col min="15453" max="15453" width="10.28515625" style="94" customWidth="1"/>
    <col min="15454" max="15454" width="12.28515625" style="94" customWidth="1"/>
    <col min="15455" max="15459" width="10.5703125" style="94" customWidth="1"/>
    <col min="15460" max="15460" width="10.85546875" style="94" customWidth="1"/>
    <col min="15461" max="15461" width="16" style="94" customWidth="1"/>
    <col min="15462" max="15462" width="9.85546875" style="94" customWidth="1"/>
    <col min="15463" max="15463" width="12" style="94" customWidth="1"/>
    <col min="15464" max="15464" width="12.85546875" style="94" customWidth="1"/>
    <col min="15465" max="15465" width="12.28515625" style="94" customWidth="1"/>
    <col min="15466" max="15466" width="13.5703125" style="94" customWidth="1"/>
    <col min="15467" max="15467" width="12.28515625" style="94" customWidth="1"/>
    <col min="15468" max="15468" width="10.28515625" style="94" customWidth="1"/>
    <col min="15469" max="15469" width="12.28515625" style="94" customWidth="1"/>
    <col min="15470" max="15471" width="11.140625" style="94" customWidth="1"/>
    <col min="15472" max="15472" width="12.5703125" style="94" customWidth="1"/>
    <col min="15473" max="15474" width="11.140625" style="94" customWidth="1"/>
    <col min="15475" max="15475" width="12.140625" style="94" customWidth="1"/>
    <col min="15476" max="15476" width="17.28515625" style="94" customWidth="1"/>
    <col min="15477" max="15477" width="9.85546875" style="94" customWidth="1"/>
    <col min="15478" max="15478" width="12" style="94" customWidth="1"/>
    <col min="15479" max="15479" width="12.85546875" style="94" customWidth="1"/>
    <col min="15480" max="15480" width="12.28515625" style="94" customWidth="1"/>
    <col min="15481" max="15481" width="14" style="94" customWidth="1"/>
    <col min="15482" max="15482" width="12.28515625" style="94" customWidth="1"/>
    <col min="15483" max="15483" width="10.42578125" style="94" customWidth="1"/>
    <col min="15484" max="15484" width="12.28515625" style="94" customWidth="1"/>
    <col min="15485" max="15489" width="11.42578125" style="94" customWidth="1"/>
    <col min="15490" max="15490" width="10.85546875" style="94" customWidth="1"/>
    <col min="15491" max="15492" width="9.85546875" style="94" customWidth="1"/>
    <col min="15493" max="15493" width="12" style="94" customWidth="1"/>
    <col min="15494" max="15494" width="12.85546875" style="94" customWidth="1"/>
    <col min="15495" max="15495" width="12.28515625" style="94" customWidth="1"/>
    <col min="15496" max="15496" width="13.5703125" style="94" customWidth="1"/>
    <col min="15497" max="15497" width="12.28515625" style="94" customWidth="1"/>
    <col min="15498" max="15498" width="10.7109375" style="94" customWidth="1"/>
    <col min="15499" max="15499" width="12.28515625" style="94" customWidth="1"/>
    <col min="15500" max="15501" width="10.7109375" style="94" customWidth="1"/>
    <col min="15502" max="15502" width="13.7109375" style="94" customWidth="1"/>
    <col min="15503" max="15504" width="10.7109375" style="94" customWidth="1"/>
    <col min="15505" max="15505" width="12.140625" style="94" customWidth="1"/>
    <col min="15506" max="15506" width="10.42578125" style="94" customWidth="1"/>
    <col min="15507" max="15507" width="9.85546875" style="94" customWidth="1"/>
    <col min="15508" max="15508" width="12" style="94" customWidth="1"/>
    <col min="15509" max="15510" width="12.85546875" style="94" customWidth="1"/>
    <col min="15511" max="15511" width="13.5703125" style="94" customWidth="1"/>
    <col min="15512" max="15512" width="12.28515625" style="94" customWidth="1"/>
    <col min="15513" max="15513" width="10.5703125" style="94" customWidth="1"/>
    <col min="15514" max="15514" width="14.42578125" style="94" customWidth="1"/>
    <col min="15515" max="15516" width="10.140625" style="94" customWidth="1"/>
    <col min="15517" max="15517" width="13.5703125" style="94" customWidth="1"/>
    <col min="15518" max="15519" width="10.140625" style="94" customWidth="1"/>
    <col min="15520" max="15520" width="12.28515625" style="94" customWidth="1"/>
    <col min="15521" max="15521" width="11.5703125" style="94" customWidth="1"/>
    <col min="15522" max="15522" width="9.85546875" style="94" customWidth="1"/>
    <col min="15523" max="15523" width="12" style="94" customWidth="1"/>
    <col min="15524" max="15524" width="12.85546875" style="94" customWidth="1"/>
    <col min="15525" max="15526" width="14" style="94" customWidth="1"/>
    <col min="15527" max="15527" width="12.28515625" style="94" customWidth="1"/>
    <col min="15528" max="15528" width="11.140625" style="94" customWidth="1"/>
    <col min="15529" max="15529" width="14.28515625" style="94" customWidth="1"/>
    <col min="15530" max="15531" width="11.140625" style="94" customWidth="1"/>
    <col min="15532" max="15532" width="12.7109375" style="94" customWidth="1"/>
    <col min="15533" max="15534" width="11.140625" style="94" customWidth="1"/>
    <col min="15535" max="15535" width="12.85546875" style="94" customWidth="1"/>
    <col min="15536" max="15536" width="11.5703125" style="94" customWidth="1"/>
    <col min="15537" max="15537" width="9.85546875" style="94" customWidth="1"/>
    <col min="15538" max="15538" width="12" style="94" customWidth="1"/>
    <col min="15539" max="15539" width="12.85546875" style="94" customWidth="1"/>
    <col min="15540" max="15540" width="13.7109375" style="94" customWidth="1"/>
    <col min="15541" max="15541" width="13.5703125" style="94" customWidth="1"/>
    <col min="15542" max="15542" width="12.28515625" style="94" customWidth="1"/>
    <col min="15543" max="15543" width="11" style="94" customWidth="1"/>
    <col min="15544" max="15544" width="14.5703125" style="94" customWidth="1"/>
    <col min="15545" max="15550" width="17.5703125" style="94" customWidth="1"/>
    <col min="15551" max="15551" width="12.42578125" style="94" customWidth="1"/>
    <col min="15552" max="15552" width="20.42578125" style="94" customWidth="1"/>
    <col min="15553" max="15553" width="18.28515625" style="94" customWidth="1"/>
    <col min="15554" max="15555" width="22.28515625" style="94" customWidth="1"/>
    <col min="15556" max="15616" width="9.140625" style="94"/>
    <col min="15617" max="15617" width="6.28515625" style="94" bestFit="1" customWidth="1"/>
    <col min="15618" max="15618" width="47.42578125" style="94" customWidth="1"/>
    <col min="15619" max="15619" width="7.140625" style="94" customWidth="1"/>
    <col min="15620" max="15620" width="10" style="94" customWidth="1"/>
    <col min="15621" max="15621" width="9.5703125" style="94" customWidth="1"/>
    <col min="15622" max="15622" width="15.7109375" style="94" customWidth="1"/>
    <col min="15623" max="15623" width="17.42578125" style="94" customWidth="1"/>
    <col min="15624" max="15625" width="12.85546875" style="94" customWidth="1"/>
    <col min="15626" max="15626" width="16" style="94" customWidth="1"/>
    <col min="15627" max="15627" width="14.7109375" style="94" customWidth="1"/>
    <col min="15628" max="15628" width="13.5703125" style="94" customWidth="1"/>
    <col min="15629" max="15629" width="12" style="94" customWidth="1"/>
    <col min="15630" max="15630" width="12.85546875" style="94" customWidth="1"/>
    <col min="15631" max="15631" width="13.5703125" style="94" customWidth="1"/>
    <col min="15632" max="15632" width="13.42578125" style="94" customWidth="1"/>
    <col min="15633" max="15633" width="11.7109375" style="94" customWidth="1"/>
    <col min="15634" max="15634" width="10.28515625" style="94" customWidth="1"/>
    <col min="15635" max="15635" width="17.5703125" style="94" customWidth="1"/>
    <col min="15636" max="15637" width="11.7109375" style="94" customWidth="1"/>
    <col min="15638" max="15638" width="12.42578125" style="94" customWidth="1"/>
    <col min="15639" max="15640" width="10.7109375" style="94" customWidth="1"/>
    <col min="15641" max="15641" width="10.5703125" style="94" customWidth="1"/>
    <col min="15642" max="15642" width="14" style="94" customWidth="1"/>
    <col min="15643" max="15643" width="9.85546875" style="94" customWidth="1"/>
    <col min="15644" max="15644" width="12" style="94" customWidth="1"/>
    <col min="15645" max="15645" width="12.85546875" style="94" customWidth="1"/>
    <col min="15646" max="15646" width="15.7109375" style="94" customWidth="1"/>
    <col min="15647" max="15647" width="14.140625" style="94" customWidth="1"/>
    <col min="15648" max="15648" width="13.28515625" style="94" customWidth="1"/>
    <col min="15649" max="15649" width="11.140625" style="94" customWidth="1"/>
    <col min="15650" max="15650" width="14.85546875" style="94" customWidth="1"/>
    <col min="15651" max="15652" width="11.28515625" style="94" customWidth="1"/>
    <col min="15653" max="15653" width="13.28515625" style="94" customWidth="1"/>
    <col min="15654" max="15655" width="9.140625" style="94" customWidth="1"/>
    <col min="15656" max="15656" width="11.140625" style="94" customWidth="1"/>
    <col min="15657" max="15657" width="16.7109375" style="94" customWidth="1"/>
    <col min="15658" max="15658" width="9.85546875" style="94" customWidth="1"/>
    <col min="15659" max="15659" width="12" style="94" customWidth="1"/>
    <col min="15660" max="15660" width="12.85546875" style="94" customWidth="1"/>
    <col min="15661" max="15661" width="13.85546875" style="94" customWidth="1"/>
    <col min="15662" max="15662" width="13.5703125" style="94" customWidth="1"/>
    <col min="15663" max="15663" width="12.28515625" style="94" customWidth="1"/>
    <col min="15664" max="15664" width="11.140625" style="94" customWidth="1"/>
    <col min="15665" max="15665" width="14" style="94" customWidth="1"/>
    <col min="15666" max="15667" width="10.140625" style="94" customWidth="1"/>
    <col min="15668" max="15668" width="13.140625" style="94" customWidth="1"/>
    <col min="15669" max="15670" width="10.140625" style="94" customWidth="1"/>
    <col min="15671" max="15671" width="11.28515625" style="94" customWidth="1"/>
    <col min="15672" max="15675" width="13.140625" style="94" customWidth="1"/>
    <col min="15676" max="15676" width="15.28515625" style="94" customWidth="1"/>
    <col min="15677" max="15679" width="13.140625" style="94" customWidth="1"/>
    <col min="15680" max="15680" width="14.7109375" style="94" customWidth="1"/>
    <col min="15681" max="15682" width="10.28515625" style="94" customWidth="1"/>
    <col min="15683" max="15683" width="14" style="94" customWidth="1"/>
    <col min="15684" max="15685" width="10.28515625" style="94" customWidth="1"/>
    <col min="15686" max="15686" width="11.42578125" style="94" customWidth="1"/>
    <col min="15687" max="15687" width="15.28515625" style="94" customWidth="1"/>
    <col min="15688" max="15688" width="9.85546875" style="94" customWidth="1"/>
    <col min="15689" max="15689" width="12" style="94" customWidth="1"/>
    <col min="15690" max="15690" width="12.85546875" style="94" customWidth="1"/>
    <col min="15691" max="15691" width="12.7109375" style="94" customWidth="1"/>
    <col min="15692" max="15692" width="13.7109375" style="94" customWidth="1"/>
    <col min="15693" max="15693" width="12.28515625" style="94" customWidth="1"/>
    <col min="15694" max="15694" width="10.7109375" style="94" customWidth="1"/>
    <col min="15695" max="15695" width="12.28515625" style="94" customWidth="1"/>
    <col min="15696" max="15697" width="10.5703125" style="94" customWidth="1"/>
    <col min="15698" max="15698" width="13.42578125" style="94" customWidth="1"/>
    <col min="15699" max="15700" width="10.5703125" style="94" customWidth="1"/>
    <col min="15701" max="15701" width="10.85546875" style="94" customWidth="1"/>
    <col min="15702" max="15702" width="15.28515625" style="94" customWidth="1"/>
    <col min="15703" max="15703" width="16.140625" style="94" customWidth="1"/>
    <col min="15704" max="15704" width="12" style="94" customWidth="1"/>
    <col min="15705" max="15705" width="12.85546875" style="94" customWidth="1"/>
    <col min="15706" max="15706" width="12.28515625" style="94" customWidth="1"/>
    <col min="15707" max="15707" width="14.140625" style="94" customWidth="1"/>
    <col min="15708" max="15708" width="12.28515625" style="94" customWidth="1"/>
    <col min="15709" max="15709" width="10.28515625" style="94" customWidth="1"/>
    <col min="15710" max="15710" width="12.28515625" style="94" customWidth="1"/>
    <col min="15711" max="15715" width="10.5703125" style="94" customWidth="1"/>
    <col min="15716" max="15716" width="10.85546875" style="94" customWidth="1"/>
    <col min="15717" max="15717" width="16" style="94" customWidth="1"/>
    <col min="15718" max="15718" width="9.85546875" style="94" customWidth="1"/>
    <col min="15719" max="15719" width="12" style="94" customWidth="1"/>
    <col min="15720" max="15720" width="12.85546875" style="94" customWidth="1"/>
    <col min="15721" max="15721" width="12.28515625" style="94" customWidth="1"/>
    <col min="15722" max="15722" width="13.5703125" style="94" customWidth="1"/>
    <col min="15723" max="15723" width="12.28515625" style="94" customWidth="1"/>
    <col min="15724" max="15724" width="10.28515625" style="94" customWidth="1"/>
    <col min="15725" max="15725" width="12.28515625" style="94" customWidth="1"/>
    <col min="15726" max="15727" width="11.140625" style="94" customWidth="1"/>
    <col min="15728" max="15728" width="12.5703125" style="94" customWidth="1"/>
    <col min="15729" max="15730" width="11.140625" style="94" customWidth="1"/>
    <col min="15731" max="15731" width="12.140625" style="94" customWidth="1"/>
    <col min="15732" max="15732" width="17.28515625" style="94" customWidth="1"/>
    <col min="15733" max="15733" width="9.85546875" style="94" customWidth="1"/>
    <col min="15734" max="15734" width="12" style="94" customWidth="1"/>
    <col min="15735" max="15735" width="12.85546875" style="94" customWidth="1"/>
    <col min="15736" max="15736" width="12.28515625" style="94" customWidth="1"/>
    <col min="15737" max="15737" width="14" style="94" customWidth="1"/>
    <col min="15738" max="15738" width="12.28515625" style="94" customWidth="1"/>
    <col min="15739" max="15739" width="10.42578125" style="94" customWidth="1"/>
    <col min="15740" max="15740" width="12.28515625" style="94" customWidth="1"/>
    <col min="15741" max="15745" width="11.42578125" style="94" customWidth="1"/>
    <col min="15746" max="15746" width="10.85546875" style="94" customWidth="1"/>
    <col min="15747" max="15748" width="9.85546875" style="94" customWidth="1"/>
    <col min="15749" max="15749" width="12" style="94" customWidth="1"/>
    <col min="15750" max="15750" width="12.85546875" style="94" customWidth="1"/>
    <col min="15751" max="15751" width="12.28515625" style="94" customWidth="1"/>
    <col min="15752" max="15752" width="13.5703125" style="94" customWidth="1"/>
    <col min="15753" max="15753" width="12.28515625" style="94" customWidth="1"/>
    <col min="15754" max="15754" width="10.7109375" style="94" customWidth="1"/>
    <col min="15755" max="15755" width="12.28515625" style="94" customWidth="1"/>
    <col min="15756" max="15757" width="10.7109375" style="94" customWidth="1"/>
    <col min="15758" max="15758" width="13.7109375" style="94" customWidth="1"/>
    <col min="15759" max="15760" width="10.7109375" style="94" customWidth="1"/>
    <col min="15761" max="15761" width="12.140625" style="94" customWidth="1"/>
    <col min="15762" max="15762" width="10.42578125" style="94" customWidth="1"/>
    <col min="15763" max="15763" width="9.85546875" style="94" customWidth="1"/>
    <col min="15764" max="15764" width="12" style="94" customWidth="1"/>
    <col min="15765" max="15766" width="12.85546875" style="94" customWidth="1"/>
    <col min="15767" max="15767" width="13.5703125" style="94" customWidth="1"/>
    <col min="15768" max="15768" width="12.28515625" style="94" customWidth="1"/>
    <col min="15769" max="15769" width="10.5703125" style="94" customWidth="1"/>
    <col min="15770" max="15770" width="14.42578125" style="94" customWidth="1"/>
    <col min="15771" max="15772" width="10.140625" style="94" customWidth="1"/>
    <col min="15773" max="15773" width="13.5703125" style="94" customWidth="1"/>
    <col min="15774" max="15775" width="10.140625" style="94" customWidth="1"/>
    <col min="15776" max="15776" width="12.28515625" style="94" customWidth="1"/>
    <col min="15777" max="15777" width="11.5703125" style="94" customWidth="1"/>
    <col min="15778" max="15778" width="9.85546875" style="94" customWidth="1"/>
    <col min="15779" max="15779" width="12" style="94" customWidth="1"/>
    <col min="15780" max="15780" width="12.85546875" style="94" customWidth="1"/>
    <col min="15781" max="15782" width="14" style="94" customWidth="1"/>
    <col min="15783" max="15783" width="12.28515625" style="94" customWidth="1"/>
    <col min="15784" max="15784" width="11.140625" style="94" customWidth="1"/>
    <col min="15785" max="15785" width="14.28515625" style="94" customWidth="1"/>
    <col min="15786" max="15787" width="11.140625" style="94" customWidth="1"/>
    <col min="15788" max="15788" width="12.7109375" style="94" customWidth="1"/>
    <col min="15789" max="15790" width="11.140625" style="94" customWidth="1"/>
    <col min="15791" max="15791" width="12.85546875" style="94" customWidth="1"/>
    <col min="15792" max="15792" width="11.5703125" style="94" customWidth="1"/>
    <col min="15793" max="15793" width="9.85546875" style="94" customWidth="1"/>
    <col min="15794" max="15794" width="12" style="94" customWidth="1"/>
    <col min="15795" max="15795" width="12.85546875" style="94" customWidth="1"/>
    <col min="15796" max="15796" width="13.7109375" style="94" customWidth="1"/>
    <col min="15797" max="15797" width="13.5703125" style="94" customWidth="1"/>
    <col min="15798" max="15798" width="12.28515625" style="94" customWidth="1"/>
    <col min="15799" max="15799" width="11" style="94" customWidth="1"/>
    <col min="15800" max="15800" width="14.5703125" style="94" customWidth="1"/>
    <col min="15801" max="15806" width="17.5703125" style="94" customWidth="1"/>
    <col min="15807" max="15807" width="12.42578125" style="94" customWidth="1"/>
    <col min="15808" max="15808" width="20.42578125" style="94" customWidth="1"/>
    <col min="15809" max="15809" width="18.28515625" style="94" customWidth="1"/>
    <col min="15810" max="15811" width="22.28515625" style="94" customWidth="1"/>
    <col min="15812" max="15872" width="9.140625" style="94"/>
    <col min="15873" max="15873" width="6.28515625" style="94" bestFit="1" customWidth="1"/>
    <col min="15874" max="15874" width="47.42578125" style="94" customWidth="1"/>
    <col min="15875" max="15875" width="7.140625" style="94" customWidth="1"/>
    <col min="15876" max="15876" width="10" style="94" customWidth="1"/>
    <col min="15877" max="15877" width="9.5703125" style="94" customWidth="1"/>
    <col min="15878" max="15878" width="15.7109375" style="94" customWidth="1"/>
    <col min="15879" max="15879" width="17.42578125" style="94" customWidth="1"/>
    <col min="15880" max="15881" width="12.85546875" style="94" customWidth="1"/>
    <col min="15882" max="15882" width="16" style="94" customWidth="1"/>
    <col min="15883" max="15883" width="14.7109375" style="94" customWidth="1"/>
    <col min="15884" max="15884" width="13.5703125" style="94" customWidth="1"/>
    <col min="15885" max="15885" width="12" style="94" customWidth="1"/>
    <col min="15886" max="15886" width="12.85546875" style="94" customWidth="1"/>
    <col min="15887" max="15887" width="13.5703125" style="94" customWidth="1"/>
    <col min="15888" max="15888" width="13.42578125" style="94" customWidth="1"/>
    <col min="15889" max="15889" width="11.7109375" style="94" customWidth="1"/>
    <col min="15890" max="15890" width="10.28515625" style="94" customWidth="1"/>
    <col min="15891" max="15891" width="17.5703125" style="94" customWidth="1"/>
    <col min="15892" max="15893" width="11.7109375" style="94" customWidth="1"/>
    <col min="15894" max="15894" width="12.42578125" style="94" customWidth="1"/>
    <col min="15895" max="15896" width="10.7109375" style="94" customWidth="1"/>
    <col min="15897" max="15897" width="10.5703125" style="94" customWidth="1"/>
    <col min="15898" max="15898" width="14" style="94" customWidth="1"/>
    <col min="15899" max="15899" width="9.85546875" style="94" customWidth="1"/>
    <col min="15900" max="15900" width="12" style="94" customWidth="1"/>
    <col min="15901" max="15901" width="12.85546875" style="94" customWidth="1"/>
    <col min="15902" max="15902" width="15.7109375" style="94" customWidth="1"/>
    <col min="15903" max="15903" width="14.140625" style="94" customWidth="1"/>
    <col min="15904" max="15904" width="13.28515625" style="94" customWidth="1"/>
    <col min="15905" max="15905" width="11.140625" style="94" customWidth="1"/>
    <col min="15906" max="15906" width="14.85546875" style="94" customWidth="1"/>
    <col min="15907" max="15908" width="11.28515625" style="94" customWidth="1"/>
    <col min="15909" max="15909" width="13.28515625" style="94" customWidth="1"/>
    <col min="15910" max="15911" width="9.140625" style="94" customWidth="1"/>
    <col min="15912" max="15912" width="11.140625" style="94" customWidth="1"/>
    <col min="15913" max="15913" width="16.7109375" style="94" customWidth="1"/>
    <col min="15914" max="15914" width="9.85546875" style="94" customWidth="1"/>
    <col min="15915" max="15915" width="12" style="94" customWidth="1"/>
    <col min="15916" max="15916" width="12.85546875" style="94" customWidth="1"/>
    <col min="15917" max="15917" width="13.85546875" style="94" customWidth="1"/>
    <col min="15918" max="15918" width="13.5703125" style="94" customWidth="1"/>
    <col min="15919" max="15919" width="12.28515625" style="94" customWidth="1"/>
    <col min="15920" max="15920" width="11.140625" style="94" customWidth="1"/>
    <col min="15921" max="15921" width="14" style="94" customWidth="1"/>
    <col min="15922" max="15923" width="10.140625" style="94" customWidth="1"/>
    <col min="15924" max="15924" width="13.140625" style="94" customWidth="1"/>
    <col min="15925" max="15926" width="10.140625" style="94" customWidth="1"/>
    <col min="15927" max="15927" width="11.28515625" style="94" customWidth="1"/>
    <col min="15928" max="15931" width="13.140625" style="94" customWidth="1"/>
    <col min="15932" max="15932" width="15.28515625" style="94" customWidth="1"/>
    <col min="15933" max="15935" width="13.140625" style="94" customWidth="1"/>
    <col min="15936" max="15936" width="14.7109375" style="94" customWidth="1"/>
    <col min="15937" max="15938" width="10.28515625" style="94" customWidth="1"/>
    <col min="15939" max="15939" width="14" style="94" customWidth="1"/>
    <col min="15940" max="15941" width="10.28515625" style="94" customWidth="1"/>
    <col min="15942" max="15942" width="11.42578125" style="94" customWidth="1"/>
    <col min="15943" max="15943" width="15.28515625" style="94" customWidth="1"/>
    <col min="15944" max="15944" width="9.85546875" style="94" customWidth="1"/>
    <col min="15945" max="15945" width="12" style="94" customWidth="1"/>
    <col min="15946" max="15946" width="12.85546875" style="94" customWidth="1"/>
    <col min="15947" max="15947" width="12.7109375" style="94" customWidth="1"/>
    <col min="15948" max="15948" width="13.7109375" style="94" customWidth="1"/>
    <col min="15949" max="15949" width="12.28515625" style="94" customWidth="1"/>
    <col min="15950" max="15950" width="10.7109375" style="94" customWidth="1"/>
    <col min="15951" max="15951" width="12.28515625" style="94" customWidth="1"/>
    <col min="15952" max="15953" width="10.5703125" style="94" customWidth="1"/>
    <col min="15954" max="15954" width="13.42578125" style="94" customWidth="1"/>
    <col min="15955" max="15956" width="10.5703125" style="94" customWidth="1"/>
    <col min="15957" max="15957" width="10.85546875" style="94" customWidth="1"/>
    <col min="15958" max="15958" width="15.28515625" style="94" customWidth="1"/>
    <col min="15959" max="15959" width="16.140625" style="94" customWidth="1"/>
    <col min="15960" max="15960" width="12" style="94" customWidth="1"/>
    <col min="15961" max="15961" width="12.85546875" style="94" customWidth="1"/>
    <col min="15962" max="15962" width="12.28515625" style="94" customWidth="1"/>
    <col min="15963" max="15963" width="14.140625" style="94" customWidth="1"/>
    <col min="15964" max="15964" width="12.28515625" style="94" customWidth="1"/>
    <col min="15965" max="15965" width="10.28515625" style="94" customWidth="1"/>
    <col min="15966" max="15966" width="12.28515625" style="94" customWidth="1"/>
    <col min="15967" max="15971" width="10.5703125" style="94" customWidth="1"/>
    <col min="15972" max="15972" width="10.85546875" style="94" customWidth="1"/>
    <col min="15973" max="15973" width="16" style="94" customWidth="1"/>
    <col min="15974" max="15974" width="9.85546875" style="94" customWidth="1"/>
    <col min="15975" max="15975" width="12" style="94" customWidth="1"/>
    <col min="15976" max="15976" width="12.85546875" style="94" customWidth="1"/>
    <col min="15977" max="15977" width="12.28515625" style="94" customWidth="1"/>
    <col min="15978" max="15978" width="13.5703125" style="94" customWidth="1"/>
    <col min="15979" max="15979" width="12.28515625" style="94" customWidth="1"/>
    <col min="15980" max="15980" width="10.28515625" style="94" customWidth="1"/>
    <col min="15981" max="15981" width="12.28515625" style="94" customWidth="1"/>
    <col min="15982" max="15983" width="11.140625" style="94" customWidth="1"/>
    <col min="15984" max="15984" width="12.5703125" style="94" customWidth="1"/>
    <col min="15985" max="15986" width="11.140625" style="94" customWidth="1"/>
    <col min="15987" max="15987" width="12.140625" style="94" customWidth="1"/>
    <col min="15988" max="15988" width="17.28515625" style="94" customWidth="1"/>
    <col min="15989" max="15989" width="9.85546875" style="94" customWidth="1"/>
    <col min="15990" max="15990" width="12" style="94" customWidth="1"/>
    <col min="15991" max="15991" width="12.85546875" style="94" customWidth="1"/>
    <col min="15992" max="15992" width="12.28515625" style="94" customWidth="1"/>
    <col min="15993" max="15993" width="14" style="94" customWidth="1"/>
    <col min="15994" max="15994" width="12.28515625" style="94" customWidth="1"/>
    <col min="15995" max="15995" width="10.42578125" style="94" customWidth="1"/>
    <col min="15996" max="15996" width="12.28515625" style="94" customWidth="1"/>
    <col min="15997" max="16001" width="11.42578125" style="94" customWidth="1"/>
    <col min="16002" max="16002" width="10.85546875" style="94" customWidth="1"/>
    <col min="16003" max="16004" width="9.85546875" style="94" customWidth="1"/>
    <col min="16005" max="16005" width="12" style="94" customWidth="1"/>
    <col min="16006" max="16006" width="12.85546875" style="94" customWidth="1"/>
    <col min="16007" max="16007" width="12.28515625" style="94" customWidth="1"/>
    <col min="16008" max="16008" width="13.5703125" style="94" customWidth="1"/>
    <col min="16009" max="16009" width="12.28515625" style="94" customWidth="1"/>
    <col min="16010" max="16010" width="10.7109375" style="94" customWidth="1"/>
    <col min="16011" max="16011" width="12.28515625" style="94" customWidth="1"/>
    <col min="16012" max="16013" width="10.7109375" style="94" customWidth="1"/>
    <col min="16014" max="16014" width="13.7109375" style="94" customWidth="1"/>
    <col min="16015" max="16016" width="10.7109375" style="94" customWidth="1"/>
    <col min="16017" max="16017" width="12.140625" style="94" customWidth="1"/>
    <col min="16018" max="16018" width="10.42578125" style="94" customWidth="1"/>
    <col min="16019" max="16019" width="9.85546875" style="94" customWidth="1"/>
    <col min="16020" max="16020" width="12" style="94" customWidth="1"/>
    <col min="16021" max="16022" width="12.85546875" style="94" customWidth="1"/>
    <col min="16023" max="16023" width="13.5703125" style="94" customWidth="1"/>
    <col min="16024" max="16024" width="12.28515625" style="94" customWidth="1"/>
    <col min="16025" max="16025" width="10.5703125" style="94" customWidth="1"/>
    <col min="16026" max="16026" width="14.42578125" style="94" customWidth="1"/>
    <col min="16027" max="16028" width="10.140625" style="94" customWidth="1"/>
    <col min="16029" max="16029" width="13.5703125" style="94" customWidth="1"/>
    <col min="16030" max="16031" width="10.140625" style="94" customWidth="1"/>
    <col min="16032" max="16032" width="12.28515625" style="94" customWidth="1"/>
    <col min="16033" max="16033" width="11.5703125" style="94" customWidth="1"/>
    <col min="16034" max="16034" width="9.85546875" style="94" customWidth="1"/>
    <col min="16035" max="16035" width="12" style="94" customWidth="1"/>
    <col min="16036" max="16036" width="12.85546875" style="94" customWidth="1"/>
    <col min="16037" max="16038" width="14" style="94" customWidth="1"/>
    <col min="16039" max="16039" width="12.28515625" style="94" customWidth="1"/>
    <col min="16040" max="16040" width="11.140625" style="94" customWidth="1"/>
    <col min="16041" max="16041" width="14.28515625" style="94" customWidth="1"/>
    <col min="16042" max="16043" width="11.140625" style="94" customWidth="1"/>
    <col min="16044" max="16044" width="12.7109375" style="94" customWidth="1"/>
    <col min="16045" max="16046" width="11.140625" style="94" customWidth="1"/>
    <col min="16047" max="16047" width="12.85546875" style="94" customWidth="1"/>
    <col min="16048" max="16048" width="11.5703125" style="94" customWidth="1"/>
    <col min="16049" max="16049" width="9.85546875" style="94" customWidth="1"/>
    <col min="16050" max="16050" width="12" style="94" customWidth="1"/>
    <col min="16051" max="16051" width="12.85546875" style="94" customWidth="1"/>
    <col min="16052" max="16052" width="13.7109375" style="94" customWidth="1"/>
    <col min="16053" max="16053" width="13.5703125" style="94" customWidth="1"/>
    <col min="16054" max="16054" width="12.28515625" style="94" customWidth="1"/>
    <col min="16055" max="16055" width="11" style="94" customWidth="1"/>
    <col min="16056" max="16056" width="14.5703125" style="94" customWidth="1"/>
    <col min="16057" max="16062" width="17.5703125" style="94" customWidth="1"/>
    <col min="16063" max="16063" width="12.42578125" style="94" customWidth="1"/>
    <col min="16064" max="16064" width="20.42578125" style="94" customWidth="1"/>
    <col min="16065" max="16065" width="18.28515625" style="94" customWidth="1"/>
    <col min="16066" max="16067" width="22.28515625" style="94" customWidth="1"/>
    <col min="16068" max="16128" width="9.140625" style="94"/>
    <col min="16129" max="16129" width="6.28515625" style="94" bestFit="1" customWidth="1"/>
    <col min="16130" max="16130" width="47.42578125" style="94" customWidth="1"/>
    <col min="16131" max="16131" width="7.140625" style="94" customWidth="1"/>
    <col min="16132" max="16132" width="10" style="94" customWidth="1"/>
    <col min="16133" max="16133" width="9.5703125" style="94" customWidth="1"/>
    <col min="16134" max="16134" width="15.7109375" style="94" customWidth="1"/>
    <col min="16135" max="16135" width="17.42578125" style="94" customWidth="1"/>
    <col min="16136" max="16137" width="12.85546875" style="94" customWidth="1"/>
    <col min="16138" max="16138" width="16" style="94" customWidth="1"/>
    <col min="16139" max="16139" width="14.7109375" style="94" customWidth="1"/>
    <col min="16140" max="16140" width="13.5703125" style="94" customWidth="1"/>
    <col min="16141" max="16141" width="12" style="94" customWidth="1"/>
    <col min="16142" max="16142" width="12.85546875" style="94" customWidth="1"/>
    <col min="16143" max="16143" width="13.5703125" style="94" customWidth="1"/>
    <col min="16144" max="16144" width="13.42578125" style="94" customWidth="1"/>
    <col min="16145" max="16145" width="11.7109375" style="94" customWidth="1"/>
    <col min="16146" max="16146" width="10.28515625" style="94" customWidth="1"/>
    <col min="16147" max="16147" width="17.5703125" style="94" customWidth="1"/>
    <col min="16148" max="16149" width="11.7109375" style="94" customWidth="1"/>
    <col min="16150" max="16150" width="12.42578125" style="94" customWidth="1"/>
    <col min="16151" max="16152" width="10.7109375" style="94" customWidth="1"/>
    <col min="16153" max="16153" width="10.5703125" style="94" customWidth="1"/>
    <col min="16154" max="16154" width="14" style="94" customWidth="1"/>
    <col min="16155" max="16155" width="9.85546875" style="94" customWidth="1"/>
    <col min="16156" max="16156" width="12" style="94" customWidth="1"/>
    <col min="16157" max="16157" width="12.85546875" style="94" customWidth="1"/>
    <col min="16158" max="16158" width="15.7109375" style="94" customWidth="1"/>
    <col min="16159" max="16159" width="14.140625" style="94" customWidth="1"/>
    <col min="16160" max="16160" width="13.28515625" style="94" customWidth="1"/>
    <col min="16161" max="16161" width="11.140625" style="94" customWidth="1"/>
    <col min="16162" max="16162" width="14.85546875" style="94" customWidth="1"/>
    <col min="16163" max="16164" width="11.28515625" style="94" customWidth="1"/>
    <col min="16165" max="16165" width="13.28515625" style="94" customWidth="1"/>
    <col min="16166" max="16167" width="9.140625" style="94" customWidth="1"/>
    <col min="16168" max="16168" width="11.140625" style="94" customWidth="1"/>
    <col min="16169" max="16169" width="16.7109375" style="94" customWidth="1"/>
    <col min="16170" max="16170" width="9.85546875" style="94" customWidth="1"/>
    <col min="16171" max="16171" width="12" style="94" customWidth="1"/>
    <col min="16172" max="16172" width="12.85546875" style="94" customWidth="1"/>
    <col min="16173" max="16173" width="13.85546875" style="94" customWidth="1"/>
    <col min="16174" max="16174" width="13.5703125" style="94" customWidth="1"/>
    <col min="16175" max="16175" width="12.28515625" style="94" customWidth="1"/>
    <col min="16176" max="16176" width="11.140625" style="94" customWidth="1"/>
    <col min="16177" max="16177" width="14" style="94" customWidth="1"/>
    <col min="16178" max="16179" width="10.140625" style="94" customWidth="1"/>
    <col min="16180" max="16180" width="13.140625" style="94" customWidth="1"/>
    <col min="16181" max="16182" width="10.140625" style="94" customWidth="1"/>
    <col min="16183" max="16183" width="11.28515625" style="94" customWidth="1"/>
    <col min="16184" max="16187" width="13.140625" style="94" customWidth="1"/>
    <col min="16188" max="16188" width="15.28515625" style="94" customWidth="1"/>
    <col min="16189" max="16191" width="13.140625" style="94" customWidth="1"/>
    <col min="16192" max="16192" width="14.7109375" style="94" customWidth="1"/>
    <col min="16193" max="16194" width="10.28515625" style="94" customWidth="1"/>
    <col min="16195" max="16195" width="14" style="94" customWidth="1"/>
    <col min="16196" max="16197" width="10.28515625" style="94" customWidth="1"/>
    <col min="16198" max="16198" width="11.42578125" style="94" customWidth="1"/>
    <col min="16199" max="16199" width="15.28515625" style="94" customWidth="1"/>
    <col min="16200" max="16200" width="9.85546875" style="94" customWidth="1"/>
    <col min="16201" max="16201" width="12" style="94" customWidth="1"/>
    <col min="16202" max="16202" width="12.85546875" style="94" customWidth="1"/>
    <col min="16203" max="16203" width="12.7109375" style="94" customWidth="1"/>
    <col min="16204" max="16204" width="13.7109375" style="94" customWidth="1"/>
    <col min="16205" max="16205" width="12.28515625" style="94" customWidth="1"/>
    <col min="16206" max="16206" width="10.7109375" style="94" customWidth="1"/>
    <col min="16207" max="16207" width="12.28515625" style="94" customWidth="1"/>
    <col min="16208" max="16209" width="10.5703125" style="94" customWidth="1"/>
    <col min="16210" max="16210" width="13.42578125" style="94" customWidth="1"/>
    <col min="16211" max="16212" width="10.5703125" style="94" customWidth="1"/>
    <col min="16213" max="16213" width="10.85546875" style="94" customWidth="1"/>
    <col min="16214" max="16214" width="15.28515625" style="94" customWidth="1"/>
    <col min="16215" max="16215" width="16.140625" style="94" customWidth="1"/>
    <col min="16216" max="16216" width="12" style="94" customWidth="1"/>
    <col min="16217" max="16217" width="12.85546875" style="94" customWidth="1"/>
    <col min="16218" max="16218" width="12.28515625" style="94" customWidth="1"/>
    <col min="16219" max="16219" width="14.140625" style="94" customWidth="1"/>
    <col min="16220" max="16220" width="12.28515625" style="94" customWidth="1"/>
    <col min="16221" max="16221" width="10.28515625" style="94" customWidth="1"/>
    <col min="16222" max="16222" width="12.28515625" style="94" customWidth="1"/>
    <col min="16223" max="16227" width="10.5703125" style="94" customWidth="1"/>
    <col min="16228" max="16228" width="10.85546875" style="94" customWidth="1"/>
    <col min="16229" max="16229" width="16" style="94" customWidth="1"/>
    <col min="16230" max="16230" width="9.85546875" style="94" customWidth="1"/>
    <col min="16231" max="16231" width="12" style="94" customWidth="1"/>
    <col min="16232" max="16232" width="12.85546875" style="94" customWidth="1"/>
    <col min="16233" max="16233" width="12.28515625" style="94" customWidth="1"/>
    <col min="16234" max="16234" width="13.5703125" style="94" customWidth="1"/>
    <col min="16235" max="16235" width="12.28515625" style="94" customWidth="1"/>
    <col min="16236" max="16236" width="10.28515625" style="94" customWidth="1"/>
    <col min="16237" max="16237" width="12.28515625" style="94" customWidth="1"/>
    <col min="16238" max="16239" width="11.140625" style="94" customWidth="1"/>
    <col min="16240" max="16240" width="12.5703125" style="94" customWidth="1"/>
    <col min="16241" max="16242" width="11.140625" style="94" customWidth="1"/>
    <col min="16243" max="16243" width="12.140625" style="94" customWidth="1"/>
    <col min="16244" max="16244" width="17.28515625" style="94" customWidth="1"/>
    <col min="16245" max="16245" width="9.85546875" style="94" customWidth="1"/>
    <col min="16246" max="16246" width="12" style="94" customWidth="1"/>
    <col min="16247" max="16247" width="12.85546875" style="94" customWidth="1"/>
    <col min="16248" max="16248" width="12.28515625" style="94" customWidth="1"/>
    <col min="16249" max="16249" width="14" style="94" customWidth="1"/>
    <col min="16250" max="16250" width="12.28515625" style="94" customWidth="1"/>
    <col min="16251" max="16251" width="10.42578125" style="94" customWidth="1"/>
    <col min="16252" max="16252" width="12.28515625" style="94" customWidth="1"/>
    <col min="16253" max="16257" width="11.42578125" style="94" customWidth="1"/>
    <col min="16258" max="16258" width="10.85546875" style="94" customWidth="1"/>
    <col min="16259" max="16260" width="9.85546875" style="94" customWidth="1"/>
    <col min="16261" max="16261" width="12" style="94" customWidth="1"/>
    <col min="16262" max="16262" width="12.85546875" style="94" customWidth="1"/>
    <col min="16263" max="16263" width="12.28515625" style="94" customWidth="1"/>
    <col min="16264" max="16264" width="13.5703125" style="94" customWidth="1"/>
    <col min="16265" max="16265" width="12.28515625" style="94" customWidth="1"/>
    <col min="16266" max="16266" width="10.7109375" style="94" customWidth="1"/>
    <col min="16267" max="16267" width="12.28515625" style="94" customWidth="1"/>
    <col min="16268" max="16269" width="10.7109375" style="94" customWidth="1"/>
    <col min="16270" max="16270" width="13.7109375" style="94" customWidth="1"/>
    <col min="16271" max="16272" width="10.7109375" style="94" customWidth="1"/>
    <col min="16273" max="16273" width="12.140625" style="94" customWidth="1"/>
    <col min="16274" max="16274" width="10.42578125" style="94" customWidth="1"/>
    <col min="16275" max="16275" width="9.85546875" style="94" customWidth="1"/>
    <col min="16276" max="16276" width="12" style="94" customWidth="1"/>
    <col min="16277" max="16278" width="12.85546875" style="94" customWidth="1"/>
    <col min="16279" max="16279" width="13.5703125" style="94" customWidth="1"/>
    <col min="16280" max="16280" width="12.28515625" style="94" customWidth="1"/>
    <col min="16281" max="16281" width="10.5703125" style="94" customWidth="1"/>
    <col min="16282" max="16282" width="14.42578125" style="94" customWidth="1"/>
    <col min="16283" max="16284" width="10.140625" style="94" customWidth="1"/>
    <col min="16285" max="16285" width="13.5703125" style="94" customWidth="1"/>
    <col min="16286" max="16287" width="10.140625" style="94" customWidth="1"/>
    <col min="16288" max="16288" width="12.28515625" style="94" customWidth="1"/>
    <col min="16289" max="16289" width="11.5703125" style="94" customWidth="1"/>
    <col min="16290" max="16290" width="9.85546875" style="94" customWidth="1"/>
    <col min="16291" max="16291" width="12" style="94" customWidth="1"/>
    <col min="16292" max="16292" width="12.85546875" style="94" customWidth="1"/>
    <col min="16293" max="16294" width="14" style="94" customWidth="1"/>
    <col min="16295" max="16295" width="12.28515625" style="94" customWidth="1"/>
    <col min="16296" max="16296" width="11.140625" style="94" customWidth="1"/>
    <col min="16297" max="16297" width="14.28515625" style="94" customWidth="1"/>
    <col min="16298" max="16299" width="11.140625" style="94" customWidth="1"/>
    <col min="16300" max="16300" width="12.7109375" style="94" customWidth="1"/>
    <col min="16301" max="16302" width="11.140625" style="94" customWidth="1"/>
    <col min="16303" max="16303" width="12.85546875" style="94" customWidth="1"/>
    <col min="16304" max="16304" width="11.5703125" style="94" customWidth="1"/>
    <col min="16305" max="16305" width="9.85546875" style="94" customWidth="1"/>
    <col min="16306" max="16306" width="12" style="94" customWidth="1"/>
    <col min="16307" max="16307" width="12.85546875" style="94" customWidth="1"/>
    <col min="16308" max="16308" width="13.7109375" style="94" customWidth="1"/>
    <col min="16309" max="16309" width="13.5703125" style="94" customWidth="1"/>
    <col min="16310" max="16310" width="12.28515625" style="94" customWidth="1"/>
    <col min="16311" max="16311" width="11" style="94" customWidth="1"/>
    <col min="16312" max="16312" width="14.5703125" style="94" customWidth="1"/>
    <col min="16313" max="16318" width="17.5703125" style="94" customWidth="1"/>
    <col min="16319" max="16319" width="12.42578125" style="94" customWidth="1"/>
    <col min="16320" max="16320" width="20.42578125" style="94" customWidth="1"/>
    <col min="16321" max="16321" width="18.28515625" style="94" customWidth="1"/>
    <col min="16322" max="16323" width="22.28515625" style="94" customWidth="1"/>
    <col min="16324" max="16384" width="9.140625" style="94"/>
  </cols>
  <sheetData>
    <row r="1" spans="1:198" s="8" customFormat="1" ht="19.5">
      <c r="A1" s="741" t="s">
        <v>1128</v>
      </c>
      <c r="D1" s="742"/>
      <c r="GD1" s="742"/>
      <c r="GF1" s="742"/>
      <c r="GH1" s="742"/>
      <c r="GI1" s="743"/>
      <c r="GJ1" s="744"/>
      <c r="GK1" s="744"/>
      <c r="GL1" s="744"/>
      <c r="GM1" s="745"/>
      <c r="GN1" s="742"/>
      <c r="GO1" s="742"/>
      <c r="GP1" s="742"/>
    </row>
    <row r="2" spans="1:198" s="8" customFormat="1" ht="19.5">
      <c r="A2" s="741"/>
      <c r="B2" s="1291" t="s">
        <v>1129</v>
      </c>
      <c r="C2" s="1291" t="s">
        <v>1130</v>
      </c>
      <c r="D2" s="1291"/>
      <c r="E2" s="1291"/>
      <c r="F2" s="1292" t="s">
        <v>1131</v>
      </c>
      <c r="G2" s="1292"/>
      <c r="H2" s="1292"/>
      <c r="I2" s="1292"/>
      <c r="J2" s="1293"/>
      <c r="GD2" s="742"/>
      <c r="GF2" s="742"/>
      <c r="GH2" s="742"/>
      <c r="GI2" s="743"/>
      <c r="GJ2" s="744"/>
      <c r="GK2" s="744"/>
      <c r="GL2" s="744"/>
      <c r="GM2" s="745"/>
      <c r="GN2" s="742"/>
      <c r="GO2" s="742"/>
      <c r="GP2" s="742"/>
    </row>
    <row r="3" spans="1:198" s="8" customFormat="1" ht="57" customHeight="1">
      <c r="A3" s="741"/>
      <c r="B3" s="1291"/>
      <c r="C3" s="1291"/>
      <c r="D3" s="1291"/>
      <c r="E3" s="1291"/>
      <c r="F3" s="746" t="s">
        <v>1132</v>
      </c>
      <c r="G3" s="747" t="s">
        <v>1133</v>
      </c>
      <c r="H3" s="747" t="s">
        <v>10</v>
      </c>
      <c r="I3" s="747" t="s">
        <v>1134</v>
      </c>
      <c r="J3" s="748" t="s">
        <v>1135</v>
      </c>
      <c r="L3" s="749" t="s">
        <v>1136</v>
      </c>
      <c r="GD3" s="742"/>
      <c r="GF3" s="742"/>
      <c r="GH3" s="742"/>
      <c r="GI3" s="743"/>
      <c r="GJ3" s="744"/>
      <c r="GK3" s="744"/>
      <c r="GL3" s="744"/>
      <c r="GM3" s="745"/>
      <c r="GN3" s="742"/>
      <c r="GO3" s="742"/>
      <c r="GP3" s="742"/>
    </row>
    <row r="4" spans="1:198" s="8" customFormat="1" ht="31.5">
      <c r="A4" s="741"/>
      <c r="B4" s="750" t="s">
        <v>1137</v>
      </c>
      <c r="C4" s="1294">
        <v>9328025.8699999992</v>
      </c>
      <c r="D4" s="1294"/>
      <c r="E4" s="1294"/>
      <c r="F4" s="751">
        <v>6687300</v>
      </c>
      <c r="G4" s="752"/>
      <c r="H4" s="753">
        <v>329200</v>
      </c>
      <c r="I4" s="754">
        <v>841000</v>
      </c>
      <c r="J4" s="754">
        <f>F4++H4+I4-C4</f>
        <v>-1470525.8699999992</v>
      </c>
      <c r="L4" s="755" t="s">
        <v>10</v>
      </c>
      <c r="M4" s="1295" t="s">
        <v>1138</v>
      </c>
      <c r="N4" s="1295"/>
      <c r="O4" s="1295"/>
      <c r="P4" s="1295"/>
      <c r="GD4" s="742"/>
      <c r="GF4" s="742"/>
      <c r="GH4" s="742"/>
      <c r="GI4" s="743"/>
      <c r="GJ4" s="744"/>
      <c r="GK4" s="744"/>
      <c r="GL4" s="744"/>
      <c r="GM4" s="745"/>
      <c r="GN4" s="742"/>
      <c r="GO4" s="742"/>
      <c r="GP4" s="742"/>
    </row>
    <row r="5" spans="1:198" s="8" customFormat="1" ht="31.5">
      <c r="A5" s="741"/>
      <c r="B5" s="750" t="s">
        <v>1139</v>
      </c>
      <c r="C5" s="1294">
        <v>684230</v>
      </c>
      <c r="D5" s="1294"/>
      <c r="E5" s="1294"/>
      <c r="F5" s="756"/>
      <c r="G5" s="753">
        <v>684230</v>
      </c>
      <c r="H5" s="752"/>
      <c r="I5" s="757"/>
      <c r="J5" s="757"/>
      <c r="L5" s="755" t="s">
        <v>1134</v>
      </c>
      <c r="M5" s="1295" t="s">
        <v>1140</v>
      </c>
      <c r="N5" s="1295"/>
      <c r="O5" s="1295"/>
      <c r="P5" s="1295"/>
      <c r="GD5" s="742"/>
      <c r="GF5" s="742"/>
      <c r="GH5" s="742"/>
      <c r="GI5" s="743"/>
      <c r="GJ5" s="744"/>
      <c r="GK5" s="744"/>
      <c r="GL5" s="744"/>
      <c r="GM5" s="745"/>
      <c r="GN5" s="742"/>
      <c r="GO5" s="742"/>
      <c r="GP5" s="742"/>
    </row>
    <row r="6" spans="1:198" s="8" customFormat="1" ht="20.25" thickBot="1">
      <c r="A6" s="741"/>
      <c r="B6" s="8" t="s">
        <v>1141</v>
      </c>
      <c r="D6" s="742"/>
      <c r="GD6" s="742"/>
      <c r="GF6" s="742"/>
      <c r="GH6" s="742"/>
      <c r="GI6" s="743"/>
      <c r="GJ6" s="744"/>
      <c r="GK6" s="744"/>
      <c r="GL6" s="744"/>
      <c r="GM6" s="745"/>
      <c r="GN6" s="742"/>
      <c r="GO6" s="742"/>
      <c r="GP6" s="742"/>
    </row>
    <row r="7" spans="1:198" s="758" customFormat="1" ht="27.75">
      <c r="A7" s="1296" t="s">
        <v>1142</v>
      </c>
      <c r="B7" s="1297"/>
      <c r="C7" s="1297"/>
      <c r="D7" s="1297"/>
      <c r="E7" s="1297"/>
      <c r="F7" s="1297"/>
      <c r="G7" s="1297"/>
      <c r="H7" s="1297"/>
      <c r="I7" s="1297"/>
      <c r="J7" s="1297"/>
      <c r="K7" s="1297"/>
      <c r="L7" s="1297"/>
      <c r="M7" s="1297"/>
      <c r="N7" s="1297"/>
      <c r="O7" s="1297"/>
      <c r="P7" s="1297"/>
      <c r="Q7" s="1297"/>
      <c r="R7" s="1297"/>
      <c r="S7" s="1298"/>
      <c r="T7" s="1296" t="s">
        <v>1143</v>
      </c>
      <c r="U7" s="1297"/>
      <c r="V7" s="1297"/>
      <c r="W7" s="1297"/>
      <c r="X7" s="1297"/>
      <c r="Y7" s="1297"/>
      <c r="Z7" s="1297"/>
      <c r="AA7" s="1297"/>
      <c r="AB7" s="1297"/>
      <c r="AC7" s="1297"/>
      <c r="AD7" s="1297"/>
      <c r="AE7" s="1297"/>
      <c r="AF7" s="1297"/>
      <c r="AG7" s="1297"/>
      <c r="AH7" s="1298"/>
      <c r="AI7" s="1296" t="s">
        <v>1144</v>
      </c>
      <c r="AJ7" s="1297"/>
      <c r="AK7" s="1297"/>
      <c r="AL7" s="1297"/>
      <c r="AM7" s="1297"/>
      <c r="AN7" s="1297"/>
      <c r="AO7" s="1297"/>
      <c r="AP7" s="1297"/>
      <c r="AQ7" s="1297"/>
      <c r="AR7" s="1297"/>
      <c r="AS7" s="1297"/>
      <c r="AT7" s="1297"/>
      <c r="AU7" s="1297"/>
      <c r="AV7" s="1297"/>
      <c r="AW7" s="1298"/>
      <c r="AX7" s="1296" t="s">
        <v>1145</v>
      </c>
      <c r="AY7" s="1297"/>
      <c r="AZ7" s="1297"/>
      <c r="BA7" s="1297"/>
      <c r="BB7" s="1297"/>
      <c r="BC7" s="1297"/>
      <c r="BD7" s="1297"/>
      <c r="BE7" s="1297"/>
      <c r="BF7" s="1297"/>
      <c r="BG7" s="1297"/>
      <c r="BH7" s="1297"/>
      <c r="BI7" s="1297"/>
      <c r="BJ7" s="1297"/>
      <c r="BK7" s="1297"/>
      <c r="BL7" s="1298"/>
      <c r="BM7" s="1296" t="s">
        <v>1146</v>
      </c>
      <c r="BN7" s="1297"/>
      <c r="BO7" s="1297"/>
      <c r="BP7" s="1297"/>
      <c r="BQ7" s="1297"/>
      <c r="BR7" s="1297"/>
      <c r="BS7" s="1297"/>
      <c r="BT7" s="1297"/>
      <c r="BU7" s="1297"/>
      <c r="BV7" s="1297"/>
      <c r="BW7" s="1297"/>
      <c r="BX7" s="1297"/>
      <c r="BY7" s="1297"/>
      <c r="BZ7" s="1297"/>
      <c r="CA7" s="1298"/>
      <c r="CB7" s="1296" t="s">
        <v>1147</v>
      </c>
      <c r="CC7" s="1297"/>
      <c r="CD7" s="1297"/>
      <c r="CE7" s="1297"/>
      <c r="CF7" s="1297"/>
      <c r="CG7" s="1297"/>
      <c r="CH7" s="1297"/>
      <c r="CI7" s="1297"/>
      <c r="CJ7" s="1297"/>
      <c r="CK7" s="1297"/>
      <c r="CL7" s="1297"/>
      <c r="CM7" s="1297"/>
      <c r="CN7" s="1297"/>
      <c r="CO7" s="1297"/>
      <c r="CP7" s="1298"/>
      <c r="CQ7" s="1296" t="s">
        <v>1148</v>
      </c>
      <c r="CR7" s="1297"/>
      <c r="CS7" s="1297"/>
      <c r="CT7" s="1297"/>
      <c r="CU7" s="1297"/>
      <c r="CV7" s="1297"/>
      <c r="CW7" s="1297"/>
      <c r="CX7" s="1297"/>
      <c r="CY7" s="1297"/>
      <c r="CZ7" s="1297"/>
      <c r="DA7" s="1297"/>
      <c r="DB7" s="1297"/>
      <c r="DC7" s="1297"/>
      <c r="DD7" s="1297"/>
      <c r="DE7" s="1298"/>
      <c r="DF7" s="1296" t="s">
        <v>1149</v>
      </c>
      <c r="DG7" s="1297"/>
      <c r="DH7" s="1297"/>
      <c r="DI7" s="1297"/>
      <c r="DJ7" s="1297"/>
      <c r="DK7" s="1297"/>
      <c r="DL7" s="1297"/>
      <c r="DM7" s="1297"/>
      <c r="DN7" s="1297"/>
      <c r="DO7" s="1297"/>
      <c r="DP7" s="1297"/>
      <c r="DQ7" s="1297"/>
      <c r="DR7" s="1297"/>
      <c r="DS7" s="1297"/>
      <c r="DT7" s="1298"/>
      <c r="DU7" s="1296" t="s">
        <v>1150</v>
      </c>
      <c r="DV7" s="1297"/>
      <c r="DW7" s="1297"/>
      <c r="DX7" s="1297"/>
      <c r="DY7" s="1297"/>
      <c r="DZ7" s="1297"/>
      <c r="EA7" s="1297"/>
      <c r="EB7" s="1297"/>
      <c r="EC7" s="1297"/>
      <c r="ED7" s="1297"/>
      <c r="EE7" s="1297"/>
      <c r="EF7" s="1297"/>
      <c r="EG7" s="1297"/>
      <c r="EH7" s="1297"/>
      <c r="EI7" s="1298"/>
      <c r="EJ7" s="1296" t="s">
        <v>1151</v>
      </c>
      <c r="EK7" s="1297"/>
      <c r="EL7" s="1297"/>
      <c r="EM7" s="1297"/>
      <c r="EN7" s="1297"/>
      <c r="EO7" s="1297"/>
      <c r="EP7" s="1297"/>
      <c r="EQ7" s="1297"/>
      <c r="ER7" s="1297"/>
      <c r="ES7" s="1297"/>
      <c r="ET7" s="1297"/>
      <c r="EU7" s="1297"/>
      <c r="EV7" s="1297"/>
      <c r="EW7" s="1297"/>
      <c r="EX7" s="1298"/>
      <c r="EY7" s="1296" t="s">
        <v>1152</v>
      </c>
      <c r="EZ7" s="1297"/>
      <c r="FA7" s="1297"/>
      <c r="FB7" s="1297"/>
      <c r="FC7" s="1297"/>
      <c r="FD7" s="1297"/>
      <c r="FE7" s="1297"/>
      <c r="FF7" s="1297"/>
      <c r="FG7" s="1297"/>
      <c r="FH7" s="1297"/>
      <c r="FI7" s="1297"/>
      <c r="FJ7" s="1297"/>
      <c r="FK7" s="1297"/>
      <c r="FL7" s="1297"/>
      <c r="FM7" s="1298"/>
      <c r="FN7" s="1296" t="s">
        <v>1153</v>
      </c>
      <c r="FO7" s="1297"/>
      <c r="FP7" s="1297"/>
      <c r="FQ7" s="1297"/>
      <c r="FR7" s="1297"/>
      <c r="FS7" s="1297"/>
      <c r="FT7" s="1297"/>
      <c r="FU7" s="1297"/>
      <c r="FV7" s="1297"/>
      <c r="FW7" s="1297"/>
      <c r="FX7" s="1297"/>
      <c r="FY7" s="1297"/>
      <c r="FZ7" s="1297"/>
      <c r="GA7" s="1297"/>
      <c r="GB7" s="1298"/>
      <c r="GD7" s="759"/>
      <c r="GF7" s="759"/>
      <c r="GH7" s="759"/>
      <c r="GI7" s="760"/>
      <c r="GJ7" s="761"/>
      <c r="GK7" s="761"/>
      <c r="GL7" s="761"/>
      <c r="GM7" s="762"/>
      <c r="GN7" s="759"/>
      <c r="GO7" s="759"/>
      <c r="GP7" s="759"/>
    </row>
    <row r="8" spans="1:198" ht="20.25">
      <c r="A8" s="1299" t="s">
        <v>125</v>
      </c>
      <c r="B8" s="1300"/>
      <c r="C8" s="1300"/>
      <c r="D8" s="1300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4"/>
      <c r="T8" s="765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4"/>
      <c r="AI8" s="765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4"/>
      <c r="AX8" s="765"/>
      <c r="AY8" s="763"/>
      <c r="AZ8" s="763"/>
      <c r="BA8" s="763"/>
      <c r="BB8" s="763"/>
      <c r="BC8" s="763"/>
      <c r="BD8" s="763"/>
      <c r="BE8" s="763"/>
      <c r="BF8" s="763"/>
      <c r="BG8" s="763"/>
      <c r="BH8" s="763"/>
      <c r="BI8" s="763"/>
      <c r="BJ8" s="763"/>
      <c r="BK8" s="763"/>
      <c r="BL8" s="764"/>
      <c r="BM8" s="765"/>
      <c r="BN8" s="763"/>
      <c r="BO8" s="763"/>
      <c r="BP8" s="763"/>
      <c r="BQ8" s="763"/>
      <c r="BR8" s="763"/>
      <c r="BS8" s="763"/>
      <c r="BT8" s="763"/>
      <c r="BU8" s="763"/>
      <c r="BV8" s="763"/>
      <c r="BW8" s="763"/>
      <c r="BX8" s="763"/>
      <c r="BY8" s="763"/>
      <c r="BZ8" s="763"/>
      <c r="CA8" s="764"/>
      <c r="CB8" s="765"/>
      <c r="CC8" s="763"/>
      <c r="CD8" s="763"/>
      <c r="CE8" s="763"/>
      <c r="CF8" s="763"/>
      <c r="CG8" s="763"/>
      <c r="CH8" s="766"/>
      <c r="CI8" s="766"/>
      <c r="CJ8" s="766"/>
      <c r="CK8" s="766"/>
      <c r="CL8" s="766"/>
      <c r="CM8" s="766"/>
      <c r="CN8" s="766"/>
      <c r="CO8" s="766"/>
      <c r="CP8" s="767"/>
      <c r="CQ8" s="765"/>
      <c r="CR8" s="763"/>
      <c r="CS8" s="763"/>
      <c r="CT8" s="763"/>
      <c r="CU8" s="763"/>
      <c r="CV8" s="763"/>
      <c r="CW8" s="766"/>
      <c r="CX8" s="766"/>
      <c r="CY8" s="766"/>
      <c r="CZ8" s="766"/>
      <c r="DA8" s="766"/>
      <c r="DB8" s="766"/>
      <c r="DC8" s="766"/>
      <c r="DD8" s="766"/>
      <c r="DE8" s="767"/>
      <c r="DF8" s="765"/>
      <c r="DG8" s="763"/>
      <c r="DH8" s="763"/>
      <c r="DI8" s="763"/>
      <c r="DJ8" s="763"/>
      <c r="DK8" s="763"/>
      <c r="DL8" s="766"/>
      <c r="DM8" s="766"/>
      <c r="DN8" s="766"/>
      <c r="DO8" s="766"/>
      <c r="DP8" s="766"/>
      <c r="DQ8" s="766"/>
      <c r="DR8" s="766"/>
      <c r="DS8" s="766"/>
      <c r="DT8" s="767"/>
      <c r="DU8" s="765"/>
      <c r="DV8" s="763"/>
      <c r="DW8" s="763"/>
      <c r="DX8" s="763"/>
      <c r="DY8" s="763"/>
      <c r="DZ8" s="763"/>
      <c r="EA8" s="766"/>
      <c r="EB8" s="766"/>
      <c r="EC8" s="766"/>
      <c r="ED8" s="766"/>
      <c r="EE8" s="766"/>
      <c r="EF8" s="766"/>
      <c r="EG8" s="766"/>
      <c r="EH8" s="766"/>
      <c r="EI8" s="767"/>
      <c r="EJ8" s="765"/>
      <c r="EK8" s="763"/>
      <c r="EL8" s="763"/>
      <c r="EM8" s="763"/>
      <c r="EN8" s="763"/>
      <c r="EO8" s="763"/>
      <c r="EP8" s="766"/>
      <c r="EQ8" s="766"/>
      <c r="ER8" s="766"/>
      <c r="ES8" s="766"/>
      <c r="ET8" s="766"/>
      <c r="EU8" s="766"/>
      <c r="EV8" s="766"/>
      <c r="EW8" s="766"/>
      <c r="EX8" s="767"/>
      <c r="EY8" s="765"/>
      <c r="EZ8" s="763"/>
      <c r="FA8" s="763"/>
      <c r="FB8" s="763"/>
      <c r="FC8" s="763"/>
      <c r="FD8" s="763"/>
      <c r="FE8" s="766"/>
      <c r="FF8" s="766"/>
      <c r="FG8" s="766"/>
      <c r="FH8" s="766"/>
      <c r="FI8" s="766"/>
      <c r="FJ8" s="766"/>
      <c r="FK8" s="766"/>
      <c r="FL8" s="766"/>
      <c r="FM8" s="767"/>
      <c r="FN8" s="765"/>
      <c r="FO8" s="763"/>
      <c r="FP8" s="763"/>
      <c r="FQ8" s="763"/>
      <c r="FR8" s="763"/>
      <c r="FS8" s="763"/>
      <c r="FT8" s="766"/>
      <c r="FU8" s="766"/>
      <c r="FV8" s="766"/>
      <c r="FW8" s="766"/>
      <c r="FX8" s="766"/>
      <c r="FY8" s="766"/>
      <c r="FZ8" s="766"/>
      <c r="GA8" s="766"/>
      <c r="GB8" s="767"/>
    </row>
    <row r="9" spans="1:198" ht="15" customHeight="1">
      <c r="A9" s="765"/>
      <c r="B9" s="763"/>
      <c r="C9" s="763"/>
      <c r="D9" s="771"/>
      <c r="E9" s="763"/>
      <c r="F9" s="763"/>
      <c r="G9" s="763"/>
      <c r="H9" s="763"/>
      <c r="I9" s="763"/>
      <c r="J9" s="772" t="s">
        <v>1154</v>
      </c>
      <c r="K9" s="772" t="s">
        <v>1155</v>
      </c>
      <c r="L9" s="772" t="s">
        <v>1155</v>
      </c>
      <c r="M9" s="772" t="s">
        <v>1155</v>
      </c>
      <c r="N9" s="772" t="s">
        <v>1155</v>
      </c>
      <c r="O9" s="766"/>
      <c r="P9" s="1301" t="s">
        <v>1156</v>
      </c>
      <c r="Q9" s="766"/>
      <c r="R9" s="766"/>
      <c r="S9" s="767"/>
      <c r="T9" s="765"/>
      <c r="U9" s="763"/>
      <c r="V9" s="763"/>
      <c r="W9" s="763"/>
      <c r="X9" s="763"/>
      <c r="Y9" s="772" t="s">
        <v>1154</v>
      </c>
      <c r="Z9" s="772" t="s">
        <v>1155</v>
      </c>
      <c r="AA9" s="772" t="s">
        <v>1155</v>
      </c>
      <c r="AB9" s="772" t="s">
        <v>1155</v>
      </c>
      <c r="AC9" s="772" t="s">
        <v>1155</v>
      </c>
      <c r="AD9" s="766"/>
      <c r="AE9" s="1301" t="s">
        <v>1156</v>
      </c>
      <c r="AF9" s="773"/>
      <c r="AG9" s="773"/>
      <c r="AH9" s="774"/>
      <c r="AI9" s="765"/>
      <c r="AJ9" s="763"/>
      <c r="AK9" s="763"/>
      <c r="AL9" s="763"/>
      <c r="AM9" s="763"/>
      <c r="AN9" s="772" t="s">
        <v>1154</v>
      </c>
      <c r="AO9" s="772" t="s">
        <v>1155</v>
      </c>
      <c r="AP9" s="772" t="s">
        <v>1155</v>
      </c>
      <c r="AQ9" s="772" t="s">
        <v>1155</v>
      </c>
      <c r="AR9" s="772" t="s">
        <v>1155</v>
      </c>
      <c r="AS9" s="766"/>
      <c r="AT9" s="1301" t="s">
        <v>1156</v>
      </c>
      <c r="AU9" s="763"/>
      <c r="AV9" s="763"/>
      <c r="AW9" s="764"/>
      <c r="AX9" s="765"/>
      <c r="AY9" s="763"/>
      <c r="AZ9" s="763"/>
      <c r="BA9" s="763"/>
      <c r="BB9" s="763"/>
      <c r="BC9" s="772" t="s">
        <v>1154</v>
      </c>
      <c r="BD9" s="772" t="s">
        <v>1155</v>
      </c>
      <c r="BE9" s="772" t="s">
        <v>1155</v>
      </c>
      <c r="BF9" s="772" t="s">
        <v>1155</v>
      </c>
      <c r="BG9" s="772" t="s">
        <v>1155</v>
      </c>
      <c r="BH9" s="766"/>
      <c r="BI9" s="1301" t="s">
        <v>1156</v>
      </c>
      <c r="BJ9" s="773"/>
      <c r="BK9" s="773"/>
      <c r="BL9" s="764"/>
      <c r="BM9" s="765"/>
      <c r="BN9" s="763"/>
      <c r="BO9" s="763"/>
      <c r="BP9" s="763"/>
      <c r="BQ9" s="763"/>
      <c r="BR9" s="772" t="s">
        <v>1154</v>
      </c>
      <c r="BS9" s="772" t="s">
        <v>1155</v>
      </c>
      <c r="BT9" s="772" t="s">
        <v>1155</v>
      </c>
      <c r="BU9" s="772" t="s">
        <v>1155</v>
      </c>
      <c r="BV9" s="772" t="s">
        <v>1155</v>
      </c>
      <c r="BW9" s="766"/>
      <c r="BX9" s="1301" t="s">
        <v>1156</v>
      </c>
      <c r="BY9" s="763"/>
      <c r="BZ9" s="763"/>
      <c r="CA9" s="764"/>
      <c r="CB9" s="765"/>
      <c r="CC9" s="763"/>
      <c r="CD9" s="763"/>
      <c r="CE9" s="763"/>
      <c r="CF9" s="763"/>
      <c r="CG9" s="772" t="s">
        <v>1154</v>
      </c>
      <c r="CH9" s="772" t="s">
        <v>1155</v>
      </c>
      <c r="CI9" s="772" t="s">
        <v>1155</v>
      </c>
      <c r="CJ9" s="772" t="s">
        <v>1155</v>
      </c>
      <c r="CK9" s="772" t="s">
        <v>1155</v>
      </c>
      <c r="CL9" s="766"/>
      <c r="CM9" s="1301" t="s">
        <v>1156</v>
      </c>
      <c r="CN9" s="766"/>
      <c r="CO9" s="766"/>
      <c r="CP9" s="767"/>
      <c r="CQ9" s="765"/>
      <c r="CR9" s="763"/>
      <c r="CS9" s="763"/>
      <c r="CT9" s="763"/>
      <c r="CU9" s="763"/>
      <c r="CV9" s="772" t="s">
        <v>1154</v>
      </c>
      <c r="CW9" s="772" t="s">
        <v>1155</v>
      </c>
      <c r="CX9" s="772" t="s">
        <v>1155</v>
      </c>
      <c r="CY9" s="772" t="s">
        <v>1155</v>
      </c>
      <c r="CZ9" s="772" t="s">
        <v>1155</v>
      </c>
      <c r="DA9" s="766"/>
      <c r="DB9" s="1301" t="s">
        <v>1156</v>
      </c>
      <c r="DC9" s="766"/>
      <c r="DD9" s="766"/>
      <c r="DE9" s="767"/>
      <c r="DF9" s="765"/>
      <c r="DG9" s="763"/>
      <c r="DH9" s="763"/>
      <c r="DI9" s="763"/>
      <c r="DJ9" s="763"/>
      <c r="DK9" s="772" t="s">
        <v>1154</v>
      </c>
      <c r="DL9" s="772" t="s">
        <v>1155</v>
      </c>
      <c r="DM9" s="772" t="s">
        <v>1155</v>
      </c>
      <c r="DN9" s="772" t="s">
        <v>1155</v>
      </c>
      <c r="DO9" s="772" t="s">
        <v>1155</v>
      </c>
      <c r="DP9" s="766"/>
      <c r="DQ9" s="1301" t="s">
        <v>1156</v>
      </c>
      <c r="DR9" s="766"/>
      <c r="DS9" s="766"/>
      <c r="DT9" s="767"/>
      <c r="DU9" s="765"/>
      <c r="DV9" s="763"/>
      <c r="DW9" s="763"/>
      <c r="DX9" s="763"/>
      <c r="DY9" s="763"/>
      <c r="DZ9" s="775" t="s">
        <v>1154</v>
      </c>
      <c r="EA9" s="775" t="s">
        <v>1155</v>
      </c>
      <c r="EB9" s="775" t="s">
        <v>1155</v>
      </c>
      <c r="EC9" s="775" t="s">
        <v>1155</v>
      </c>
      <c r="ED9" s="775" t="s">
        <v>1155</v>
      </c>
      <c r="EE9" s="766"/>
      <c r="EF9" s="1301" t="s">
        <v>1156</v>
      </c>
      <c r="EG9" s="766"/>
      <c r="EH9" s="766"/>
      <c r="EI9" s="767"/>
      <c r="EJ9" s="765"/>
      <c r="EK9" s="763"/>
      <c r="EL9" s="763"/>
      <c r="EM9" s="763"/>
      <c r="EN9" s="763"/>
      <c r="EO9" s="772" t="s">
        <v>1154</v>
      </c>
      <c r="EP9" s="772" t="s">
        <v>1155</v>
      </c>
      <c r="EQ9" s="772" t="s">
        <v>1155</v>
      </c>
      <c r="ER9" s="772" t="s">
        <v>1155</v>
      </c>
      <c r="ES9" s="772" t="s">
        <v>1155</v>
      </c>
      <c r="ET9" s="766"/>
      <c r="EU9" s="1301" t="s">
        <v>1156</v>
      </c>
      <c r="EV9" s="766"/>
      <c r="EW9" s="766"/>
      <c r="EX9" s="767"/>
      <c r="EY9" s="765"/>
      <c r="EZ9" s="763"/>
      <c r="FA9" s="763"/>
      <c r="FB9" s="763"/>
      <c r="FC9" s="763"/>
      <c r="FD9" s="772" t="s">
        <v>1154</v>
      </c>
      <c r="FE9" s="772" t="s">
        <v>1155</v>
      </c>
      <c r="FF9" s="772" t="s">
        <v>1155</v>
      </c>
      <c r="FG9" s="772" t="s">
        <v>1155</v>
      </c>
      <c r="FH9" s="772" t="s">
        <v>1155</v>
      </c>
      <c r="FI9" s="766"/>
      <c r="FJ9" s="1301" t="s">
        <v>1156</v>
      </c>
      <c r="FK9" s="766"/>
      <c r="FL9" s="766"/>
      <c r="FM9" s="767"/>
      <c r="FN9" s="765"/>
      <c r="FO9" s="763"/>
      <c r="FP9" s="763"/>
      <c r="FQ9" s="763"/>
      <c r="FR9" s="763"/>
      <c r="FS9" s="772" t="s">
        <v>1154</v>
      </c>
      <c r="FT9" s="772" t="s">
        <v>1155</v>
      </c>
      <c r="FU9" s="772" t="s">
        <v>1155</v>
      </c>
      <c r="FV9" s="772" t="s">
        <v>1155</v>
      </c>
      <c r="FW9" s="772" t="s">
        <v>1155</v>
      </c>
      <c r="FX9" s="766"/>
      <c r="FY9" s="1301" t="s">
        <v>1156</v>
      </c>
      <c r="FZ9" s="766"/>
      <c r="GA9" s="766"/>
      <c r="GB9" s="767"/>
      <c r="GC9" s="776"/>
      <c r="GD9" s="777"/>
    </row>
    <row r="10" spans="1:198" ht="16.5" thickBot="1">
      <c r="A10" s="765"/>
      <c r="B10" s="778" t="s">
        <v>1157</v>
      </c>
      <c r="C10" s="763"/>
      <c r="D10" s="771"/>
      <c r="E10" s="763"/>
      <c r="F10" s="763"/>
      <c r="G10" s="763"/>
      <c r="H10" s="763"/>
      <c r="I10" s="763"/>
      <c r="J10" s="775" t="s">
        <v>1158</v>
      </c>
      <c r="K10" s="775" t="s">
        <v>1159</v>
      </c>
      <c r="L10" s="775" t="s">
        <v>1160</v>
      </c>
      <c r="M10" s="775" t="s">
        <v>1161</v>
      </c>
      <c r="N10" s="775" t="s">
        <v>1162</v>
      </c>
      <c r="O10" s="766"/>
      <c r="P10" s="1302"/>
      <c r="Q10" s="766"/>
      <c r="R10" s="766"/>
      <c r="S10" s="767"/>
      <c r="T10" s="765"/>
      <c r="U10" s="763"/>
      <c r="V10" s="763"/>
      <c r="W10" s="763"/>
      <c r="X10" s="763"/>
      <c r="Y10" s="775" t="s">
        <v>1158</v>
      </c>
      <c r="Z10" s="775" t="s">
        <v>1159</v>
      </c>
      <c r="AA10" s="775" t="s">
        <v>1163</v>
      </c>
      <c r="AB10" s="775" t="s">
        <v>1161</v>
      </c>
      <c r="AC10" s="775" t="s">
        <v>1162</v>
      </c>
      <c r="AD10" s="766"/>
      <c r="AE10" s="1302"/>
      <c r="AF10" s="773"/>
      <c r="AG10" s="773"/>
      <c r="AH10" s="774"/>
      <c r="AI10" s="765"/>
      <c r="AJ10" s="763"/>
      <c r="AK10" s="763"/>
      <c r="AL10" s="763"/>
      <c r="AM10" s="763"/>
      <c r="AN10" s="775" t="s">
        <v>1158</v>
      </c>
      <c r="AO10" s="775" t="s">
        <v>1159</v>
      </c>
      <c r="AP10" s="775" t="s">
        <v>1163</v>
      </c>
      <c r="AQ10" s="775" t="s">
        <v>1161</v>
      </c>
      <c r="AR10" s="775" t="s">
        <v>1162</v>
      </c>
      <c r="AS10" s="766"/>
      <c r="AT10" s="1302"/>
      <c r="AU10" s="763"/>
      <c r="AV10" s="763"/>
      <c r="AW10" s="764"/>
      <c r="AX10" s="765"/>
      <c r="AY10" s="763"/>
      <c r="AZ10" s="763"/>
      <c r="BA10" s="763"/>
      <c r="BB10" s="763"/>
      <c r="BC10" s="775" t="s">
        <v>1158</v>
      </c>
      <c r="BD10" s="775" t="s">
        <v>1159</v>
      </c>
      <c r="BE10" s="775" t="s">
        <v>1163</v>
      </c>
      <c r="BF10" s="775" t="s">
        <v>1161</v>
      </c>
      <c r="BG10" s="775" t="s">
        <v>1162</v>
      </c>
      <c r="BH10" s="766"/>
      <c r="BI10" s="1302"/>
      <c r="BJ10" s="773"/>
      <c r="BK10" s="773"/>
      <c r="BL10" s="764"/>
      <c r="BM10" s="765"/>
      <c r="BN10" s="763"/>
      <c r="BO10" s="763"/>
      <c r="BP10" s="763"/>
      <c r="BQ10" s="763"/>
      <c r="BR10" s="775" t="s">
        <v>1158</v>
      </c>
      <c r="BS10" s="775" t="s">
        <v>1159</v>
      </c>
      <c r="BT10" s="775" t="s">
        <v>1163</v>
      </c>
      <c r="BU10" s="775" t="s">
        <v>1161</v>
      </c>
      <c r="BV10" s="775" t="s">
        <v>1162</v>
      </c>
      <c r="BW10" s="766"/>
      <c r="BX10" s="1302"/>
      <c r="BY10" s="763"/>
      <c r="BZ10" s="763"/>
      <c r="CA10" s="764"/>
      <c r="CB10" s="765"/>
      <c r="CC10" s="763"/>
      <c r="CD10" s="763"/>
      <c r="CE10" s="763"/>
      <c r="CF10" s="763"/>
      <c r="CG10" s="775" t="s">
        <v>1158</v>
      </c>
      <c r="CH10" s="775" t="s">
        <v>1159</v>
      </c>
      <c r="CI10" s="775" t="s">
        <v>1163</v>
      </c>
      <c r="CJ10" s="775" t="s">
        <v>1161</v>
      </c>
      <c r="CK10" s="775" t="s">
        <v>1162</v>
      </c>
      <c r="CL10" s="766"/>
      <c r="CM10" s="1302"/>
      <c r="CN10" s="766"/>
      <c r="CO10" s="766"/>
      <c r="CP10" s="779"/>
      <c r="CQ10" s="765"/>
      <c r="CR10" s="763"/>
      <c r="CS10" s="763"/>
      <c r="CT10" s="763"/>
      <c r="CU10" s="763"/>
      <c r="CV10" s="775" t="s">
        <v>1158</v>
      </c>
      <c r="CW10" s="775" t="s">
        <v>1159</v>
      </c>
      <c r="CX10" s="775" t="s">
        <v>1163</v>
      </c>
      <c r="CY10" s="775" t="s">
        <v>1161</v>
      </c>
      <c r="CZ10" s="775" t="s">
        <v>1162</v>
      </c>
      <c r="DA10" s="766"/>
      <c r="DB10" s="1302"/>
      <c r="DC10" s="766"/>
      <c r="DD10" s="766"/>
      <c r="DE10" s="779"/>
      <c r="DF10" s="765"/>
      <c r="DG10" s="763"/>
      <c r="DH10" s="763"/>
      <c r="DI10" s="763"/>
      <c r="DJ10" s="763"/>
      <c r="DK10" s="775" t="s">
        <v>1158</v>
      </c>
      <c r="DL10" s="775" t="s">
        <v>1159</v>
      </c>
      <c r="DM10" s="775" t="s">
        <v>1163</v>
      </c>
      <c r="DN10" s="775" t="s">
        <v>1161</v>
      </c>
      <c r="DO10" s="775" t="s">
        <v>1162</v>
      </c>
      <c r="DP10" s="766"/>
      <c r="DQ10" s="1302"/>
      <c r="DR10" s="766"/>
      <c r="DS10" s="766"/>
      <c r="DT10" s="779"/>
      <c r="DU10" s="765"/>
      <c r="DV10" s="763"/>
      <c r="DW10" s="763"/>
      <c r="DX10" s="763"/>
      <c r="DY10" s="763"/>
      <c r="DZ10" s="780" t="s">
        <v>1158</v>
      </c>
      <c r="EA10" s="780" t="s">
        <v>1159</v>
      </c>
      <c r="EB10" s="780" t="s">
        <v>1163</v>
      </c>
      <c r="EC10" s="780" t="s">
        <v>1161</v>
      </c>
      <c r="ED10" s="780" t="s">
        <v>1162</v>
      </c>
      <c r="EE10" s="766"/>
      <c r="EF10" s="1302"/>
      <c r="EG10" s="766"/>
      <c r="EH10" s="766"/>
      <c r="EI10" s="779"/>
      <c r="EJ10" s="765"/>
      <c r="EK10" s="763"/>
      <c r="EL10" s="763"/>
      <c r="EM10" s="763"/>
      <c r="EN10" s="763"/>
      <c r="EO10" s="775" t="s">
        <v>1158</v>
      </c>
      <c r="EP10" s="775" t="s">
        <v>1159</v>
      </c>
      <c r="EQ10" s="775" t="s">
        <v>1163</v>
      </c>
      <c r="ER10" s="775" t="s">
        <v>1161</v>
      </c>
      <c r="ES10" s="775" t="s">
        <v>1162</v>
      </c>
      <c r="ET10" s="766"/>
      <c r="EU10" s="1302"/>
      <c r="EV10" s="766"/>
      <c r="EW10" s="766"/>
      <c r="EX10" s="779"/>
      <c r="EY10" s="765"/>
      <c r="EZ10" s="763"/>
      <c r="FA10" s="763"/>
      <c r="FB10" s="763"/>
      <c r="FC10" s="763"/>
      <c r="FD10" s="775" t="s">
        <v>1158</v>
      </c>
      <c r="FE10" s="775" t="s">
        <v>1159</v>
      </c>
      <c r="FF10" s="775" t="s">
        <v>1163</v>
      </c>
      <c r="FG10" s="775" t="s">
        <v>1161</v>
      </c>
      <c r="FH10" s="775" t="s">
        <v>1162</v>
      </c>
      <c r="FI10" s="766"/>
      <c r="FJ10" s="1302"/>
      <c r="FK10" s="766"/>
      <c r="FL10" s="766"/>
      <c r="FM10" s="779"/>
      <c r="FN10" s="765"/>
      <c r="FO10" s="763"/>
      <c r="FP10" s="763"/>
      <c r="FQ10" s="763"/>
      <c r="FR10" s="763"/>
      <c r="FS10" s="775" t="s">
        <v>1158</v>
      </c>
      <c r="FT10" s="775" t="s">
        <v>1159</v>
      </c>
      <c r="FU10" s="775" t="s">
        <v>1163</v>
      </c>
      <c r="FV10" s="775" t="s">
        <v>1161</v>
      </c>
      <c r="FW10" s="775" t="s">
        <v>1162</v>
      </c>
      <c r="FX10" s="766"/>
      <c r="FY10" s="1302"/>
      <c r="FZ10" s="766"/>
      <c r="GA10" s="766"/>
      <c r="GB10" s="779"/>
      <c r="GC10" s="766"/>
    </row>
    <row r="11" spans="1:198" ht="18.75" customHeight="1" thickBot="1">
      <c r="A11" s="781"/>
      <c r="B11" s="782"/>
      <c r="C11" s="783"/>
      <c r="D11" s="784"/>
      <c r="E11" s="783"/>
      <c r="F11" s="783"/>
      <c r="G11" s="783"/>
      <c r="H11" s="783"/>
      <c r="I11" s="783"/>
      <c r="J11" s="785">
        <f>15-2</f>
        <v>13</v>
      </c>
      <c r="K11" s="786">
        <f>'[4]среднеявоч.числ.факт 14г.'!D35</f>
        <v>202.3</v>
      </c>
      <c r="L11" s="787">
        <f>'[4]среднеявоч.числ.факт 14г.'!E35</f>
        <v>45.900000000000006</v>
      </c>
      <c r="M11" s="788"/>
      <c r="N11" s="788"/>
      <c r="O11" s="789"/>
      <c r="P11" s="788">
        <f>'[4]питание сотрудников'!B34</f>
        <v>46</v>
      </c>
      <c r="Q11" s="789"/>
      <c r="R11" s="790"/>
      <c r="S11" s="791"/>
      <c r="T11" s="792"/>
      <c r="U11" s="789"/>
      <c r="V11" s="789"/>
      <c r="W11" s="789"/>
      <c r="X11" s="789"/>
      <c r="Y11" s="785">
        <f>20-2</f>
        <v>18</v>
      </c>
      <c r="Z11" s="786">
        <f>'[4]среднеявоч.числ.факт 14г.'!G35</f>
        <v>179.2</v>
      </c>
      <c r="AA11" s="787">
        <f>'[4]среднеявоч.числ.факт 14г.'!H35</f>
        <v>44.099999999999994</v>
      </c>
      <c r="AB11" s="788"/>
      <c r="AC11" s="788"/>
      <c r="AD11" s="789"/>
      <c r="AE11" s="788">
        <f>'[4]питание сотрудников'!C34</f>
        <v>46</v>
      </c>
      <c r="AF11" s="789"/>
      <c r="AG11" s="789"/>
      <c r="AH11" s="793"/>
      <c r="AI11" s="792"/>
      <c r="AJ11" s="789"/>
      <c r="AK11" s="789"/>
      <c r="AL11" s="789"/>
      <c r="AM11" s="789"/>
      <c r="AN11" s="785">
        <f>22-2</f>
        <v>20</v>
      </c>
      <c r="AO11" s="786">
        <f>'[4]среднеявоч.числ.факт 14г.'!J35</f>
        <v>204.7</v>
      </c>
      <c r="AP11" s="787">
        <f>'[4]среднеявоч.числ.факт 14г.'!K35</f>
        <v>52.600000000000023</v>
      </c>
      <c r="AQ11" s="788"/>
      <c r="AR11" s="788"/>
      <c r="AS11" s="789"/>
      <c r="AT11" s="788">
        <f>'[4]питание сотрудников'!D34</f>
        <v>46</v>
      </c>
      <c r="AU11" s="789"/>
      <c r="AV11" s="789"/>
      <c r="AW11" s="793"/>
      <c r="AX11" s="792"/>
      <c r="AY11" s="789"/>
      <c r="AZ11" s="789"/>
      <c r="BA11" s="789"/>
      <c r="BB11" s="789"/>
      <c r="BC11" s="785">
        <f>21-2</f>
        <v>19</v>
      </c>
      <c r="BD11" s="786">
        <f>'[4]среднеявоч.числ.факт 14г.'!N35</f>
        <v>186.1</v>
      </c>
      <c r="BE11" s="787">
        <f>'[4]среднеявоч.числ.факт 14г.'!O35</f>
        <v>52.299999999999983</v>
      </c>
      <c r="BF11" s="788"/>
      <c r="BG11" s="788"/>
      <c r="BH11" s="789"/>
      <c r="BI11" s="788">
        <f>'[4]питание сотрудников'!E34</f>
        <v>45</v>
      </c>
      <c r="BJ11" s="789"/>
      <c r="BK11" s="789"/>
      <c r="BL11" s="793"/>
      <c r="BM11" s="792"/>
      <c r="BN11" s="789"/>
      <c r="BO11" s="789"/>
      <c r="BP11" s="789"/>
      <c r="BQ11" s="789"/>
      <c r="BR11" s="785">
        <f>20-2</f>
        <v>18</v>
      </c>
      <c r="BS11" s="786">
        <f>'[4]среднеявоч.числ.факт 14г.'!Q35</f>
        <v>148.1</v>
      </c>
      <c r="BT11" s="787">
        <f>'[4]среднеявоч.числ.факт 14г.'!R35</f>
        <v>47</v>
      </c>
      <c r="BU11" s="788"/>
      <c r="BV11" s="788"/>
      <c r="BW11" s="789"/>
      <c r="BX11" s="788">
        <f>'[4]питание сотрудников'!F34</f>
        <v>42</v>
      </c>
      <c r="BY11" s="789"/>
      <c r="BZ11" s="789"/>
      <c r="CA11" s="793"/>
      <c r="CB11" s="792"/>
      <c r="CC11" s="789"/>
      <c r="CD11" s="789"/>
      <c r="CE11" s="789"/>
      <c r="CF11" s="789"/>
      <c r="CG11" s="785">
        <f>21-2</f>
        <v>19</v>
      </c>
      <c r="CH11" s="786">
        <f>'[4]среднеявоч.числ.факт 14г.'!T35</f>
        <v>101.7</v>
      </c>
      <c r="CI11" s="787">
        <f>'[4]среднеявоч.числ.факт 14г.'!U35</f>
        <v>38.100000000000009</v>
      </c>
      <c r="CJ11" s="788"/>
      <c r="CK11" s="788"/>
      <c r="CL11" s="789"/>
      <c r="CM11" s="788">
        <f>'[4]питание сотрудников'!G34</f>
        <v>33</v>
      </c>
      <c r="CN11" s="789"/>
      <c r="CO11" s="789"/>
      <c r="CP11" s="793"/>
      <c r="CQ11" s="792"/>
      <c r="CR11" s="789"/>
      <c r="CS11" s="789"/>
      <c r="CT11" s="789"/>
      <c r="CU11" s="789"/>
      <c r="CV11" s="785">
        <f>21-2</f>
        <v>19</v>
      </c>
      <c r="CW11" s="786">
        <f>'[4]среднеявоч.числ.факт 14г.'!X35</f>
        <v>76</v>
      </c>
      <c r="CX11" s="787">
        <f>'[4]среднеявоч.числ.факт 14г.'!Y35</f>
        <v>33.700000000000003</v>
      </c>
      <c r="CY11" s="788"/>
      <c r="CZ11" s="788"/>
      <c r="DA11" s="789"/>
      <c r="DB11" s="788">
        <f>'[4]питание сотрудников'!H34</f>
        <v>23</v>
      </c>
      <c r="DC11" s="789"/>
      <c r="DD11" s="789"/>
      <c r="DE11" s="793"/>
      <c r="DF11" s="792"/>
      <c r="DG11" s="789"/>
      <c r="DH11" s="789"/>
      <c r="DI11" s="789"/>
      <c r="DJ11" s="789"/>
      <c r="DK11" s="785">
        <f>23-2</f>
        <v>21</v>
      </c>
      <c r="DL11" s="786">
        <f>'[4]среднеявоч.числ.факт 14г.'!AA35</f>
        <v>95.1</v>
      </c>
      <c r="DM11" s="787">
        <f>'[4]среднеявоч.числ.факт 14г.'!AB35</f>
        <v>34.900000000000006</v>
      </c>
      <c r="DN11" s="788"/>
      <c r="DO11" s="788"/>
      <c r="DP11" s="789"/>
      <c r="DQ11" s="788">
        <f>'[4]питание сотрудников'!I34</f>
        <v>26</v>
      </c>
      <c r="DR11" s="789"/>
      <c r="DS11" s="789"/>
      <c r="DT11" s="793"/>
      <c r="DU11" s="792"/>
      <c r="DV11" s="789"/>
      <c r="DW11" s="789"/>
      <c r="DX11" s="789"/>
      <c r="DY11" s="789"/>
      <c r="DZ11" s="785">
        <f>22-2</f>
        <v>20</v>
      </c>
      <c r="EA11" s="786">
        <f>'[4]среднеявоч.числ.факт 14г.'!AD35</f>
        <v>154.6</v>
      </c>
      <c r="EB11" s="787">
        <f>'[4]среднеявоч.числ.факт 14г.'!AE35</f>
        <v>36.599999999999994</v>
      </c>
      <c r="EC11" s="788"/>
      <c r="ED11" s="788"/>
      <c r="EE11" s="789"/>
      <c r="EF11" s="788">
        <f>'[4]питание сотрудников'!J34</f>
        <v>35</v>
      </c>
      <c r="EG11" s="789"/>
      <c r="EH11" s="789"/>
      <c r="EI11" s="793"/>
      <c r="EJ11" s="792"/>
      <c r="EK11" s="789"/>
      <c r="EL11" s="789"/>
      <c r="EM11" s="789"/>
      <c r="EN11" s="789"/>
      <c r="EO11" s="785">
        <f>21-2</f>
        <v>19</v>
      </c>
      <c r="EP11" s="786">
        <f>'[4]среднеявоч.числ.факт 14г.'!AH35</f>
        <v>178.6</v>
      </c>
      <c r="EQ11" s="787">
        <f>'[4]среднеявоч.числ.факт 14г.'!AI35</f>
        <v>38.099999999999994</v>
      </c>
      <c r="ER11" s="788"/>
      <c r="ES11" s="788"/>
      <c r="ET11" s="789"/>
      <c r="EU11" s="788">
        <f>'[4]питание сотрудников'!K34</f>
        <v>42</v>
      </c>
      <c r="EV11" s="789"/>
      <c r="EW11" s="789"/>
      <c r="EX11" s="793"/>
      <c r="EY11" s="792"/>
      <c r="EZ11" s="789"/>
      <c r="FA11" s="789"/>
      <c r="FB11" s="789"/>
      <c r="FC11" s="789"/>
      <c r="FD11" s="785">
        <f>21-2</f>
        <v>19</v>
      </c>
      <c r="FE11" s="786">
        <f>'[4]среднеявоч.числ.факт 14г.'!AK35</f>
        <v>198.1</v>
      </c>
      <c r="FF11" s="787">
        <f>'[4]среднеявоч.числ.факт 14г.'!AL35</f>
        <v>43.599999999999994</v>
      </c>
      <c r="FG11" s="788"/>
      <c r="FH11" s="788"/>
      <c r="FI11" s="789"/>
      <c r="FJ11" s="788">
        <f>'[4]питание сотрудников'!L34</f>
        <v>48</v>
      </c>
      <c r="FK11" s="789"/>
      <c r="FL11" s="789"/>
      <c r="FM11" s="793"/>
      <c r="FN11" s="794"/>
      <c r="FO11" s="790"/>
      <c r="FP11" s="790"/>
      <c r="FQ11" s="790"/>
      <c r="FR11" s="790"/>
      <c r="FS11" s="785">
        <f>22-2</f>
        <v>20</v>
      </c>
      <c r="FT11" s="786">
        <f>'[4]среднеявоч.числ.факт 14г.'!AN35</f>
        <v>204</v>
      </c>
      <c r="FU11" s="787">
        <f>'[4]среднеявоч.числ.факт 14г.'!AO35</f>
        <v>46.400000000000006</v>
      </c>
      <c r="FV11" s="788"/>
      <c r="FW11" s="788"/>
      <c r="FX11" s="790"/>
      <c r="FY11" s="788">
        <f>'[4]питание сотрудников'!M34</f>
        <v>48</v>
      </c>
      <c r="FZ11" s="795">
        <f>P11+AT11+BI11+BX11+CM11+DB11+DQ11+EU11+EF11+FJ11+FY11+AE11-'[4]питание сотрудников'!N34</f>
        <v>0</v>
      </c>
      <c r="GA11" s="795">
        <f>K11+L11+Z11+AA11+AO11+AP11+BD11+BE11+BS11+BT11+CH11+CI11+CW11+CX11+DL11+DM11+EA11+EB11+EP11+EQ11+FE11+FF11+FT11+FU11-'[4]среднеявоч.числ.факт 14г.'!AR35</f>
        <v>0</v>
      </c>
      <c r="GB11" s="796"/>
      <c r="GC11" s="797" t="s">
        <v>1164</v>
      </c>
      <c r="GD11" s="798"/>
      <c r="GE11" s="799" t="s">
        <v>1165</v>
      </c>
      <c r="GF11" s="800"/>
      <c r="GG11" s="797" t="s">
        <v>1166</v>
      </c>
      <c r="GH11" s="801"/>
      <c r="GI11" s="1303" t="s">
        <v>1167</v>
      </c>
      <c r="GJ11" s="1304" t="s">
        <v>1168</v>
      </c>
      <c r="GK11" s="1305"/>
      <c r="GL11" s="1304" t="s">
        <v>1169</v>
      </c>
      <c r="GM11" s="1305"/>
    </row>
    <row r="12" spans="1:198" ht="20.25" customHeight="1" thickBot="1">
      <c r="A12" s="1308" t="s">
        <v>1170</v>
      </c>
      <c r="B12" s="1310" t="s">
        <v>517</v>
      </c>
      <c r="C12" s="1312" t="s">
        <v>1171</v>
      </c>
      <c r="D12" s="1315" t="s">
        <v>1172</v>
      </c>
      <c r="E12" s="1318" t="s">
        <v>1173</v>
      </c>
      <c r="F12" s="1318"/>
      <c r="G12" s="1318"/>
      <c r="H12" s="1318"/>
      <c r="I12" s="1318"/>
      <c r="J12" s="1319" t="s">
        <v>1174</v>
      </c>
      <c r="K12" s="1322" t="s">
        <v>1175</v>
      </c>
      <c r="L12" s="1323"/>
      <c r="M12" s="1323"/>
      <c r="N12" s="1323"/>
      <c r="O12" s="1324"/>
      <c r="P12" s="1325" t="s">
        <v>1176</v>
      </c>
      <c r="Q12" s="1324"/>
      <c r="R12" s="1325" t="s">
        <v>1177</v>
      </c>
      <c r="S12" s="1326"/>
      <c r="T12" s="1327" t="s">
        <v>1173</v>
      </c>
      <c r="U12" s="1318"/>
      <c r="V12" s="1318"/>
      <c r="W12" s="1318"/>
      <c r="X12" s="1318"/>
      <c r="Y12" s="1319" t="s">
        <v>1174</v>
      </c>
      <c r="Z12" s="1322" t="s">
        <v>1175</v>
      </c>
      <c r="AA12" s="1323"/>
      <c r="AB12" s="1323"/>
      <c r="AC12" s="1323"/>
      <c r="AD12" s="1324"/>
      <c r="AE12" s="1325" t="s">
        <v>1176</v>
      </c>
      <c r="AF12" s="1324"/>
      <c r="AG12" s="1325" t="s">
        <v>1177</v>
      </c>
      <c r="AH12" s="1326"/>
      <c r="AI12" s="1327" t="s">
        <v>1173</v>
      </c>
      <c r="AJ12" s="1318"/>
      <c r="AK12" s="1318"/>
      <c r="AL12" s="1318"/>
      <c r="AM12" s="1318"/>
      <c r="AN12" s="1319" t="s">
        <v>1174</v>
      </c>
      <c r="AO12" s="1322" t="s">
        <v>1175</v>
      </c>
      <c r="AP12" s="1323"/>
      <c r="AQ12" s="1323"/>
      <c r="AR12" s="1323"/>
      <c r="AS12" s="1324"/>
      <c r="AT12" s="1325" t="s">
        <v>1176</v>
      </c>
      <c r="AU12" s="1324"/>
      <c r="AV12" s="1325" t="s">
        <v>1177</v>
      </c>
      <c r="AW12" s="1326"/>
      <c r="AX12" s="1327" t="s">
        <v>1173</v>
      </c>
      <c r="AY12" s="1318"/>
      <c r="AZ12" s="1318"/>
      <c r="BA12" s="1318"/>
      <c r="BB12" s="1318"/>
      <c r="BC12" s="1320" t="s">
        <v>1174</v>
      </c>
      <c r="BD12" s="1325" t="s">
        <v>1175</v>
      </c>
      <c r="BE12" s="1330"/>
      <c r="BF12" s="1330"/>
      <c r="BG12" s="1330"/>
      <c r="BH12" s="1324"/>
      <c r="BI12" s="1325" t="s">
        <v>1176</v>
      </c>
      <c r="BJ12" s="1324"/>
      <c r="BK12" s="1325" t="s">
        <v>1177</v>
      </c>
      <c r="BL12" s="1326"/>
      <c r="BM12" s="1327" t="s">
        <v>1173</v>
      </c>
      <c r="BN12" s="1318"/>
      <c r="BO12" s="1318"/>
      <c r="BP12" s="1318"/>
      <c r="BQ12" s="1318"/>
      <c r="BR12" s="1319" t="s">
        <v>1174</v>
      </c>
      <c r="BS12" s="1322" t="s">
        <v>1175</v>
      </c>
      <c r="BT12" s="1323"/>
      <c r="BU12" s="1323"/>
      <c r="BV12" s="1323"/>
      <c r="BW12" s="1324"/>
      <c r="BX12" s="1325" t="s">
        <v>1176</v>
      </c>
      <c r="BY12" s="1324"/>
      <c r="BZ12" s="1325" t="s">
        <v>1177</v>
      </c>
      <c r="CA12" s="1326"/>
      <c r="CB12" s="1327" t="s">
        <v>1173</v>
      </c>
      <c r="CC12" s="1318"/>
      <c r="CD12" s="1318"/>
      <c r="CE12" s="1318"/>
      <c r="CF12" s="1318"/>
      <c r="CG12" s="1319" t="s">
        <v>1174</v>
      </c>
      <c r="CH12" s="1335" t="s">
        <v>1175</v>
      </c>
      <c r="CI12" s="1335"/>
      <c r="CJ12" s="1335"/>
      <c r="CK12" s="1335"/>
      <c r="CL12" s="1333"/>
      <c r="CM12" s="1335" t="s">
        <v>1176</v>
      </c>
      <c r="CN12" s="1333"/>
      <c r="CO12" s="1333" t="s">
        <v>1177</v>
      </c>
      <c r="CP12" s="1334"/>
      <c r="CQ12" s="1327" t="s">
        <v>1173</v>
      </c>
      <c r="CR12" s="1318"/>
      <c r="CS12" s="1318"/>
      <c r="CT12" s="1318"/>
      <c r="CU12" s="1318"/>
      <c r="CV12" s="1319" t="s">
        <v>1174</v>
      </c>
      <c r="CW12" s="1335" t="s">
        <v>1175</v>
      </c>
      <c r="CX12" s="1335"/>
      <c r="CY12" s="1335"/>
      <c r="CZ12" s="1335"/>
      <c r="DA12" s="1333"/>
      <c r="DB12" s="1335" t="s">
        <v>1176</v>
      </c>
      <c r="DC12" s="1333"/>
      <c r="DD12" s="1333" t="s">
        <v>1177</v>
      </c>
      <c r="DE12" s="1334"/>
      <c r="DF12" s="1327" t="s">
        <v>1173</v>
      </c>
      <c r="DG12" s="1318"/>
      <c r="DH12" s="1318"/>
      <c r="DI12" s="1318"/>
      <c r="DJ12" s="1318"/>
      <c r="DK12" s="1319" t="s">
        <v>1174</v>
      </c>
      <c r="DL12" s="1335" t="s">
        <v>1175</v>
      </c>
      <c r="DM12" s="1335"/>
      <c r="DN12" s="1335"/>
      <c r="DO12" s="1335"/>
      <c r="DP12" s="1333"/>
      <c r="DQ12" s="1335" t="s">
        <v>1176</v>
      </c>
      <c r="DR12" s="1333"/>
      <c r="DS12" s="1333" t="s">
        <v>1177</v>
      </c>
      <c r="DT12" s="1334"/>
      <c r="DU12" s="1327" t="s">
        <v>1173</v>
      </c>
      <c r="DV12" s="1318"/>
      <c r="DW12" s="1318"/>
      <c r="DX12" s="1318"/>
      <c r="DY12" s="1318"/>
      <c r="DZ12" s="1319" t="s">
        <v>1174</v>
      </c>
      <c r="EA12" s="1335" t="s">
        <v>1175</v>
      </c>
      <c r="EB12" s="1335"/>
      <c r="EC12" s="1335"/>
      <c r="ED12" s="1335"/>
      <c r="EE12" s="1333"/>
      <c r="EF12" s="1335" t="s">
        <v>1176</v>
      </c>
      <c r="EG12" s="1333"/>
      <c r="EH12" s="1333" t="s">
        <v>1177</v>
      </c>
      <c r="EI12" s="1334"/>
      <c r="EJ12" s="1327" t="s">
        <v>1173</v>
      </c>
      <c r="EK12" s="1318"/>
      <c r="EL12" s="1318"/>
      <c r="EM12" s="1318"/>
      <c r="EN12" s="1318"/>
      <c r="EO12" s="1319" t="s">
        <v>1174</v>
      </c>
      <c r="EP12" s="1335" t="s">
        <v>1175</v>
      </c>
      <c r="EQ12" s="1335"/>
      <c r="ER12" s="1335"/>
      <c r="ES12" s="1335"/>
      <c r="ET12" s="1333"/>
      <c r="EU12" s="1335" t="s">
        <v>1176</v>
      </c>
      <c r="EV12" s="1333"/>
      <c r="EW12" s="1333" t="s">
        <v>1177</v>
      </c>
      <c r="EX12" s="1334"/>
      <c r="EY12" s="1327" t="s">
        <v>1173</v>
      </c>
      <c r="EZ12" s="1318"/>
      <c r="FA12" s="1318"/>
      <c r="FB12" s="1318"/>
      <c r="FC12" s="1318"/>
      <c r="FD12" s="1319" t="s">
        <v>1174</v>
      </c>
      <c r="FE12" s="1335" t="s">
        <v>1175</v>
      </c>
      <c r="FF12" s="1335"/>
      <c r="FG12" s="1335"/>
      <c r="FH12" s="1335"/>
      <c r="FI12" s="1333"/>
      <c r="FJ12" s="1335" t="s">
        <v>1176</v>
      </c>
      <c r="FK12" s="1333"/>
      <c r="FL12" s="1333" t="s">
        <v>1177</v>
      </c>
      <c r="FM12" s="1334"/>
      <c r="FN12" s="1338" t="s">
        <v>1173</v>
      </c>
      <c r="FO12" s="1339"/>
      <c r="FP12" s="1339"/>
      <c r="FQ12" s="1339"/>
      <c r="FR12" s="1339"/>
      <c r="FS12" s="1319" t="s">
        <v>1174</v>
      </c>
      <c r="FT12" s="1335" t="s">
        <v>1175</v>
      </c>
      <c r="FU12" s="1335"/>
      <c r="FV12" s="1335"/>
      <c r="FW12" s="1335"/>
      <c r="FX12" s="1335"/>
      <c r="FY12" s="1335" t="s">
        <v>1176</v>
      </c>
      <c r="FZ12" s="1335"/>
      <c r="GA12" s="1335" t="s">
        <v>1177</v>
      </c>
      <c r="GB12" s="1337"/>
      <c r="GC12" s="802" t="s">
        <v>1177</v>
      </c>
      <c r="GD12" s="803"/>
      <c r="GE12" s="804" t="s">
        <v>1177</v>
      </c>
      <c r="GF12" s="805"/>
      <c r="GG12" s="806" t="s">
        <v>1177</v>
      </c>
      <c r="GH12" s="807"/>
      <c r="GI12" s="1303"/>
      <c r="GJ12" s="1306"/>
      <c r="GK12" s="1307"/>
      <c r="GL12" s="1306"/>
      <c r="GM12" s="1307"/>
    </row>
    <row r="13" spans="1:198" ht="15.75" customHeight="1">
      <c r="A13" s="1309"/>
      <c r="B13" s="1311"/>
      <c r="C13" s="1313"/>
      <c r="D13" s="1316"/>
      <c r="E13" s="1318" t="s">
        <v>1178</v>
      </c>
      <c r="F13" s="1318"/>
      <c r="G13" s="808" t="s">
        <v>1179</v>
      </c>
      <c r="H13" s="1318" t="s">
        <v>1180</v>
      </c>
      <c r="I13" s="1318"/>
      <c r="J13" s="1320"/>
      <c r="K13" s="1328" t="s">
        <v>1181</v>
      </c>
      <c r="L13" s="1328" t="s">
        <v>1182</v>
      </c>
      <c r="M13" s="1328" t="s">
        <v>1183</v>
      </c>
      <c r="N13" s="1328" t="s">
        <v>1184</v>
      </c>
      <c r="O13" s="1328" t="s">
        <v>1185</v>
      </c>
      <c r="P13" s="1328" t="s">
        <v>1186</v>
      </c>
      <c r="Q13" s="1328" t="s">
        <v>1185</v>
      </c>
      <c r="R13" s="1328" t="s">
        <v>1186</v>
      </c>
      <c r="S13" s="1331" t="s">
        <v>1185</v>
      </c>
      <c r="T13" s="1327" t="s">
        <v>1178</v>
      </c>
      <c r="U13" s="1318"/>
      <c r="V13" s="808" t="s">
        <v>1179</v>
      </c>
      <c r="W13" s="1318" t="s">
        <v>1180</v>
      </c>
      <c r="X13" s="1318"/>
      <c r="Y13" s="1320"/>
      <c r="Z13" s="1328" t="s">
        <v>1181</v>
      </c>
      <c r="AA13" s="1328" t="s">
        <v>1182</v>
      </c>
      <c r="AB13" s="1328" t="s">
        <v>1183</v>
      </c>
      <c r="AC13" s="1328" t="s">
        <v>1184</v>
      </c>
      <c r="AD13" s="1328" t="s">
        <v>1185</v>
      </c>
      <c r="AE13" s="1328" t="s">
        <v>1186</v>
      </c>
      <c r="AF13" s="1328" t="s">
        <v>1185</v>
      </c>
      <c r="AG13" s="1328" t="s">
        <v>1186</v>
      </c>
      <c r="AH13" s="1331" t="s">
        <v>1185</v>
      </c>
      <c r="AI13" s="1327" t="s">
        <v>1178</v>
      </c>
      <c r="AJ13" s="1318"/>
      <c r="AK13" s="808" t="s">
        <v>1179</v>
      </c>
      <c r="AL13" s="1318" t="s">
        <v>1180</v>
      </c>
      <c r="AM13" s="1318"/>
      <c r="AN13" s="1320"/>
      <c r="AO13" s="1328" t="s">
        <v>1181</v>
      </c>
      <c r="AP13" s="1328" t="s">
        <v>1182</v>
      </c>
      <c r="AQ13" s="1328" t="s">
        <v>1183</v>
      </c>
      <c r="AR13" s="1328" t="s">
        <v>1184</v>
      </c>
      <c r="AS13" s="1328" t="s">
        <v>1185</v>
      </c>
      <c r="AT13" s="1328" t="s">
        <v>1186</v>
      </c>
      <c r="AU13" s="1328" t="s">
        <v>1185</v>
      </c>
      <c r="AV13" s="1328" t="s">
        <v>1186</v>
      </c>
      <c r="AW13" s="1331" t="s">
        <v>1185</v>
      </c>
      <c r="AX13" s="1327" t="s">
        <v>1178</v>
      </c>
      <c r="AY13" s="1318"/>
      <c r="AZ13" s="808" t="s">
        <v>1179</v>
      </c>
      <c r="BA13" s="1318" t="s">
        <v>1180</v>
      </c>
      <c r="BB13" s="1318"/>
      <c r="BC13" s="1320"/>
      <c r="BD13" s="1328" t="s">
        <v>1181</v>
      </c>
      <c r="BE13" s="1328" t="s">
        <v>1182</v>
      </c>
      <c r="BF13" s="1328" t="s">
        <v>1183</v>
      </c>
      <c r="BG13" s="1328" t="s">
        <v>1184</v>
      </c>
      <c r="BH13" s="1328" t="s">
        <v>1185</v>
      </c>
      <c r="BI13" s="1328" t="s">
        <v>1186</v>
      </c>
      <c r="BJ13" s="1328" t="s">
        <v>1185</v>
      </c>
      <c r="BK13" s="1328" t="s">
        <v>1186</v>
      </c>
      <c r="BL13" s="1331" t="s">
        <v>1185</v>
      </c>
      <c r="BM13" s="1327" t="s">
        <v>1178</v>
      </c>
      <c r="BN13" s="1318"/>
      <c r="BO13" s="808" t="s">
        <v>1179</v>
      </c>
      <c r="BP13" s="1318" t="s">
        <v>1180</v>
      </c>
      <c r="BQ13" s="1318"/>
      <c r="BR13" s="1320"/>
      <c r="BS13" s="1328" t="s">
        <v>1181</v>
      </c>
      <c r="BT13" s="1328" t="s">
        <v>1182</v>
      </c>
      <c r="BU13" s="1328" t="s">
        <v>1183</v>
      </c>
      <c r="BV13" s="1328" t="s">
        <v>1184</v>
      </c>
      <c r="BW13" s="1328" t="s">
        <v>1185</v>
      </c>
      <c r="BX13" s="1328" t="s">
        <v>1186</v>
      </c>
      <c r="BY13" s="1328" t="s">
        <v>1185</v>
      </c>
      <c r="BZ13" s="1328" t="s">
        <v>1186</v>
      </c>
      <c r="CA13" s="1331" t="s">
        <v>1185</v>
      </c>
      <c r="CB13" s="1327" t="s">
        <v>1178</v>
      </c>
      <c r="CC13" s="1318"/>
      <c r="CD13" s="808" t="s">
        <v>1179</v>
      </c>
      <c r="CE13" s="1318" t="s">
        <v>1180</v>
      </c>
      <c r="CF13" s="1318"/>
      <c r="CG13" s="1320"/>
      <c r="CH13" s="1333" t="s">
        <v>1181</v>
      </c>
      <c r="CI13" s="1333" t="s">
        <v>1182</v>
      </c>
      <c r="CJ13" s="1328" t="s">
        <v>1183</v>
      </c>
      <c r="CK13" s="1328" t="s">
        <v>1184</v>
      </c>
      <c r="CL13" s="1333" t="s">
        <v>1185</v>
      </c>
      <c r="CM13" s="1333" t="s">
        <v>1186</v>
      </c>
      <c r="CN13" s="1333" t="s">
        <v>1185</v>
      </c>
      <c r="CO13" s="1333" t="s">
        <v>1186</v>
      </c>
      <c r="CP13" s="1334" t="s">
        <v>1185</v>
      </c>
      <c r="CQ13" s="1327" t="s">
        <v>1178</v>
      </c>
      <c r="CR13" s="1318"/>
      <c r="CS13" s="808" t="s">
        <v>1179</v>
      </c>
      <c r="CT13" s="1318" t="s">
        <v>1180</v>
      </c>
      <c r="CU13" s="1318"/>
      <c r="CV13" s="1320"/>
      <c r="CW13" s="1333" t="s">
        <v>1181</v>
      </c>
      <c r="CX13" s="1333" t="s">
        <v>1182</v>
      </c>
      <c r="CY13" s="1328" t="s">
        <v>1183</v>
      </c>
      <c r="CZ13" s="1328" t="s">
        <v>1184</v>
      </c>
      <c r="DA13" s="1333" t="s">
        <v>1185</v>
      </c>
      <c r="DB13" s="1333" t="s">
        <v>1186</v>
      </c>
      <c r="DC13" s="1333" t="s">
        <v>1185</v>
      </c>
      <c r="DD13" s="1333" t="s">
        <v>1186</v>
      </c>
      <c r="DE13" s="1334" t="s">
        <v>1185</v>
      </c>
      <c r="DF13" s="1327" t="s">
        <v>1178</v>
      </c>
      <c r="DG13" s="1318"/>
      <c r="DH13" s="808" t="s">
        <v>1179</v>
      </c>
      <c r="DI13" s="1318" t="s">
        <v>1180</v>
      </c>
      <c r="DJ13" s="1318"/>
      <c r="DK13" s="1320"/>
      <c r="DL13" s="1333" t="s">
        <v>1181</v>
      </c>
      <c r="DM13" s="1333" t="s">
        <v>1182</v>
      </c>
      <c r="DN13" s="1328" t="s">
        <v>1183</v>
      </c>
      <c r="DO13" s="1328" t="s">
        <v>1184</v>
      </c>
      <c r="DP13" s="1333" t="s">
        <v>1185</v>
      </c>
      <c r="DQ13" s="1333" t="s">
        <v>1186</v>
      </c>
      <c r="DR13" s="1333" t="s">
        <v>1185</v>
      </c>
      <c r="DS13" s="1333" t="s">
        <v>1186</v>
      </c>
      <c r="DT13" s="1334" t="s">
        <v>1185</v>
      </c>
      <c r="DU13" s="1327" t="s">
        <v>1178</v>
      </c>
      <c r="DV13" s="1318"/>
      <c r="DW13" s="808" t="s">
        <v>1179</v>
      </c>
      <c r="DX13" s="1318" t="s">
        <v>1180</v>
      </c>
      <c r="DY13" s="1318"/>
      <c r="DZ13" s="1320"/>
      <c r="EA13" s="1333" t="s">
        <v>1181</v>
      </c>
      <c r="EB13" s="1333" t="s">
        <v>1182</v>
      </c>
      <c r="EC13" s="1328" t="s">
        <v>1183</v>
      </c>
      <c r="ED13" s="1328" t="s">
        <v>1184</v>
      </c>
      <c r="EE13" s="1333" t="s">
        <v>1185</v>
      </c>
      <c r="EF13" s="1333" t="s">
        <v>1186</v>
      </c>
      <c r="EG13" s="1333" t="s">
        <v>1185</v>
      </c>
      <c r="EH13" s="1333" t="s">
        <v>1186</v>
      </c>
      <c r="EI13" s="1334" t="s">
        <v>1185</v>
      </c>
      <c r="EJ13" s="1327" t="s">
        <v>1178</v>
      </c>
      <c r="EK13" s="1318"/>
      <c r="EL13" s="808" t="s">
        <v>1179</v>
      </c>
      <c r="EM13" s="1318" t="s">
        <v>1180</v>
      </c>
      <c r="EN13" s="1318"/>
      <c r="EO13" s="1320"/>
      <c r="EP13" s="1333" t="s">
        <v>1181</v>
      </c>
      <c r="EQ13" s="1333" t="s">
        <v>1182</v>
      </c>
      <c r="ER13" s="1328" t="s">
        <v>1183</v>
      </c>
      <c r="ES13" s="1328" t="s">
        <v>1184</v>
      </c>
      <c r="ET13" s="1333" t="s">
        <v>1185</v>
      </c>
      <c r="EU13" s="1333" t="s">
        <v>1186</v>
      </c>
      <c r="EV13" s="1333" t="s">
        <v>1185</v>
      </c>
      <c r="EW13" s="1333" t="s">
        <v>1186</v>
      </c>
      <c r="EX13" s="1334" t="s">
        <v>1185</v>
      </c>
      <c r="EY13" s="1327" t="s">
        <v>1178</v>
      </c>
      <c r="EZ13" s="1318"/>
      <c r="FA13" s="808" t="s">
        <v>1179</v>
      </c>
      <c r="FB13" s="1318" t="s">
        <v>1180</v>
      </c>
      <c r="FC13" s="1318"/>
      <c r="FD13" s="1320"/>
      <c r="FE13" s="1333" t="s">
        <v>1181</v>
      </c>
      <c r="FF13" s="1333" t="s">
        <v>1182</v>
      </c>
      <c r="FG13" s="1328" t="s">
        <v>1183</v>
      </c>
      <c r="FH13" s="1328" t="s">
        <v>1184</v>
      </c>
      <c r="FI13" s="1333" t="s">
        <v>1185</v>
      </c>
      <c r="FJ13" s="1333" t="s">
        <v>1186</v>
      </c>
      <c r="FK13" s="1333" t="s">
        <v>1185</v>
      </c>
      <c r="FL13" s="1333" t="s">
        <v>1186</v>
      </c>
      <c r="FM13" s="1334" t="s">
        <v>1185</v>
      </c>
      <c r="FN13" s="1327" t="s">
        <v>1178</v>
      </c>
      <c r="FO13" s="1318"/>
      <c r="FP13" s="808" t="s">
        <v>1179</v>
      </c>
      <c r="FQ13" s="1318" t="s">
        <v>1180</v>
      </c>
      <c r="FR13" s="1318"/>
      <c r="FS13" s="1320"/>
      <c r="FT13" s="1333" t="s">
        <v>1181</v>
      </c>
      <c r="FU13" s="1333" t="s">
        <v>1182</v>
      </c>
      <c r="FV13" s="1328" t="s">
        <v>1183</v>
      </c>
      <c r="FW13" s="1328" t="s">
        <v>1184</v>
      </c>
      <c r="FX13" s="1333" t="s">
        <v>1185</v>
      </c>
      <c r="FY13" s="1333" t="s">
        <v>1186</v>
      </c>
      <c r="FZ13" s="1333" t="s">
        <v>1185</v>
      </c>
      <c r="GA13" s="1333" t="s">
        <v>1186</v>
      </c>
      <c r="GB13" s="1334" t="s">
        <v>1185</v>
      </c>
      <c r="GC13" s="1345" t="s">
        <v>1186</v>
      </c>
      <c r="GD13" s="1347" t="s">
        <v>1185</v>
      </c>
      <c r="GE13" s="1349" t="s">
        <v>1186</v>
      </c>
      <c r="GF13" s="1351" t="s">
        <v>1185</v>
      </c>
      <c r="GG13" s="1345" t="s">
        <v>1186</v>
      </c>
      <c r="GH13" s="1347" t="s">
        <v>1185</v>
      </c>
      <c r="GI13" s="1303"/>
      <c r="GJ13" s="1341" t="s">
        <v>1186</v>
      </c>
      <c r="GK13" s="1343" t="s">
        <v>1185</v>
      </c>
      <c r="GL13" s="1341" t="s">
        <v>1186</v>
      </c>
      <c r="GM13" s="1343" t="s">
        <v>1185</v>
      </c>
    </row>
    <row r="14" spans="1:198" ht="16.5" thickBot="1">
      <c r="A14" s="809"/>
      <c r="B14" s="810" t="s">
        <v>1187</v>
      </c>
      <c r="C14" s="1314"/>
      <c r="D14" s="1317"/>
      <c r="E14" s="811" t="s">
        <v>1188</v>
      </c>
      <c r="F14" s="811" t="s">
        <v>1189</v>
      </c>
      <c r="G14" s="812" t="s">
        <v>1188</v>
      </c>
      <c r="H14" s="811" t="s">
        <v>1188</v>
      </c>
      <c r="I14" s="811" t="s">
        <v>1189</v>
      </c>
      <c r="J14" s="1321"/>
      <c r="K14" s="1329"/>
      <c r="L14" s="1329"/>
      <c r="M14" s="1329"/>
      <c r="N14" s="1329"/>
      <c r="O14" s="1329"/>
      <c r="P14" s="1329"/>
      <c r="Q14" s="1329"/>
      <c r="R14" s="1329"/>
      <c r="S14" s="1332"/>
      <c r="T14" s="813" t="s">
        <v>1188</v>
      </c>
      <c r="U14" s="811" t="s">
        <v>1189</v>
      </c>
      <c r="V14" s="812" t="s">
        <v>1188</v>
      </c>
      <c r="W14" s="811" t="s">
        <v>1188</v>
      </c>
      <c r="X14" s="811" t="s">
        <v>1189</v>
      </c>
      <c r="Y14" s="1321"/>
      <c r="Z14" s="1329"/>
      <c r="AA14" s="1329"/>
      <c r="AB14" s="1329"/>
      <c r="AC14" s="1329"/>
      <c r="AD14" s="1329"/>
      <c r="AE14" s="1329"/>
      <c r="AF14" s="1329"/>
      <c r="AG14" s="1329"/>
      <c r="AH14" s="1332"/>
      <c r="AI14" s="813" t="s">
        <v>1188</v>
      </c>
      <c r="AJ14" s="811" t="s">
        <v>1189</v>
      </c>
      <c r="AK14" s="812" t="s">
        <v>1188</v>
      </c>
      <c r="AL14" s="811" t="s">
        <v>1188</v>
      </c>
      <c r="AM14" s="811" t="s">
        <v>1189</v>
      </c>
      <c r="AN14" s="1321"/>
      <c r="AO14" s="1329"/>
      <c r="AP14" s="1329"/>
      <c r="AQ14" s="1329"/>
      <c r="AR14" s="1329"/>
      <c r="AS14" s="1329"/>
      <c r="AT14" s="1329"/>
      <c r="AU14" s="1329"/>
      <c r="AV14" s="1329"/>
      <c r="AW14" s="1332"/>
      <c r="AX14" s="813" t="s">
        <v>1188</v>
      </c>
      <c r="AY14" s="811" t="s">
        <v>1189</v>
      </c>
      <c r="AZ14" s="812" t="s">
        <v>1188</v>
      </c>
      <c r="BA14" s="811" t="s">
        <v>1188</v>
      </c>
      <c r="BB14" s="811" t="s">
        <v>1189</v>
      </c>
      <c r="BC14" s="1321"/>
      <c r="BD14" s="1329"/>
      <c r="BE14" s="1329"/>
      <c r="BF14" s="1329"/>
      <c r="BG14" s="1329"/>
      <c r="BH14" s="1329"/>
      <c r="BI14" s="1329"/>
      <c r="BJ14" s="1329"/>
      <c r="BK14" s="1329"/>
      <c r="BL14" s="1332"/>
      <c r="BM14" s="813" t="s">
        <v>1188</v>
      </c>
      <c r="BN14" s="811" t="s">
        <v>1189</v>
      </c>
      <c r="BO14" s="812" t="s">
        <v>1188</v>
      </c>
      <c r="BP14" s="811" t="s">
        <v>1188</v>
      </c>
      <c r="BQ14" s="811" t="s">
        <v>1189</v>
      </c>
      <c r="BR14" s="1321"/>
      <c r="BS14" s="1329"/>
      <c r="BT14" s="1329"/>
      <c r="BU14" s="1329"/>
      <c r="BV14" s="1329"/>
      <c r="BW14" s="1329"/>
      <c r="BX14" s="1329"/>
      <c r="BY14" s="1329"/>
      <c r="BZ14" s="1329"/>
      <c r="CA14" s="1332"/>
      <c r="CB14" s="813" t="s">
        <v>1188</v>
      </c>
      <c r="CC14" s="811" t="s">
        <v>1189</v>
      </c>
      <c r="CD14" s="812" t="s">
        <v>1188</v>
      </c>
      <c r="CE14" s="811" t="s">
        <v>1188</v>
      </c>
      <c r="CF14" s="811" t="s">
        <v>1189</v>
      </c>
      <c r="CG14" s="1321"/>
      <c r="CH14" s="1336"/>
      <c r="CI14" s="1336"/>
      <c r="CJ14" s="1329"/>
      <c r="CK14" s="1329"/>
      <c r="CL14" s="1336"/>
      <c r="CM14" s="1336"/>
      <c r="CN14" s="1336"/>
      <c r="CO14" s="1336"/>
      <c r="CP14" s="1340"/>
      <c r="CQ14" s="813" t="s">
        <v>1188</v>
      </c>
      <c r="CR14" s="811" t="s">
        <v>1189</v>
      </c>
      <c r="CS14" s="812" t="s">
        <v>1188</v>
      </c>
      <c r="CT14" s="811" t="s">
        <v>1188</v>
      </c>
      <c r="CU14" s="811" t="s">
        <v>1189</v>
      </c>
      <c r="CV14" s="1321"/>
      <c r="CW14" s="1336"/>
      <c r="CX14" s="1336"/>
      <c r="CY14" s="1329"/>
      <c r="CZ14" s="1329"/>
      <c r="DA14" s="1336"/>
      <c r="DB14" s="1336"/>
      <c r="DC14" s="1336"/>
      <c r="DD14" s="1336"/>
      <c r="DE14" s="1340"/>
      <c r="DF14" s="813" t="s">
        <v>1188</v>
      </c>
      <c r="DG14" s="811" t="s">
        <v>1189</v>
      </c>
      <c r="DH14" s="812" t="s">
        <v>1188</v>
      </c>
      <c r="DI14" s="811" t="s">
        <v>1188</v>
      </c>
      <c r="DJ14" s="811" t="s">
        <v>1189</v>
      </c>
      <c r="DK14" s="1321"/>
      <c r="DL14" s="1336"/>
      <c r="DM14" s="1336"/>
      <c r="DN14" s="1329"/>
      <c r="DO14" s="1329"/>
      <c r="DP14" s="1336"/>
      <c r="DQ14" s="1336"/>
      <c r="DR14" s="1336"/>
      <c r="DS14" s="1336"/>
      <c r="DT14" s="1340"/>
      <c r="DU14" s="813" t="s">
        <v>1188</v>
      </c>
      <c r="DV14" s="811" t="s">
        <v>1189</v>
      </c>
      <c r="DW14" s="812" t="s">
        <v>1188</v>
      </c>
      <c r="DX14" s="811" t="s">
        <v>1188</v>
      </c>
      <c r="DY14" s="811" t="s">
        <v>1189</v>
      </c>
      <c r="DZ14" s="1321"/>
      <c r="EA14" s="1336"/>
      <c r="EB14" s="1336"/>
      <c r="EC14" s="1329"/>
      <c r="ED14" s="1329"/>
      <c r="EE14" s="1336"/>
      <c r="EF14" s="1336"/>
      <c r="EG14" s="1336"/>
      <c r="EH14" s="1336"/>
      <c r="EI14" s="1340"/>
      <c r="EJ14" s="813" t="s">
        <v>1188</v>
      </c>
      <c r="EK14" s="811" t="s">
        <v>1189</v>
      </c>
      <c r="EL14" s="812" t="s">
        <v>1188</v>
      </c>
      <c r="EM14" s="811" t="s">
        <v>1188</v>
      </c>
      <c r="EN14" s="811" t="s">
        <v>1189</v>
      </c>
      <c r="EO14" s="1321"/>
      <c r="EP14" s="1336"/>
      <c r="EQ14" s="1336"/>
      <c r="ER14" s="1329"/>
      <c r="ES14" s="1329"/>
      <c r="ET14" s="1336"/>
      <c r="EU14" s="1336"/>
      <c r="EV14" s="1336"/>
      <c r="EW14" s="1336"/>
      <c r="EX14" s="1340"/>
      <c r="EY14" s="813" t="s">
        <v>1188</v>
      </c>
      <c r="EZ14" s="811" t="s">
        <v>1189</v>
      </c>
      <c r="FA14" s="812" t="s">
        <v>1188</v>
      </c>
      <c r="FB14" s="811" t="s">
        <v>1188</v>
      </c>
      <c r="FC14" s="811" t="s">
        <v>1189</v>
      </c>
      <c r="FD14" s="1321"/>
      <c r="FE14" s="1336"/>
      <c r="FF14" s="1336"/>
      <c r="FG14" s="1329"/>
      <c r="FH14" s="1329"/>
      <c r="FI14" s="1336"/>
      <c r="FJ14" s="1336"/>
      <c r="FK14" s="1336"/>
      <c r="FL14" s="1336"/>
      <c r="FM14" s="1340"/>
      <c r="FN14" s="813" t="s">
        <v>1188</v>
      </c>
      <c r="FO14" s="811" t="s">
        <v>1189</v>
      </c>
      <c r="FP14" s="812" t="s">
        <v>1188</v>
      </c>
      <c r="FQ14" s="811" t="s">
        <v>1188</v>
      </c>
      <c r="FR14" s="811" t="s">
        <v>1189</v>
      </c>
      <c r="FS14" s="1321"/>
      <c r="FT14" s="1336"/>
      <c r="FU14" s="1336"/>
      <c r="FV14" s="1329"/>
      <c r="FW14" s="1329"/>
      <c r="FX14" s="1336"/>
      <c r="FY14" s="1336"/>
      <c r="FZ14" s="1336"/>
      <c r="GA14" s="1336"/>
      <c r="GB14" s="1340"/>
      <c r="GC14" s="1346"/>
      <c r="GD14" s="1348"/>
      <c r="GE14" s="1350"/>
      <c r="GF14" s="1352"/>
      <c r="GG14" s="1346"/>
      <c r="GH14" s="1348"/>
      <c r="GI14" s="1303"/>
      <c r="GJ14" s="1342"/>
      <c r="GK14" s="1344"/>
      <c r="GL14" s="1342"/>
      <c r="GM14" s="1344"/>
    </row>
    <row r="15" spans="1:198" ht="18" customHeight="1">
      <c r="A15" s="814">
        <v>1</v>
      </c>
      <c r="B15" s="815" t="s">
        <v>1190</v>
      </c>
      <c r="C15" s="816" t="s">
        <v>1191</v>
      </c>
      <c r="D15" s="817">
        <f>[4]цены!E9</f>
        <v>44</v>
      </c>
      <c r="E15" s="818">
        <f>'[4]3'!E15</f>
        <v>2.9000000000000001E-2</v>
      </c>
      <c r="F15" s="818">
        <f>'[4]3'!F15</f>
        <v>2.5000000000000001E-2</v>
      </c>
      <c r="G15" s="818">
        <f>'[4]3'!G15</f>
        <v>2.9000000000000001E-2</v>
      </c>
      <c r="H15" s="818">
        <f>'[4]3'!H15</f>
        <v>0.05</v>
      </c>
      <c r="I15" s="818">
        <f>'[4]3'!I15</f>
        <v>0.02</v>
      </c>
      <c r="J15" s="818">
        <f>'[4]3'!J15</f>
        <v>2E-3</v>
      </c>
      <c r="K15" s="815">
        <f t="shared" ref="K15:K78" si="0">$J$11*$K$11*E15</f>
        <v>76.267100000000013</v>
      </c>
      <c r="L15" s="815">
        <f t="shared" ref="L15:L78" si="1">$J$11*$L$11*F15</f>
        <v>14.917500000000002</v>
      </c>
      <c r="M15" s="819">
        <f t="shared" ref="M15:M78" si="2">$J$11*$M$11*G15</f>
        <v>0</v>
      </c>
      <c r="N15" s="819">
        <f t="shared" ref="N15:N78" si="3">$J$11*$N$11*G15</f>
        <v>0</v>
      </c>
      <c r="O15" s="815">
        <f t="shared" ref="O15:O78" si="4">ROUND(SUM((K15+L15+M15+N15)*D15),2)</f>
        <v>4012.12</v>
      </c>
      <c r="P15" s="815">
        <f>$J$11*$P$11*J15</f>
        <v>1.196</v>
      </c>
      <c r="Q15" s="815">
        <f t="shared" ref="Q15:Q78" si="5">ROUND(SUM(P15*D15),2)</f>
        <v>52.62</v>
      </c>
      <c r="R15" s="815">
        <f t="shared" ref="R15:R78" si="6">K15+L15+M15+N15+P15</f>
        <v>92.380600000000015</v>
      </c>
      <c r="S15" s="820">
        <f t="shared" ref="S15:S78" si="7">O15+Q15</f>
        <v>4064.74</v>
      </c>
      <c r="T15" s="821">
        <f>'[4]3'!T15</f>
        <v>2.9000000000000001E-2</v>
      </c>
      <c r="U15" s="818">
        <f>'[4]3'!U15</f>
        <v>2.5000000000000001E-2</v>
      </c>
      <c r="V15" s="818">
        <f>'[4]3'!V15</f>
        <v>2.9000000000000001E-2</v>
      </c>
      <c r="W15" s="818">
        <f>'[4]3'!W15</f>
        <v>0.05</v>
      </c>
      <c r="X15" s="818">
        <f>'[4]3'!X15</f>
        <v>0.02</v>
      </c>
      <c r="Y15" s="818">
        <f>'[4]3'!Y15</f>
        <v>2E-3</v>
      </c>
      <c r="Z15" s="815">
        <f t="shared" ref="Z15:Z78" si="8">$Y$11*$Z$11*T15</f>
        <v>93.542400000000001</v>
      </c>
      <c r="AA15" s="815">
        <f t="shared" ref="AA15:AA78" si="9">$Y$11*$AA$11*U15</f>
        <v>19.844999999999999</v>
      </c>
      <c r="AB15" s="815">
        <f t="shared" ref="AB15:AB78" si="10">$Y$11*$AB$11*V15</f>
        <v>0</v>
      </c>
      <c r="AC15" s="815">
        <f t="shared" ref="AC15:AC78" si="11">$Y$11*$AC$11*V15</f>
        <v>0</v>
      </c>
      <c r="AD15" s="815">
        <f t="shared" ref="AD15:AD78" si="12">ROUND((Z15+AA15+AB15+AC15)*D15,2)</f>
        <v>4989.05</v>
      </c>
      <c r="AE15" s="815">
        <f>$Y$11*$AE$11*Y15</f>
        <v>1.6560000000000001</v>
      </c>
      <c r="AF15" s="815">
        <f t="shared" ref="AF15:AF78" si="13">ROUND(AE15*D15,2)</f>
        <v>72.86</v>
      </c>
      <c r="AG15" s="815">
        <f t="shared" ref="AG15:AG78" si="14">Z15+AA15+AB15+AC15+AE15</f>
        <v>115.04340000000001</v>
      </c>
      <c r="AH15" s="820">
        <f t="shared" ref="AH15:AH78" si="15">AD15+AF15</f>
        <v>5061.91</v>
      </c>
      <c r="AI15" s="821">
        <f>'[4]3'!AI15</f>
        <v>2.9000000000000001E-2</v>
      </c>
      <c r="AJ15" s="818">
        <f>'[4]3'!AJ15</f>
        <v>2.5000000000000001E-2</v>
      </c>
      <c r="AK15" s="818">
        <f>'[4]3'!AK15</f>
        <v>2.9000000000000001E-2</v>
      </c>
      <c r="AL15" s="818">
        <f>'[4]3'!AL15</f>
        <v>0.05</v>
      </c>
      <c r="AM15" s="818">
        <f>'[4]3'!AM15</f>
        <v>0.02</v>
      </c>
      <c r="AN15" s="818">
        <f>'[4]3'!AN15</f>
        <v>2E-3</v>
      </c>
      <c r="AO15" s="815">
        <f t="shared" ref="AO15:AO78" si="16">$AO$11*$AN$11*AI15</f>
        <v>118.726</v>
      </c>
      <c r="AP15" s="815">
        <f t="shared" ref="AP15:AP78" si="17">$AP$11*$AN$11*AJ15</f>
        <v>26.300000000000011</v>
      </c>
      <c r="AQ15" s="815">
        <f t="shared" ref="AQ15:AQ78" si="18">$AQ$11*$AN$11*AK15</f>
        <v>0</v>
      </c>
      <c r="AR15" s="815">
        <f t="shared" ref="AR15:AR78" si="19">$AR$11*$AN$11*AK15</f>
        <v>0</v>
      </c>
      <c r="AS15" s="815">
        <f t="shared" ref="AS15:AS78" si="20">ROUND((AO15+AP15+AQ15+AR15)*D15,2)</f>
        <v>6381.14</v>
      </c>
      <c r="AT15" s="815">
        <f>$AN$11*$AT$11*AN15</f>
        <v>1.84</v>
      </c>
      <c r="AU15" s="815">
        <f t="shared" ref="AU15:AU78" si="21">ROUND(AT15*D15,2)</f>
        <v>80.959999999999994</v>
      </c>
      <c r="AV15" s="815">
        <f t="shared" ref="AV15:AV78" si="22">AO15+AP15+AQ15+AR15+AT15</f>
        <v>146.86600000000001</v>
      </c>
      <c r="AW15" s="820">
        <f t="shared" ref="AW15:AW78" si="23">AS15+AU15</f>
        <v>6462.1</v>
      </c>
      <c r="AX15" s="818">
        <f>'[4]3'!AX15</f>
        <v>2.9000000000000001E-2</v>
      </c>
      <c r="AY15" s="818">
        <f>'[4]3'!AY15</f>
        <v>2.5000000000000001E-2</v>
      </c>
      <c r="AZ15" s="818">
        <f>'[4]3'!AZ15</f>
        <v>2.9000000000000001E-2</v>
      </c>
      <c r="BA15" s="818">
        <f>'[4]3'!BA15</f>
        <v>0.05</v>
      </c>
      <c r="BB15" s="818">
        <f>'[4]3'!BB15</f>
        <v>0.02</v>
      </c>
      <c r="BC15" s="818">
        <f>'[4]3'!BC15</f>
        <v>2E-3</v>
      </c>
      <c r="BD15" s="815">
        <f t="shared" ref="BD15:BD78" si="24">$BC$11*$BD$11*AX15</f>
        <v>102.54110000000001</v>
      </c>
      <c r="BE15" s="815">
        <f t="shared" ref="BE15:BE78" si="25">$BC$11*$BE$11*AY15</f>
        <v>24.842499999999994</v>
      </c>
      <c r="BF15" s="815">
        <f t="shared" ref="BF15:BF78" si="26">$BC$11*$BF$11*AZ15</f>
        <v>0</v>
      </c>
      <c r="BG15" s="815">
        <f t="shared" ref="BG15:BG78" si="27">$BC$11*$BG$11*AZ15</f>
        <v>0</v>
      </c>
      <c r="BH15" s="815">
        <f t="shared" ref="BH15:BH78" si="28">ROUND((BD15+BE15+BF15+BG15)*D15,2)</f>
        <v>5604.88</v>
      </c>
      <c r="BI15" s="815">
        <f>$BC$11*$BI$11*BC15*$BJ$11</f>
        <v>0</v>
      </c>
      <c r="BJ15" s="815">
        <f t="shared" ref="BJ15:BJ78" si="29">ROUND(BI15*D15,2)</f>
        <v>0</v>
      </c>
      <c r="BK15" s="815">
        <f t="shared" ref="BK15:BK78" si="30">BD15+BE15+BF15+BG15+BI15</f>
        <v>127.3836</v>
      </c>
      <c r="BL15" s="820">
        <f t="shared" ref="BL15:BL78" si="31">BH15+BJ15</f>
        <v>5604.88</v>
      </c>
      <c r="BM15" s="821">
        <f>'[4]3'!BM15</f>
        <v>2.9000000000000001E-2</v>
      </c>
      <c r="BN15" s="818">
        <f>'[4]3'!BN15</f>
        <v>2.5000000000000001E-2</v>
      </c>
      <c r="BO15" s="818">
        <f>'[4]3'!BO15</f>
        <v>2.9000000000000001E-2</v>
      </c>
      <c r="BP15" s="818">
        <f>'[4]3'!BP15</f>
        <v>0.05</v>
      </c>
      <c r="BQ15" s="818">
        <f>'[4]3'!BQ15</f>
        <v>0.02</v>
      </c>
      <c r="BR15" s="818">
        <f>'[4]3'!BR15</f>
        <v>2E-3</v>
      </c>
      <c r="BS15" s="815">
        <f t="shared" ref="BS15:BS78" si="32">$BR$11*$BS$11*BM15</f>
        <v>77.308199999999999</v>
      </c>
      <c r="BT15" s="815">
        <f t="shared" ref="BT15:BT78" si="33">$BR$11*$BT$11*BN15</f>
        <v>21.150000000000002</v>
      </c>
      <c r="BU15" s="815">
        <f t="shared" ref="BU15:BU78" si="34">$BR$11*$BU$11*BO15</f>
        <v>0</v>
      </c>
      <c r="BV15" s="815">
        <f t="shared" ref="BV15:BV78" si="35">$BR$11*$BV$11*BO15</f>
        <v>0</v>
      </c>
      <c r="BW15" s="815">
        <f t="shared" ref="BW15:BW78" si="36">ROUND((BS15+BT15+BU15+BV15)*D15,2)</f>
        <v>4332.16</v>
      </c>
      <c r="BX15" s="815">
        <f>$BR$11*$BX$11*BR15</f>
        <v>1.512</v>
      </c>
      <c r="BY15" s="815">
        <f t="shared" ref="BY15:BY78" si="37">ROUND(BX15*D15,2)</f>
        <v>66.53</v>
      </c>
      <c r="BZ15" s="815">
        <f t="shared" ref="BZ15:BZ78" si="38">BS15+BT15+BU15+BV15+BX15</f>
        <v>99.970200000000006</v>
      </c>
      <c r="CA15" s="820">
        <f t="shared" ref="CA15:CA78" si="39">BW15+BY15</f>
        <v>4398.6899999999996</v>
      </c>
      <c r="CB15" s="818">
        <f>'[4]3'!CB15</f>
        <v>2.9000000000000001E-2</v>
      </c>
      <c r="CC15" s="818">
        <f>'[4]3'!CC15</f>
        <v>2.5000000000000001E-2</v>
      </c>
      <c r="CD15" s="818">
        <f>'[4]3'!CD15</f>
        <v>2.9000000000000001E-2</v>
      </c>
      <c r="CE15" s="818">
        <f>'[4]3'!CE15</f>
        <v>0.05</v>
      </c>
      <c r="CF15" s="818">
        <f>'[4]3'!CF15</f>
        <v>0.02</v>
      </c>
      <c r="CG15" s="818">
        <f>'[4]3'!CG15</f>
        <v>2E-3</v>
      </c>
      <c r="CH15" s="815">
        <f t="shared" ref="CH15:CH78" si="40">$CG$11*$CH$11*CB15</f>
        <v>56.036700000000003</v>
      </c>
      <c r="CI15" s="815">
        <f t="shared" ref="CI15:CI78" si="41">$CG$11*$CI$11*CC15</f>
        <v>18.097500000000007</v>
      </c>
      <c r="CJ15" s="815">
        <f t="shared" ref="CJ15:CJ78" si="42">$CG$11*$CJ$11*CD15</f>
        <v>0</v>
      </c>
      <c r="CK15" s="815">
        <f t="shared" ref="CK15:CK78" si="43">$CG$11*$CK$11*CD15</f>
        <v>0</v>
      </c>
      <c r="CL15" s="815">
        <f t="shared" ref="CL15:CL78" si="44">ROUND((CH15+CI15+CJ15+CK15)*D15,2)</f>
        <v>3261.9</v>
      </c>
      <c r="CM15" s="815">
        <f>$CG$11*$CM$11*CG15</f>
        <v>1.254</v>
      </c>
      <c r="CN15" s="815">
        <f t="shared" ref="CN15:CN78" si="45">ROUND(CM15*D15,2)</f>
        <v>55.18</v>
      </c>
      <c r="CO15" s="815">
        <f t="shared" ref="CO15:CO78" si="46">CH15+CI15+CJ15+CK15+CM15</f>
        <v>75.388200000000012</v>
      </c>
      <c r="CP15" s="820">
        <f t="shared" ref="CP15:CP78" si="47">CL15+CN15</f>
        <v>3317.08</v>
      </c>
      <c r="CQ15" s="821">
        <f>'[4]3'!CQ15</f>
        <v>2.9000000000000001E-2</v>
      </c>
      <c r="CR15" s="818">
        <f>'[4]3'!CR15</f>
        <v>2.5000000000000001E-2</v>
      </c>
      <c r="CS15" s="818">
        <f>'[4]3'!CS15</f>
        <v>2.9000000000000001E-2</v>
      </c>
      <c r="CT15" s="818">
        <f>'[4]3'!CT15</f>
        <v>0.05</v>
      </c>
      <c r="CU15" s="818">
        <f>'[4]3'!CU15</f>
        <v>0.02</v>
      </c>
      <c r="CV15" s="818">
        <f>'[4]3'!CV15</f>
        <v>2E-3</v>
      </c>
      <c r="CW15" s="815">
        <f t="shared" ref="CW15:CW78" si="48">$CV$11*$CW$11*CQ15</f>
        <v>41.876000000000005</v>
      </c>
      <c r="CX15" s="815">
        <f t="shared" ref="CX15:CX78" si="49">$CV$11*$CX$11*CR15</f>
        <v>16.007500000000004</v>
      </c>
      <c r="CY15" s="815">
        <f t="shared" ref="CY15:CY78" si="50">$CV$11*$CY$11*CS15</f>
        <v>0</v>
      </c>
      <c r="CZ15" s="815">
        <f t="shared" ref="CZ15:CZ78" si="51">$CV$11*$CZ$11*CS15</f>
        <v>0</v>
      </c>
      <c r="DA15" s="815">
        <f t="shared" ref="DA15:DA78" si="52">ROUND((CW15+CX15+CY15+CZ15)*D15,2)</f>
        <v>2546.87</v>
      </c>
      <c r="DB15" s="815">
        <f>$DB$11*$CV$11*CV15</f>
        <v>0.874</v>
      </c>
      <c r="DC15" s="815">
        <f t="shared" ref="DC15:DC78" si="53">ROUND(DB15*D15,2)</f>
        <v>38.46</v>
      </c>
      <c r="DD15" s="815">
        <f t="shared" ref="DD15:DD78" si="54">CW15+CX15+CY15+CZ15+DB15</f>
        <v>58.757500000000014</v>
      </c>
      <c r="DE15" s="820">
        <f t="shared" ref="DE15:DE78" si="55">DA15+DC15</f>
        <v>2585.33</v>
      </c>
      <c r="DF15" s="821">
        <f>'[4]3'!DF15</f>
        <v>2.9000000000000001E-2</v>
      </c>
      <c r="DG15" s="818">
        <f>'[4]3'!DG15</f>
        <v>2.5000000000000001E-2</v>
      </c>
      <c r="DH15" s="818">
        <f>'[4]3'!DH15</f>
        <v>2.9000000000000001E-2</v>
      </c>
      <c r="DI15" s="818">
        <f>'[4]3'!DI15</f>
        <v>0.05</v>
      </c>
      <c r="DJ15" s="818">
        <f>'[4]3'!DJ15</f>
        <v>0.02</v>
      </c>
      <c r="DK15" s="818">
        <f>'[4]3'!DK15</f>
        <v>2E-3</v>
      </c>
      <c r="DL15" s="815">
        <f t="shared" ref="DL15:DL78" si="56">$DK$11*$DL$11*DF15</f>
        <v>57.915900000000001</v>
      </c>
      <c r="DM15" s="815">
        <f t="shared" ref="DM15:DM78" si="57">$DK$11*$DM$11*DG15</f>
        <v>18.322500000000002</v>
      </c>
      <c r="DN15" s="815">
        <f t="shared" ref="DN15:DN78" si="58">$DK$11*$DN$11*DH15</f>
        <v>0</v>
      </c>
      <c r="DO15" s="815">
        <f t="shared" ref="DO15:DO78" si="59">$DK$11*$DO$11*DI15</f>
        <v>0</v>
      </c>
      <c r="DP15" s="815">
        <f t="shared" ref="DP15:DP78" si="60">ROUND((DL15+DM15+DN15+DO15)*D15,2)</f>
        <v>3354.49</v>
      </c>
      <c r="DQ15" s="815">
        <f>$DK$11*$DQ$11*DK15</f>
        <v>1.0920000000000001</v>
      </c>
      <c r="DR15" s="815">
        <f t="shared" ref="DR15:DR78" si="61">ROUND(DQ15*D15,2)</f>
        <v>48.05</v>
      </c>
      <c r="DS15" s="815">
        <f t="shared" ref="DS15:DS78" si="62">DL15+DM15+DN15+DO15+DQ15</f>
        <v>77.330399999999997</v>
      </c>
      <c r="DT15" s="820">
        <f t="shared" ref="DT15:DT78" si="63">DP15+DR15</f>
        <v>3402.54</v>
      </c>
      <c r="DU15" s="821">
        <f>'[4]3'!DU15</f>
        <v>2.9000000000000001E-2</v>
      </c>
      <c r="DV15" s="818">
        <f>'[4]3'!DV15</f>
        <v>2.5000000000000001E-2</v>
      </c>
      <c r="DW15" s="818">
        <f>'[4]3'!DW15</f>
        <v>2.9000000000000001E-2</v>
      </c>
      <c r="DX15" s="818">
        <f>'[4]3'!DX15</f>
        <v>0.05</v>
      </c>
      <c r="DY15" s="818">
        <f>'[4]3'!DY15</f>
        <v>0.02</v>
      </c>
      <c r="DZ15" s="818">
        <f>'[4]3'!DZ15</f>
        <v>2E-3</v>
      </c>
      <c r="EA15" s="815">
        <f t="shared" ref="EA15:EA78" si="64">$DZ$11*$EA$11*DU15</f>
        <v>89.668000000000006</v>
      </c>
      <c r="EB15" s="815">
        <f t="shared" ref="EB15:EB78" si="65">$DZ$11*$EB$11*DV15</f>
        <v>18.299999999999997</v>
      </c>
      <c r="EC15" s="815">
        <f t="shared" ref="EC15:EC78" si="66">$DZ$11*$EC$11*DW15</f>
        <v>0</v>
      </c>
      <c r="ED15" s="815">
        <f t="shared" ref="ED15:ED78" si="67">$DZ$11*$ED$11*DW15</f>
        <v>0</v>
      </c>
      <c r="EE15" s="815">
        <f t="shared" ref="EE15:EE78" si="68">ROUND((EA15+EB15+EC15+ED15)*D15,2)</f>
        <v>4750.59</v>
      </c>
      <c r="EF15" s="815">
        <f>$DZ$11*$EF$11*DZ15</f>
        <v>1.4000000000000001</v>
      </c>
      <c r="EG15" s="815">
        <f t="shared" ref="EG15:EG78" si="69">ROUND(EF15*D15,2)</f>
        <v>61.6</v>
      </c>
      <c r="EH15" s="815">
        <f t="shared" ref="EH15:EH78" si="70">EA15+EB15+EC15+ED15+EF15</f>
        <v>109.36800000000001</v>
      </c>
      <c r="EI15" s="820">
        <f t="shared" ref="EI15:EI78" si="71">EE15+EG15</f>
        <v>4812.1900000000005</v>
      </c>
      <c r="EJ15" s="821">
        <f>'[4]3'!EJ15</f>
        <v>2.9000000000000001E-2</v>
      </c>
      <c r="EK15" s="818">
        <f>'[4]3'!EK15</f>
        <v>2.5000000000000001E-2</v>
      </c>
      <c r="EL15" s="818">
        <f>'[4]3'!EL15</f>
        <v>2.9000000000000001E-2</v>
      </c>
      <c r="EM15" s="818">
        <f>'[4]3'!EM15</f>
        <v>0.05</v>
      </c>
      <c r="EN15" s="818">
        <f>'[4]3'!EN15</f>
        <v>0.02</v>
      </c>
      <c r="EO15" s="818">
        <f>'[4]3'!EO15</f>
        <v>2E-3</v>
      </c>
      <c r="EP15" s="815">
        <f t="shared" ref="EP15:EP78" si="72">$EO$11*$EP$11*EJ15</f>
        <v>98.408600000000007</v>
      </c>
      <c r="EQ15" s="815">
        <f t="shared" ref="EQ15:EQ78" si="73">$EO$11*$EQ$11*EK15</f>
        <v>18.097499999999997</v>
      </c>
      <c r="ER15" s="815">
        <f t="shared" ref="ER15:ER78" si="74">$EO$11*$ER$11*EL15</f>
        <v>0</v>
      </c>
      <c r="ES15" s="815">
        <f t="shared" ref="ES15:ES78" si="75">$EO$11*$ES$11*EL15</f>
        <v>0</v>
      </c>
      <c r="ET15" s="815">
        <f t="shared" ref="ET15:ET78" si="76">ROUND((EP15+EQ15+ER15+ES15)*D15,2)</f>
        <v>5126.2700000000004</v>
      </c>
      <c r="EU15" s="815">
        <f t="shared" ref="EU15:EU78" si="77">$EO$11*$EU$11*EO15</f>
        <v>1.5960000000000001</v>
      </c>
      <c r="EV15" s="815">
        <f t="shared" ref="EV15:EV78" si="78">ROUND(EU15*D15,2)</f>
        <v>70.22</v>
      </c>
      <c r="EW15" s="815">
        <f t="shared" ref="EW15:EW78" si="79">EP15+EQ15+ER15+ES15+EU15</f>
        <v>118.10210000000001</v>
      </c>
      <c r="EX15" s="820">
        <f t="shared" ref="EX15:EX78" si="80">ET15+EV15</f>
        <v>5196.4900000000007</v>
      </c>
      <c r="EY15" s="818">
        <f>'[4]3'!EY15</f>
        <v>2.9000000000000001E-2</v>
      </c>
      <c r="EZ15" s="818">
        <f>'[4]3'!EZ15</f>
        <v>2.5000000000000001E-2</v>
      </c>
      <c r="FA15" s="818">
        <f>'[4]3'!FA15</f>
        <v>2.9000000000000001E-2</v>
      </c>
      <c r="FB15" s="818">
        <f>'[4]3'!FB15</f>
        <v>0.05</v>
      </c>
      <c r="FC15" s="818">
        <f>'[4]3'!FC15</f>
        <v>0.02</v>
      </c>
      <c r="FD15" s="818">
        <f>'[4]3'!FD15</f>
        <v>2E-3</v>
      </c>
      <c r="FE15" s="815">
        <f t="shared" ref="FE15:FE78" si="81">$FD$11*$FE$11*EY15</f>
        <v>109.15310000000001</v>
      </c>
      <c r="FF15" s="815">
        <f t="shared" ref="FF15:FF78" si="82">$FD$11*$FF$11*EZ15</f>
        <v>20.709999999999997</v>
      </c>
      <c r="FG15" s="815">
        <f t="shared" ref="FG15:FG78" si="83">$FD$11*$FG$11*FA15</f>
        <v>0</v>
      </c>
      <c r="FH15" s="815">
        <f t="shared" ref="FH15:FH78" si="84">$FD$11*$FH$11*FA15</f>
        <v>0</v>
      </c>
      <c r="FI15" s="815">
        <f t="shared" ref="FI15:FI78" si="85">ROUND((FE15+FF15+FG15+FH15)*D15,2)</f>
        <v>5713.98</v>
      </c>
      <c r="FJ15" s="815">
        <f t="shared" ref="FJ15:FJ78" si="86">$FD$11*$FJ$11*FD15</f>
        <v>1.8240000000000001</v>
      </c>
      <c r="FK15" s="815">
        <f t="shared" ref="FK15:FK78" si="87">ROUND(FJ15*D15,2)</f>
        <v>80.260000000000005</v>
      </c>
      <c r="FL15" s="815">
        <f t="shared" ref="FL15:FL78" si="88">FE15+FF15+FG15+FH15+FJ15</f>
        <v>131.68710000000002</v>
      </c>
      <c r="FM15" s="820">
        <f t="shared" ref="FM15:FM78" si="89">FI15+FK15</f>
        <v>5794.24</v>
      </c>
      <c r="FN15" s="818">
        <f>'[4]3'!FN15</f>
        <v>2.9000000000000001E-2</v>
      </c>
      <c r="FO15" s="818">
        <f>'[4]3'!FO15</f>
        <v>2.5000000000000001E-2</v>
      </c>
      <c r="FP15" s="818">
        <f>'[4]3'!FP15</f>
        <v>2.9000000000000001E-2</v>
      </c>
      <c r="FQ15" s="818">
        <f>'[4]3'!FQ15</f>
        <v>0.05</v>
      </c>
      <c r="FR15" s="818">
        <f>'[4]3'!FR15</f>
        <v>0.02</v>
      </c>
      <c r="FS15" s="818">
        <f>'[4]3'!FS15</f>
        <v>2E-3</v>
      </c>
      <c r="FT15" s="815">
        <f t="shared" ref="FT15:FT78" si="90">$FS$11*$FT$11*FN15</f>
        <v>118.32000000000001</v>
      </c>
      <c r="FU15" s="815">
        <f t="shared" ref="FU15:FU78" si="91">$FS$11*$FU$11*FO15</f>
        <v>23.200000000000003</v>
      </c>
      <c r="FV15" s="815">
        <f t="shared" ref="FV15:FV78" si="92">$FS$11*$FV$11*FP15</f>
        <v>0</v>
      </c>
      <c r="FW15" s="815">
        <f t="shared" ref="FW15:FW78" si="93">$FS$11*$FW$11*FP15</f>
        <v>0</v>
      </c>
      <c r="FX15" s="815">
        <f t="shared" ref="FX15:FX78" si="94">ROUND((FT15+FU15+FV15+FW15)*D15,2)</f>
        <v>6226.88</v>
      </c>
      <c r="FY15" s="815">
        <f t="shared" ref="FY15:FY78" si="95">$FS$11*$FY$11*FS15</f>
        <v>1.92</v>
      </c>
      <c r="FZ15" s="815">
        <f t="shared" ref="FZ15:FZ78" si="96">ROUND(FY15*D15,2)</f>
        <v>84.48</v>
      </c>
      <c r="GA15" s="815">
        <f t="shared" ref="GA15:GA78" si="97">FT15+FU15+FV15+FW15+FY15</f>
        <v>143.44</v>
      </c>
      <c r="GB15" s="820">
        <f t="shared" ref="GB15:GB78" si="98">FX15+FZ15</f>
        <v>6311.36</v>
      </c>
      <c r="GC15" s="822">
        <f t="shared" ref="GC15:GD46" si="99">R15+AG15+AV15+BK15+BZ15+CO15</f>
        <v>657.03200000000004</v>
      </c>
      <c r="GD15" s="823">
        <f t="shared" si="99"/>
        <v>28909.4</v>
      </c>
      <c r="GE15" s="824">
        <f t="shared" ref="GE15:GF46" si="100">DD15+DS15+EH15+EW15+FL15+GA15</f>
        <v>638.68510000000015</v>
      </c>
      <c r="GF15" s="825">
        <f t="shared" si="100"/>
        <v>28102.15</v>
      </c>
      <c r="GG15" s="826">
        <f t="shared" ref="GG15:GH46" si="101">GC15+GE15</f>
        <v>1295.7171000000003</v>
      </c>
      <c r="GH15" s="827">
        <f t="shared" si="101"/>
        <v>57011.55</v>
      </c>
      <c r="GI15" s="828">
        <v>11</v>
      </c>
      <c r="GJ15" s="829">
        <f>GG15-P15-AE15-AT15-BI15-BX15-CM15-DB15-DQ15-EF15-EU15-FJ15-FY15</f>
        <v>1279.5531000000003</v>
      </c>
      <c r="GK15" s="830">
        <f>GH15-FZ15-FK15-EV15-EG15-DR15-DC15-CN15-BY15-BJ15-AU15-AF15-Q15</f>
        <v>56300.329999999994</v>
      </c>
      <c r="GL15" s="829">
        <f>GG15-GJ15</f>
        <v>16.163999999999987</v>
      </c>
      <c r="GM15" s="830">
        <f>GH15-GK15</f>
        <v>711.22000000000844</v>
      </c>
    </row>
    <row r="16" spans="1:198" ht="18" customHeight="1">
      <c r="A16" s="831">
        <v>2</v>
      </c>
      <c r="B16" s="757" t="s">
        <v>1192</v>
      </c>
      <c r="C16" s="34" t="s">
        <v>1191</v>
      </c>
      <c r="D16" s="832">
        <f>[4]цены!E10</f>
        <v>176.8</v>
      </c>
      <c r="E16" s="818">
        <f>'[4]3'!E16</f>
        <v>1.5E-3</v>
      </c>
      <c r="F16" s="818">
        <f>'[4]3'!F16</f>
        <v>1E-3</v>
      </c>
      <c r="G16" s="818">
        <f>'[4]3'!G16</f>
        <v>1.5E-3</v>
      </c>
      <c r="H16" s="818">
        <f>'[4]3'!H16</f>
        <v>1.5E-3</v>
      </c>
      <c r="I16" s="818">
        <f>'[4]3'!I16</f>
        <v>1E-3</v>
      </c>
      <c r="J16" s="818">
        <f>'[4]3'!J16</f>
        <v>5.0000000000000001E-4</v>
      </c>
      <c r="K16" s="757">
        <f t="shared" si="0"/>
        <v>3.9448500000000002</v>
      </c>
      <c r="L16" s="757">
        <f t="shared" si="1"/>
        <v>0.59670000000000001</v>
      </c>
      <c r="M16" s="819">
        <f t="shared" si="2"/>
        <v>0</v>
      </c>
      <c r="N16" s="819">
        <f t="shared" si="3"/>
        <v>0</v>
      </c>
      <c r="O16" s="757">
        <f t="shared" si="4"/>
        <v>802.95</v>
      </c>
      <c r="P16" s="815">
        <f t="shared" ref="P16:P79" si="102">$J$11*$P$11*J16</f>
        <v>0.29899999999999999</v>
      </c>
      <c r="Q16" s="757">
        <f t="shared" si="5"/>
        <v>52.86</v>
      </c>
      <c r="R16" s="757">
        <f t="shared" si="6"/>
        <v>4.8405500000000004</v>
      </c>
      <c r="S16" s="833">
        <f t="shared" si="7"/>
        <v>855.81000000000006</v>
      </c>
      <c r="T16" s="821">
        <f>'[4]3'!T16</f>
        <v>1.5E-3</v>
      </c>
      <c r="U16" s="818">
        <f>'[4]3'!U16</f>
        <v>1E-3</v>
      </c>
      <c r="V16" s="818">
        <f>'[4]3'!V16</f>
        <v>1.5E-3</v>
      </c>
      <c r="W16" s="818">
        <f>'[4]3'!W16</f>
        <v>1.5E-3</v>
      </c>
      <c r="X16" s="818">
        <f>'[4]3'!X16</f>
        <v>1E-3</v>
      </c>
      <c r="Y16" s="818">
        <f>'[4]3'!Y16</f>
        <v>5.0000000000000001E-4</v>
      </c>
      <c r="Z16" s="757">
        <f t="shared" si="8"/>
        <v>4.8384</v>
      </c>
      <c r="AA16" s="757">
        <f t="shared" si="9"/>
        <v>0.79379999999999995</v>
      </c>
      <c r="AB16" s="757">
        <f t="shared" si="10"/>
        <v>0</v>
      </c>
      <c r="AC16" s="757">
        <f t="shared" si="11"/>
        <v>0</v>
      </c>
      <c r="AD16" s="757">
        <f t="shared" si="12"/>
        <v>995.77</v>
      </c>
      <c r="AE16" s="815">
        <f t="shared" ref="AE16:AE79" si="103">$Y$11*$AE$11*Y16</f>
        <v>0.41400000000000003</v>
      </c>
      <c r="AF16" s="757">
        <f t="shared" si="13"/>
        <v>73.2</v>
      </c>
      <c r="AG16" s="757">
        <f t="shared" si="14"/>
        <v>6.0461999999999998</v>
      </c>
      <c r="AH16" s="833">
        <f t="shared" si="15"/>
        <v>1068.97</v>
      </c>
      <c r="AI16" s="834">
        <v>1.5E-3</v>
      </c>
      <c r="AJ16" s="808">
        <v>1E-3</v>
      </c>
      <c r="AK16" s="808">
        <v>1.5E-3</v>
      </c>
      <c r="AL16" s="808">
        <v>1.5E-3</v>
      </c>
      <c r="AM16" s="808">
        <v>1E-3</v>
      </c>
      <c r="AN16" s="808">
        <v>5.0000000000000001E-4</v>
      </c>
      <c r="AO16" s="757">
        <f t="shared" si="16"/>
        <v>6.141</v>
      </c>
      <c r="AP16" s="757">
        <f t="shared" si="17"/>
        <v>1.0520000000000005</v>
      </c>
      <c r="AQ16" s="757">
        <f t="shared" si="18"/>
        <v>0</v>
      </c>
      <c r="AR16" s="757">
        <f t="shared" si="19"/>
        <v>0</v>
      </c>
      <c r="AS16" s="757">
        <f t="shared" si="20"/>
        <v>1271.72</v>
      </c>
      <c r="AT16" s="815">
        <f t="shared" ref="AT16:AT79" si="104">$AN$11*$AT$11*AN16</f>
        <v>0.46</v>
      </c>
      <c r="AU16" s="757">
        <f t="shared" si="21"/>
        <v>81.33</v>
      </c>
      <c r="AV16" s="757">
        <f t="shared" si="22"/>
        <v>7.6530000000000005</v>
      </c>
      <c r="AW16" s="833">
        <f t="shared" si="23"/>
        <v>1353.05</v>
      </c>
      <c r="AX16" s="818">
        <f>'[4]3'!AX16</f>
        <v>1.5E-3</v>
      </c>
      <c r="AY16" s="818">
        <f>'[4]3'!AY16</f>
        <v>1E-3</v>
      </c>
      <c r="AZ16" s="818">
        <f>'[4]3'!AZ16</f>
        <v>1.5E-3</v>
      </c>
      <c r="BA16" s="818">
        <f>'[4]3'!BA16</f>
        <v>1.5E-3</v>
      </c>
      <c r="BB16" s="818">
        <f>'[4]3'!BB16</f>
        <v>1E-3</v>
      </c>
      <c r="BC16" s="818">
        <f>'[4]3'!BC16</f>
        <v>5.0000000000000001E-4</v>
      </c>
      <c r="BD16" s="757">
        <f t="shared" si="24"/>
        <v>5.3038500000000006</v>
      </c>
      <c r="BE16" s="757">
        <f t="shared" si="25"/>
        <v>0.99369999999999969</v>
      </c>
      <c r="BF16" s="757">
        <f t="shared" si="26"/>
        <v>0</v>
      </c>
      <c r="BG16" s="757">
        <f t="shared" si="27"/>
        <v>0</v>
      </c>
      <c r="BH16" s="757">
        <f t="shared" si="28"/>
        <v>1113.4100000000001</v>
      </c>
      <c r="BI16" s="815">
        <f t="shared" ref="BI16:BI79" si="105">$BC$11*$BI$11*BC16*$BJ$11</f>
        <v>0</v>
      </c>
      <c r="BJ16" s="757">
        <f t="shared" si="29"/>
        <v>0</v>
      </c>
      <c r="BK16" s="757">
        <f t="shared" si="30"/>
        <v>6.2975500000000002</v>
      </c>
      <c r="BL16" s="833">
        <f t="shared" si="31"/>
        <v>1113.4100000000001</v>
      </c>
      <c r="BM16" s="821">
        <f>'[4]3'!BM16</f>
        <v>1.5E-3</v>
      </c>
      <c r="BN16" s="818">
        <f>'[4]3'!BN16</f>
        <v>1E-3</v>
      </c>
      <c r="BO16" s="818">
        <f>'[4]3'!BO16</f>
        <v>1.5E-3</v>
      </c>
      <c r="BP16" s="818">
        <f>'[4]3'!BP16</f>
        <v>1.5E-3</v>
      </c>
      <c r="BQ16" s="818">
        <f>'[4]3'!BQ16</f>
        <v>1E-3</v>
      </c>
      <c r="BR16" s="818">
        <f>'[4]3'!BR16</f>
        <v>5.0000000000000001E-4</v>
      </c>
      <c r="BS16" s="757">
        <f t="shared" si="32"/>
        <v>3.9986999999999995</v>
      </c>
      <c r="BT16" s="757">
        <f t="shared" si="33"/>
        <v>0.84599999999999997</v>
      </c>
      <c r="BU16" s="757">
        <f t="shared" si="34"/>
        <v>0</v>
      </c>
      <c r="BV16" s="757">
        <f t="shared" si="35"/>
        <v>0</v>
      </c>
      <c r="BW16" s="757">
        <f t="shared" si="36"/>
        <v>856.54</v>
      </c>
      <c r="BX16" s="815">
        <f t="shared" ref="BX16:BX79" si="106">$BR$11*$BX$11*BR16</f>
        <v>0.378</v>
      </c>
      <c r="BY16" s="757">
        <f t="shared" si="37"/>
        <v>66.83</v>
      </c>
      <c r="BZ16" s="757">
        <f t="shared" si="38"/>
        <v>5.2226999999999997</v>
      </c>
      <c r="CA16" s="833">
        <f t="shared" si="39"/>
        <v>923.37</v>
      </c>
      <c r="CB16" s="818">
        <f>'[4]3'!CB16</f>
        <v>1.5E-3</v>
      </c>
      <c r="CC16" s="818">
        <f>'[4]3'!CC16</f>
        <v>1E-3</v>
      </c>
      <c r="CD16" s="818">
        <f>'[4]3'!CD16</f>
        <v>1.5E-3</v>
      </c>
      <c r="CE16" s="818">
        <f>'[4]3'!CE16</f>
        <v>1.5E-3</v>
      </c>
      <c r="CF16" s="818">
        <f>'[4]3'!CF16</f>
        <v>1E-3</v>
      </c>
      <c r="CG16" s="818">
        <f>'[4]3'!CG16</f>
        <v>5.0000000000000001E-4</v>
      </c>
      <c r="CH16" s="757">
        <f t="shared" si="40"/>
        <v>2.89845</v>
      </c>
      <c r="CI16" s="757">
        <f t="shared" si="41"/>
        <v>0.72390000000000021</v>
      </c>
      <c r="CJ16" s="757">
        <f t="shared" si="42"/>
        <v>0</v>
      </c>
      <c r="CK16" s="757">
        <f t="shared" si="43"/>
        <v>0</v>
      </c>
      <c r="CL16" s="757">
        <f t="shared" si="44"/>
        <v>640.42999999999995</v>
      </c>
      <c r="CM16" s="815">
        <f t="shared" ref="CM16:CM79" si="107">$CG$11*$CM$11*CG16</f>
        <v>0.3135</v>
      </c>
      <c r="CN16" s="757">
        <f t="shared" si="45"/>
        <v>55.43</v>
      </c>
      <c r="CO16" s="757">
        <f t="shared" si="46"/>
        <v>3.9358499999999998</v>
      </c>
      <c r="CP16" s="833">
        <f t="shared" si="47"/>
        <v>695.8599999999999</v>
      </c>
      <c r="CQ16" s="821">
        <f>'[4]3'!CQ16</f>
        <v>1.5E-3</v>
      </c>
      <c r="CR16" s="818">
        <f>'[4]3'!CR16</f>
        <v>1E-3</v>
      </c>
      <c r="CS16" s="818">
        <f>'[4]3'!CS16</f>
        <v>1.5E-3</v>
      </c>
      <c r="CT16" s="818">
        <f>'[4]3'!CT16</f>
        <v>1.5E-3</v>
      </c>
      <c r="CU16" s="818">
        <f>'[4]3'!CU16</f>
        <v>1E-3</v>
      </c>
      <c r="CV16" s="818">
        <f>'[4]3'!CV16</f>
        <v>5.0000000000000001E-4</v>
      </c>
      <c r="CW16" s="757">
        <f t="shared" si="48"/>
        <v>2.1659999999999999</v>
      </c>
      <c r="CX16" s="757">
        <f t="shared" si="49"/>
        <v>0.64030000000000009</v>
      </c>
      <c r="CY16" s="757">
        <f t="shared" si="50"/>
        <v>0</v>
      </c>
      <c r="CZ16" s="757">
        <f t="shared" si="51"/>
        <v>0</v>
      </c>
      <c r="DA16" s="757">
        <f t="shared" si="52"/>
        <v>496.15</v>
      </c>
      <c r="DB16" s="815">
        <f t="shared" ref="DB16:DB79" si="108">$DB$11*$CV$11*CV16</f>
        <v>0.2185</v>
      </c>
      <c r="DC16" s="757">
        <f t="shared" si="53"/>
        <v>38.630000000000003</v>
      </c>
      <c r="DD16" s="757">
        <f t="shared" si="54"/>
        <v>3.0248000000000004</v>
      </c>
      <c r="DE16" s="833">
        <f t="shared" si="55"/>
        <v>534.78</v>
      </c>
      <c r="DF16" s="821">
        <f>'[4]3'!DF16</f>
        <v>1.5E-3</v>
      </c>
      <c r="DG16" s="818">
        <f>'[4]3'!DG16</f>
        <v>1E-3</v>
      </c>
      <c r="DH16" s="818">
        <f>'[4]3'!DH16</f>
        <v>1.5E-3</v>
      </c>
      <c r="DI16" s="818">
        <f>'[4]3'!DI16</f>
        <v>1.5E-3</v>
      </c>
      <c r="DJ16" s="818">
        <f>'[4]3'!DJ16</f>
        <v>1E-3</v>
      </c>
      <c r="DK16" s="818">
        <f>'[4]3'!DK16</f>
        <v>5.0000000000000001E-4</v>
      </c>
      <c r="DL16" s="757">
        <f t="shared" si="56"/>
        <v>2.9956499999999999</v>
      </c>
      <c r="DM16" s="757">
        <f t="shared" si="57"/>
        <v>0.73290000000000011</v>
      </c>
      <c r="DN16" s="757">
        <f t="shared" si="58"/>
        <v>0</v>
      </c>
      <c r="DO16" s="757">
        <f t="shared" si="59"/>
        <v>0</v>
      </c>
      <c r="DP16" s="757">
        <f t="shared" si="60"/>
        <v>659.21</v>
      </c>
      <c r="DQ16" s="815">
        <f t="shared" ref="DQ16:DQ79" si="109">$DK$11*$DQ$11*DK16</f>
        <v>0.27300000000000002</v>
      </c>
      <c r="DR16" s="757">
        <f t="shared" si="61"/>
        <v>48.27</v>
      </c>
      <c r="DS16" s="757">
        <f t="shared" si="62"/>
        <v>4.0015499999999999</v>
      </c>
      <c r="DT16" s="833">
        <f t="shared" si="63"/>
        <v>707.48</v>
      </c>
      <c r="DU16" s="821">
        <f>'[4]3'!DU16</f>
        <v>1.5E-3</v>
      </c>
      <c r="DV16" s="818">
        <f>'[4]3'!DV16</f>
        <v>1E-3</v>
      </c>
      <c r="DW16" s="818">
        <f>'[4]3'!DW16</f>
        <v>1.5E-3</v>
      </c>
      <c r="DX16" s="818">
        <f>'[4]3'!DX16</f>
        <v>1.5E-3</v>
      </c>
      <c r="DY16" s="818">
        <f>'[4]3'!DY16</f>
        <v>1E-3</v>
      </c>
      <c r="DZ16" s="818">
        <f>'[4]3'!DZ16</f>
        <v>5.0000000000000001E-4</v>
      </c>
      <c r="EA16" s="757">
        <f t="shared" si="64"/>
        <v>4.6379999999999999</v>
      </c>
      <c r="EB16" s="757">
        <f t="shared" si="65"/>
        <v>0.73199999999999987</v>
      </c>
      <c r="EC16" s="757">
        <f t="shared" si="66"/>
        <v>0</v>
      </c>
      <c r="ED16" s="757">
        <f t="shared" si="67"/>
        <v>0</v>
      </c>
      <c r="EE16" s="757">
        <f t="shared" si="68"/>
        <v>949.42</v>
      </c>
      <c r="EF16" s="757">
        <f t="shared" ref="EF16:EF79" si="110">$DZ$11*$EF$11*DZ16</f>
        <v>0.35000000000000003</v>
      </c>
      <c r="EG16" s="757">
        <f t="shared" si="69"/>
        <v>61.88</v>
      </c>
      <c r="EH16" s="757">
        <f t="shared" si="70"/>
        <v>5.72</v>
      </c>
      <c r="EI16" s="833">
        <f t="shared" si="71"/>
        <v>1011.3</v>
      </c>
      <c r="EJ16" s="821">
        <f>'[4]3'!EJ16</f>
        <v>1.5E-3</v>
      </c>
      <c r="EK16" s="818">
        <f>'[4]3'!EK16</f>
        <v>1E-3</v>
      </c>
      <c r="EL16" s="818">
        <f>'[4]3'!EL16</f>
        <v>1.5E-3</v>
      </c>
      <c r="EM16" s="818">
        <f>'[4]3'!EM16</f>
        <v>1.5E-3</v>
      </c>
      <c r="EN16" s="818">
        <f>'[4]3'!EN16</f>
        <v>1E-3</v>
      </c>
      <c r="EO16" s="818">
        <f>'[4]3'!EO16</f>
        <v>5.0000000000000001E-4</v>
      </c>
      <c r="EP16" s="757">
        <f t="shared" si="72"/>
        <v>5.0901000000000005</v>
      </c>
      <c r="EQ16" s="757">
        <f t="shared" si="73"/>
        <v>0.72389999999999988</v>
      </c>
      <c r="ER16" s="757">
        <f t="shared" si="74"/>
        <v>0</v>
      </c>
      <c r="ES16" s="757">
        <f t="shared" si="75"/>
        <v>0</v>
      </c>
      <c r="ET16" s="757">
        <f t="shared" si="76"/>
        <v>1027.92</v>
      </c>
      <c r="EU16" s="757">
        <f t="shared" si="77"/>
        <v>0.39900000000000002</v>
      </c>
      <c r="EV16" s="757">
        <f t="shared" si="78"/>
        <v>70.540000000000006</v>
      </c>
      <c r="EW16" s="757">
        <f t="shared" si="79"/>
        <v>6.2130000000000001</v>
      </c>
      <c r="EX16" s="833">
        <f t="shared" si="80"/>
        <v>1098.46</v>
      </c>
      <c r="EY16" s="818">
        <f>'[4]3'!EY16</f>
        <v>1.5E-3</v>
      </c>
      <c r="EZ16" s="818">
        <f>'[4]3'!EZ16</f>
        <v>1E-3</v>
      </c>
      <c r="FA16" s="818">
        <f>'[4]3'!FA16</f>
        <v>1.5E-3</v>
      </c>
      <c r="FB16" s="818">
        <f>'[4]3'!FB16</f>
        <v>1.5E-3</v>
      </c>
      <c r="FC16" s="818">
        <f>'[4]3'!FC16</f>
        <v>1E-3</v>
      </c>
      <c r="FD16" s="818">
        <f>'[4]3'!FD16</f>
        <v>5.0000000000000001E-4</v>
      </c>
      <c r="FE16" s="757">
        <f t="shared" si="81"/>
        <v>5.6458500000000003</v>
      </c>
      <c r="FF16" s="757">
        <f t="shared" si="82"/>
        <v>0.82839999999999991</v>
      </c>
      <c r="FG16" s="757">
        <f t="shared" si="83"/>
        <v>0</v>
      </c>
      <c r="FH16" s="757">
        <f t="shared" si="84"/>
        <v>0</v>
      </c>
      <c r="FI16" s="757">
        <f t="shared" si="85"/>
        <v>1144.6500000000001</v>
      </c>
      <c r="FJ16" s="757">
        <f t="shared" si="86"/>
        <v>0.45600000000000002</v>
      </c>
      <c r="FK16" s="757">
        <f t="shared" si="87"/>
        <v>80.62</v>
      </c>
      <c r="FL16" s="757">
        <f t="shared" si="88"/>
        <v>6.9302500000000009</v>
      </c>
      <c r="FM16" s="833">
        <f t="shared" si="89"/>
        <v>1225.27</v>
      </c>
      <c r="FN16" s="818">
        <f>'[4]3'!FN16</f>
        <v>1.5E-3</v>
      </c>
      <c r="FO16" s="818">
        <f>'[4]3'!FO16</f>
        <v>1E-3</v>
      </c>
      <c r="FP16" s="818">
        <f>'[4]3'!FP16</f>
        <v>1.5E-3</v>
      </c>
      <c r="FQ16" s="818">
        <f>'[4]3'!FQ16</f>
        <v>1.5E-3</v>
      </c>
      <c r="FR16" s="818">
        <f>'[4]3'!FR16</f>
        <v>1E-3</v>
      </c>
      <c r="FS16" s="818">
        <f>'[4]3'!FS16</f>
        <v>5.0000000000000001E-4</v>
      </c>
      <c r="FT16" s="757">
        <f t="shared" si="90"/>
        <v>6.12</v>
      </c>
      <c r="FU16" s="757">
        <f t="shared" si="91"/>
        <v>0.92800000000000016</v>
      </c>
      <c r="FV16" s="757">
        <f t="shared" si="92"/>
        <v>0</v>
      </c>
      <c r="FW16" s="757">
        <f t="shared" si="93"/>
        <v>0</v>
      </c>
      <c r="FX16" s="757">
        <f t="shared" si="94"/>
        <v>1246.0899999999999</v>
      </c>
      <c r="FY16" s="757">
        <f t="shared" si="95"/>
        <v>0.48</v>
      </c>
      <c r="FZ16" s="757">
        <f t="shared" si="96"/>
        <v>84.86</v>
      </c>
      <c r="GA16" s="757">
        <f t="shared" si="97"/>
        <v>7.5280000000000005</v>
      </c>
      <c r="GB16" s="833">
        <f t="shared" si="98"/>
        <v>1330.9499999999998</v>
      </c>
      <c r="GC16" s="835">
        <f t="shared" si="99"/>
        <v>33.995849999999997</v>
      </c>
      <c r="GD16" s="836">
        <f t="shared" si="99"/>
        <v>6010.4699999999993</v>
      </c>
      <c r="GE16" s="837">
        <f t="shared" si="100"/>
        <v>33.4176</v>
      </c>
      <c r="GF16" s="838">
        <f t="shared" si="100"/>
        <v>5908.24</v>
      </c>
      <c r="GG16" s="839">
        <f t="shared" si="101"/>
        <v>67.413449999999997</v>
      </c>
      <c r="GH16" s="59">
        <f t="shared" si="101"/>
        <v>11918.71</v>
      </c>
      <c r="GI16" s="828">
        <v>9</v>
      </c>
      <c r="GJ16" s="105">
        <f>GG16-P16-AE16-AT16-BI16-BX16-CM16-DB16-DQ16-EF16-EU16-FJ16-FY16</f>
        <v>63.372449999999994</v>
      </c>
      <c r="GK16" s="59">
        <f t="shared" ref="GK16:GK79" si="111">GH16-FZ16-FK16-EV16-EG16-DR16-DC16-CN16-BY16-BJ16-AU16-AF16-Q16</f>
        <v>11204.259999999997</v>
      </c>
      <c r="GL16" s="840">
        <f t="shared" ref="GL16:GM79" si="112">GG16-GJ16</f>
        <v>4.0410000000000039</v>
      </c>
      <c r="GM16" s="841">
        <f t="shared" si="112"/>
        <v>714.45000000000255</v>
      </c>
    </row>
    <row r="17" spans="1:195" ht="18" customHeight="1">
      <c r="A17" s="814">
        <v>3</v>
      </c>
      <c r="B17" s="757" t="s">
        <v>1193</v>
      </c>
      <c r="C17" s="34" t="s">
        <v>1191</v>
      </c>
      <c r="D17" s="832">
        <f>[4]цены!D11</f>
        <v>97</v>
      </c>
      <c r="E17" s="818">
        <f>'[4]3'!E17</f>
        <v>1.5E-3</v>
      </c>
      <c r="F17" s="818">
        <f>'[4]3'!F17</f>
        <v>1E-3</v>
      </c>
      <c r="G17" s="818">
        <f>'[4]3'!G17</f>
        <v>1.5E-3</v>
      </c>
      <c r="H17" s="818">
        <f>'[4]3'!H17</f>
        <v>1.5E-3</v>
      </c>
      <c r="I17" s="818">
        <f>'[4]3'!I17</f>
        <v>1E-3</v>
      </c>
      <c r="J17" s="818">
        <f>'[4]3'!J17</f>
        <v>5.0000000000000001E-4</v>
      </c>
      <c r="K17" s="757">
        <f t="shared" si="0"/>
        <v>3.9448500000000002</v>
      </c>
      <c r="L17" s="757">
        <f t="shared" si="1"/>
        <v>0.59670000000000001</v>
      </c>
      <c r="M17" s="819">
        <f t="shared" si="2"/>
        <v>0</v>
      </c>
      <c r="N17" s="819">
        <f t="shared" si="3"/>
        <v>0</v>
      </c>
      <c r="O17" s="757">
        <f t="shared" si="4"/>
        <v>440.53</v>
      </c>
      <c r="P17" s="815">
        <f t="shared" si="102"/>
        <v>0.29899999999999999</v>
      </c>
      <c r="Q17" s="757">
        <f t="shared" si="5"/>
        <v>29</v>
      </c>
      <c r="R17" s="757">
        <f t="shared" si="6"/>
        <v>4.8405500000000004</v>
      </c>
      <c r="S17" s="833">
        <f t="shared" si="7"/>
        <v>469.53</v>
      </c>
      <c r="T17" s="821">
        <f>'[4]3'!T17</f>
        <v>1.5E-3</v>
      </c>
      <c r="U17" s="818">
        <f>'[4]3'!U17</f>
        <v>1E-3</v>
      </c>
      <c r="V17" s="818">
        <f>'[4]3'!V17</f>
        <v>1.5E-3</v>
      </c>
      <c r="W17" s="818">
        <f>'[4]3'!W17</f>
        <v>1.5E-3</v>
      </c>
      <c r="X17" s="818">
        <f>'[4]3'!X17</f>
        <v>1E-3</v>
      </c>
      <c r="Y17" s="818">
        <f>'[4]3'!Y17</f>
        <v>5.0000000000000001E-4</v>
      </c>
      <c r="Z17" s="757">
        <f t="shared" si="8"/>
        <v>4.8384</v>
      </c>
      <c r="AA17" s="757">
        <f t="shared" si="9"/>
        <v>0.79379999999999995</v>
      </c>
      <c r="AB17" s="757">
        <f t="shared" si="10"/>
        <v>0</v>
      </c>
      <c r="AC17" s="757">
        <f t="shared" si="11"/>
        <v>0</v>
      </c>
      <c r="AD17" s="757">
        <f t="shared" si="12"/>
        <v>546.32000000000005</v>
      </c>
      <c r="AE17" s="815">
        <f t="shared" si="103"/>
        <v>0.41400000000000003</v>
      </c>
      <c r="AF17" s="757">
        <f t="shared" si="13"/>
        <v>40.159999999999997</v>
      </c>
      <c r="AG17" s="757">
        <f t="shared" si="14"/>
        <v>6.0461999999999998</v>
      </c>
      <c r="AH17" s="833">
        <f t="shared" si="15"/>
        <v>586.48</v>
      </c>
      <c r="AI17" s="834">
        <v>1.5E-3</v>
      </c>
      <c r="AJ17" s="808">
        <v>1E-3</v>
      </c>
      <c r="AK17" s="808">
        <v>1.5E-3</v>
      </c>
      <c r="AL17" s="808">
        <v>1.5E-3</v>
      </c>
      <c r="AM17" s="808">
        <v>1E-3</v>
      </c>
      <c r="AN17" s="808">
        <v>5.0000000000000001E-4</v>
      </c>
      <c r="AO17" s="757">
        <f t="shared" si="16"/>
        <v>6.141</v>
      </c>
      <c r="AP17" s="757">
        <f t="shared" si="17"/>
        <v>1.0520000000000005</v>
      </c>
      <c r="AQ17" s="757">
        <f t="shared" si="18"/>
        <v>0</v>
      </c>
      <c r="AR17" s="757">
        <f t="shared" si="19"/>
        <v>0</v>
      </c>
      <c r="AS17" s="757">
        <f t="shared" si="20"/>
        <v>697.72</v>
      </c>
      <c r="AT17" s="815">
        <f t="shared" si="104"/>
        <v>0.46</v>
      </c>
      <c r="AU17" s="757">
        <f t="shared" si="21"/>
        <v>44.62</v>
      </c>
      <c r="AV17" s="757">
        <f t="shared" si="22"/>
        <v>7.6530000000000005</v>
      </c>
      <c r="AW17" s="833">
        <f t="shared" si="23"/>
        <v>742.34</v>
      </c>
      <c r="AX17" s="818">
        <f>'[4]3'!AX17</f>
        <v>1.5E-3</v>
      </c>
      <c r="AY17" s="818">
        <f>'[4]3'!AY17</f>
        <v>1E-3</v>
      </c>
      <c r="AZ17" s="818">
        <f>'[4]3'!AZ17</f>
        <v>1.5E-3</v>
      </c>
      <c r="BA17" s="818">
        <f>'[4]3'!BA17</f>
        <v>1.5E-3</v>
      </c>
      <c r="BB17" s="818">
        <f>'[4]3'!BB17</f>
        <v>1E-3</v>
      </c>
      <c r="BC17" s="818">
        <f>'[4]3'!BC17</f>
        <v>5.0000000000000001E-4</v>
      </c>
      <c r="BD17" s="757">
        <f t="shared" si="24"/>
        <v>5.3038500000000006</v>
      </c>
      <c r="BE17" s="757">
        <f t="shared" si="25"/>
        <v>0.99369999999999969</v>
      </c>
      <c r="BF17" s="757">
        <f t="shared" si="26"/>
        <v>0</v>
      </c>
      <c r="BG17" s="757">
        <f t="shared" si="27"/>
        <v>0</v>
      </c>
      <c r="BH17" s="757">
        <f t="shared" si="28"/>
        <v>610.86</v>
      </c>
      <c r="BI17" s="815">
        <f t="shared" si="105"/>
        <v>0</v>
      </c>
      <c r="BJ17" s="757">
        <f t="shared" si="29"/>
        <v>0</v>
      </c>
      <c r="BK17" s="757">
        <f t="shared" si="30"/>
        <v>6.2975500000000002</v>
      </c>
      <c r="BL17" s="833">
        <f t="shared" si="31"/>
        <v>610.86</v>
      </c>
      <c r="BM17" s="821">
        <f>'[4]3'!BM17</f>
        <v>1.5E-3</v>
      </c>
      <c r="BN17" s="818">
        <f>'[4]3'!BN17</f>
        <v>1E-3</v>
      </c>
      <c r="BO17" s="818">
        <f>'[4]3'!BO17</f>
        <v>1.5E-3</v>
      </c>
      <c r="BP17" s="818">
        <f>'[4]3'!BP17</f>
        <v>1.5E-3</v>
      </c>
      <c r="BQ17" s="818">
        <f>'[4]3'!BQ17</f>
        <v>1E-3</v>
      </c>
      <c r="BR17" s="818">
        <f>'[4]3'!BR17</f>
        <v>5.0000000000000001E-4</v>
      </c>
      <c r="BS17" s="757">
        <f t="shared" si="32"/>
        <v>3.9986999999999995</v>
      </c>
      <c r="BT17" s="757">
        <f t="shared" si="33"/>
        <v>0.84599999999999997</v>
      </c>
      <c r="BU17" s="757">
        <f t="shared" si="34"/>
        <v>0</v>
      </c>
      <c r="BV17" s="757">
        <f t="shared" si="35"/>
        <v>0</v>
      </c>
      <c r="BW17" s="757">
        <f t="shared" si="36"/>
        <v>469.94</v>
      </c>
      <c r="BX17" s="815">
        <f t="shared" si="106"/>
        <v>0.378</v>
      </c>
      <c r="BY17" s="757">
        <f t="shared" si="37"/>
        <v>36.67</v>
      </c>
      <c r="BZ17" s="757">
        <f t="shared" si="38"/>
        <v>5.2226999999999997</v>
      </c>
      <c r="CA17" s="833">
        <f t="shared" si="39"/>
        <v>506.61</v>
      </c>
      <c r="CB17" s="818">
        <f>'[4]3'!CB17</f>
        <v>1.5E-3</v>
      </c>
      <c r="CC17" s="818">
        <f>'[4]3'!CC17</f>
        <v>1E-3</v>
      </c>
      <c r="CD17" s="818">
        <f>'[4]3'!CD17</f>
        <v>1.5E-3</v>
      </c>
      <c r="CE17" s="818">
        <f>'[4]3'!CE17</f>
        <v>1.5E-3</v>
      </c>
      <c r="CF17" s="818">
        <f>'[4]3'!CF17</f>
        <v>1E-3</v>
      </c>
      <c r="CG17" s="818">
        <f>'[4]3'!CG17</f>
        <v>5.0000000000000001E-4</v>
      </c>
      <c r="CH17" s="757">
        <f t="shared" si="40"/>
        <v>2.89845</v>
      </c>
      <c r="CI17" s="757">
        <f t="shared" si="41"/>
        <v>0.72390000000000021</v>
      </c>
      <c r="CJ17" s="757">
        <f t="shared" si="42"/>
        <v>0</v>
      </c>
      <c r="CK17" s="757">
        <f t="shared" si="43"/>
        <v>0</v>
      </c>
      <c r="CL17" s="757">
        <f t="shared" si="44"/>
        <v>351.37</v>
      </c>
      <c r="CM17" s="815">
        <f t="shared" si="107"/>
        <v>0.3135</v>
      </c>
      <c r="CN17" s="757">
        <f t="shared" si="45"/>
        <v>30.41</v>
      </c>
      <c r="CO17" s="757">
        <f t="shared" si="46"/>
        <v>3.9358499999999998</v>
      </c>
      <c r="CP17" s="833">
        <f t="shared" si="47"/>
        <v>381.78000000000003</v>
      </c>
      <c r="CQ17" s="821">
        <f>'[4]3'!CQ17</f>
        <v>1.5E-3</v>
      </c>
      <c r="CR17" s="818">
        <f>'[4]3'!CR17</f>
        <v>1E-3</v>
      </c>
      <c r="CS17" s="818">
        <f>'[4]3'!CS17</f>
        <v>1.5E-3</v>
      </c>
      <c r="CT17" s="818">
        <f>'[4]3'!CT17</f>
        <v>1.5E-3</v>
      </c>
      <c r="CU17" s="818">
        <f>'[4]3'!CU17</f>
        <v>1E-3</v>
      </c>
      <c r="CV17" s="818">
        <f>'[4]3'!CV17</f>
        <v>5.0000000000000001E-4</v>
      </c>
      <c r="CW17" s="757">
        <f t="shared" si="48"/>
        <v>2.1659999999999999</v>
      </c>
      <c r="CX17" s="757">
        <f t="shared" si="49"/>
        <v>0.64030000000000009</v>
      </c>
      <c r="CY17" s="757">
        <f t="shared" si="50"/>
        <v>0</v>
      </c>
      <c r="CZ17" s="757">
        <f t="shared" si="51"/>
        <v>0</v>
      </c>
      <c r="DA17" s="757">
        <f t="shared" si="52"/>
        <v>272.20999999999998</v>
      </c>
      <c r="DB17" s="815">
        <f t="shared" si="108"/>
        <v>0.2185</v>
      </c>
      <c r="DC17" s="757">
        <f t="shared" si="53"/>
        <v>21.19</v>
      </c>
      <c r="DD17" s="757">
        <f t="shared" si="54"/>
        <v>3.0248000000000004</v>
      </c>
      <c r="DE17" s="833">
        <f t="shared" si="55"/>
        <v>293.39999999999998</v>
      </c>
      <c r="DF17" s="821">
        <f>'[4]3'!DF17</f>
        <v>1.5E-3</v>
      </c>
      <c r="DG17" s="818">
        <f>'[4]3'!DG17</f>
        <v>1E-3</v>
      </c>
      <c r="DH17" s="818">
        <f>'[4]3'!DH17</f>
        <v>1.5E-3</v>
      </c>
      <c r="DI17" s="818">
        <f>'[4]3'!DI17</f>
        <v>1.5E-3</v>
      </c>
      <c r="DJ17" s="818">
        <f>'[4]3'!DJ17</f>
        <v>1E-3</v>
      </c>
      <c r="DK17" s="818">
        <f>'[4]3'!DK17</f>
        <v>5.0000000000000001E-4</v>
      </c>
      <c r="DL17" s="757">
        <f t="shared" si="56"/>
        <v>2.9956499999999999</v>
      </c>
      <c r="DM17" s="757">
        <f t="shared" si="57"/>
        <v>0.73290000000000011</v>
      </c>
      <c r="DN17" s="757">
        <f t="shared" si="58"/>
        <v>0</v>
      </c>
      <c r="DO17" s="757">
        <f t="shared" si="59"/>
        <v>0</v>
      </c>
      <c r="DP17" s="757">
        <f t="shared" si="60"/>
        <v>361.67</v>
      </c>
      <c r="DQ17" s="815">
        <f t="shared" si="109"/>
        <v>0.27300000000000002</v>
      </c>
      <c r="DR17" s="757">
        <f t="shared" si="61"/>
        <v>26.48</v>
      </c>
      <c r="DS17" s="757">
        <f t="shared" si="62"/>
        <v>4.0015499999999999</v>
      </c>
      <c r="DT17" s="833">
        <f t="shared" si="63"/>
        <v>388.15000000000003</v>
      </c>
      <c r="DU17" s="821">
        <f>'[4]3'!DU17</f>
        <v>1.5E-3</v>
      </c>
      <c r="DV17" s="818">
        <f>'[4]3'!DV17</f>
        <v>1E-3</v>
      </c>
      <c r="DW17" s="818">
        <f>'[4]3'!DW17</f>
        <v>1.5E-3</v>
      </c>
      <c r="DX17" s="818">
        <f>'[4]3'!DX17</f>
        <v>1.5E-3</v>
      </c>
      <c r="DY17" s="818">
        <f>'[4]3'!DY17</f>
        <v>1E-3</v>
      </c>
      <c r="DZ17" s="818">
        <f>'[4]3'!DZ17</f>
        <v>5.0000000000000001E-4</v>
      </c>
      <c r="EA17" s="757">
        <f t="shared" si="64"/>
        <v>4.6379999999999999</v>
      </c>
      <c r="EB17" s="757">
        <f t="shared" si="65"/>
        <v>0.73199999999999987</v>
      </c>
      <c r="EC17" s="757">
        <f t="shared" si="66"/>
        <v>0</v>
      </c>
      <c r="ED17" s="757">
        <f t="shared" si="67"/>
        <v>0</v>
      </c>
      <c r="EE17" s="757">
        <f t="shared" si="68"/>
        <v>520.89</v>
      </c>
      <c r="EF17" s="757">
        <f t="shared" si="110"/>
        <v>0.35000000000000003</v>
      </c>
      <c r="EG17" s="757">
        <f t="shared" si="69"/>
        <v>33.950000000000003</v>
      </c>
      <c r="EH17" s="757">
        <f t="shared" si="70"/>
        <v>5.72</v>
      </c>
      <c r="EI17" s="833">
        <f t="shared" si="71"/>
        <v>554.84</v>
      </c>
      <c r="EJ17" s="821">
        <f>'[4]3'!EJ17</f>
        <v>1.5E-3</v>
      </c>
      <c r="EK17" s="818">
        <f>'[4]3'!EK17</f>
        <v>1E-3</v>
      </c>
      <c r="EL17" s="818">
        <f>'[4]3'!EL17</f>
        <v>1.5E-3</v>
      </c>
      <c r="EM17" s="818">
        <f>'[4]3'!EM17</f>
        <v>1.5E-3</v>
      </c>
      <c r="EN17" s="818">
        <f>'[4]3'!EN17</f>
        <v>1E-3</v>
      </c>
      <c r="EO17" s="818">
        <f>'[4]3'!EO17</f>
        <v>5.0000000000000001E-4</v>
      </c>
      <c r="EP17" s="757">
        <f t="shared" si="72"/>
        <v>5.0901000000000005</v>
      </c>
      <c r="EQ17" s="757">
        <f t="shared" si="73"/>
        <v>0.72389999999999988</v>
      </c>
      <c r="ER17" s="757">
        <f t="shared" si="74"/>
        <v>0</v>
      </c>
      <c r="ES17" s="757">
        <f t="shared" si="75"/>
        <v>0</v>
      </c>
      <c r="ET17" s="757">
        <f t="shared" si="76"/>
        <v>563.96</v>
      </c>
      <c r="EU17" s="757">
        <f t="shared" si="77"/>
        <v>0.39900000000000002</v>
      </c>
      <c r="EV17" s="757">
        <f t="shared" si="78"/>
        <v>38.700000000000003</v>
      </c>
      <c r="EW17" s="757">
        <f t="shared" si="79"/>
        <v>6.2130000000000001</v>
      </c>
      <c r="EX17" s="833">
        <f t="shared" si="80"/>
        <v>602.66000000000008</v>
      </c>
      <c r="EY17" s="818">
        <f>'[4]3'!EY17</f>
        <v>1.5E-3</v>
      </c>
      <c r="EZ17" s="818">
        <f>'[4]3'!EZ17</f>
        <v>1E-3</v>
      </c>
      <c r="FA17" s="818">
        <f>'[4]3'!FA17</f>
        <v>1.5E-3</v>
      </c>
      <c r="FB17" s="818">
        <f>'[4]3'!FB17</f>
        <v>1.5E-3</v>
      </c>
      <c r="FC17" s="818">
        <f>'[4]3'!FC17</f>
        <v>1E-3</v>
      </c>
      <c r="FD17" s="818">
        <f>'[4]3'!FD17</f>
        <v>5.0000000000000001E-4</v>
      </c>
      <c r="FE17" s="757">
        <f t="shared" si="81"/>
        <v>5.6458500000000003</v>
      </c>
      <c r="FF17" s="757">
        <f t="shared" si="82"/>
        <v>0.82839999999999991</v>
      </c>
      <c r="FG17" s="757">
        <f t="shared" si="83"/>
        <v>0</v>
      </c>
      <c r="FH17" s="757">
        <f t="shared" si="84"/>
        <v>0</v>
      </c>
      <c r="FI17" s="757">
        <f t="shared" si="85"/>
        <v>628</v>
      </c>
      <c r="FJ17" s="757">
        <f t="shared" si="86"/>
        <v>0.45600000000000002</v>
      </c>
      <c r="FK17" s="757">
        <f t="shared" si="87"/>
        <v>44.23</v>
      </c>
      <c r="FL17" s="757">
        <f t="shared" si="88"/>
        <v>6.9302500000000009</v>
      </c>
      <c r="FM17" s="833">
        <f t="shared" si="89"/>
        <v>672.23</v>
      </c>
      <c r="FN17" s="818">
        <f>'[4]3'!FN17</f>
        <v>1.5E-3</v>
      </c>
      <c r="FO17" s="818">
        <f>'[4]3'!FO17</f>
        <v>1E-3</v>
      </c>
      <c r="FP17" s="818">
        <f>'[4]3'!FP17</f>
        <v>1.5E-3</v>
      </c>
      <c r="FQ17" s="818">
        <f>'[4]3'!FQ17</f>
        <v>1.5E-3</v>
      </c>
      <c r="FR17" s="818">
        <f>'[4]3'!FR17</f>
        <v>1E-3</v>
      </c>
      <c r="FS17" s="818">
        <f>'[4]3'!FS17</f>
        <v>5.0000000000000001E-4</v>
      </c>
      <c r="FT17" s="757">
        <f t="shared" si="90"/>
        <v>6.12</v>
      </c>
      <c r="FU17" s="757">
        <f t="shared" si="91"/>
        <v>0.92800000000000016</v>
      </c>
      <c r="FV17" s="757">
        <f t="shared" si="92"/>
        <v>0</v>
      </c>
      <c r="FW17" s="757">
        <f t="shared" si="93"/>
        <v>0</v>
      </c>
      <c r="FX17" s="757">
        <f t="shared" si="94"/>
        <v>683.66</v>
      </c>
      <c r="FY17" s="757">
        <f t="shared" si="95"/>
        <v>0.48</v>
      </c>
      <c r="FZ17" s="757">
        <f t="shared" si="96"/>
        <v>46.56</v>
      </c>
      <c r="GA17" s="757">
        <f t="shared" si="97"/>
        <v>7.5280000000000005</v>
      </c>
      <c r="GB17" s="833">
        <f t="shared" si="98"/>
        <v>730.22</v>
      </c>
      <c r="GC17" s="835">
        <f t="shared" si="99"/>
        <v>33.995849999999997</v>
      </c>
      <c r="GD17" s="836">
        <f t="shared" si="99"/>
        <v>3297.6000000000004</v>
      </c>
      <c r="GE17" s="837">
        <f t="shared" si="100"/>
        <v>33.4176</v>
      </c>
      <c r="GF17" s="838">
        <f t="shared" si="100"/>
        <v>3241.5</v>
      </c>
      <c r="GG17" s="839">
        <f t="shared" si="101"/>
        <v>67.413449999999997</v>
      </c>
      <c r="GH17" s="59">
        <f t="shared" si="101"/>
        <v>6539.1</v>
      </c>
      <c r="GI17" s="828">
        <v>9</v>
      </c>
      <c r="GJ17" s="105">
        <f t="shared" ref="GJ17:GJ80" si="113">GG17-P17-AE17-AT17-BI17-BX17-CM17-DB17-DQ17-EF17-EU17-FJ17-FY17</f>
        <v>63.372449999999994</v>
      </c>
      <c r="GK17" s="59">
        <f t="shared" si="111"/>
        <v>6147.1300000000019</v>
      </c>
      <c r="GL17" s="840">
        <f t="shared" si="112"/>
        <v>4.0410000000000039</v>
      </c>
      <c r="GM17" s="841">
        <f t="shared" si="112"/>
        <v>391.96999999999844</v>
      </c>
    </row>
    <row r="18" spans="1:195" ht="18" customHeight="1">
      <c r="A18" s="831">
        <v>4</v>
      </c>
      <c r="B18" s="757" t="s">
        <v>1194</v>
      </c>
      <c r="C18" s="34" t="s">
        <v>1191</v>
      </c>
      <c r="D18" s="832">
        <f>[4]цены!D12</f>
        <v>68.23</v>
      </c>
      <c r="E18" s="818">
        <f>'[4]3'!E18</f>
        <v>7.0000000000000001E-3</v>
      </c>
      <c r="F18" s="818">
        <f>'[4]3'!F18</f>
        <v>5.0000000000000001E-3</v>
      </c>
      <c r="G18" s="818">
        <f>'[4]3'!G18</f>
        <v>7.0000000000000001E-3</v>
      </c>
      <c r="H18" s="818">
        <f>'[4]3'!H18</f>
        <v>7.0000000000000001E-3</v>
      </c>
      <c r="I18" s="818">
        <f>'[4]3'!I18</f>
        <v>6.0000000000000001E-3</v>
      </c>
      <c r="J18" s="818">
        <f>'[4]3'!J18</f>
        <v>0.01</v>
      </c>
      <c r="K18" s="757">
        <f t="shared" si="0"/>
        <v>18.409300000000002</v>
      </c>
      <c r="L18" s="757">
        <f t="shared" si="1"/>
        <v>2.9835000000000003</v>
      </c>
      <c r="M18" s="819">
        <f t="shared" si="2"/>
        <v>0</v>
      </c>
      <c r="N18" s="819">
        <f t="shared" si="3"/>
        <v>0</v>
      </c>
      <c r="O18" s="757">
        <f t="shared" si="4"/>
        <v>1459.63</v>
      </c>
      <c r="P18" s="815">
        <f t="shared" si="102"/>
        <v>5.98</v>
      </c>
      <c r="Q18" s="757">
        <f t="shared" si="5"/>
        <v>408.02</v>
      </c>
      <c r="R18" s="757">
        <f t="shared" si="6"/>
        <v>27.372800000000002</v>
      </c>
      <c r="S18" s="833">
        <f t="shared" si="7"/>
        <v>1867.65</v>
      </c>
      <c r="T18" s="821">
        <f>'[4]3'!T18</f>
        <v>7.0000000000000001E-3</v>
      </c>
      <c r="U18" s="818">
        <f>'[4]3'!U18</f>
        <v>5.0000000000000001E-3</v>
      </c>
      <c r="V18" s="818">
        <f>'[4]3'!V18</f>
        <v>7.0000000000000001E-3</v>
      </c>
      <c r="W18" s="818">
        <f>'[4]3'!W18</f>
        <v>7.0000000000000001E-3</v>
      </c>
      <c r="X18" s="818">
        <f>'[4]3'!X18</f>
        <v>5.0000000000000001E-3</v>
      </c>
      <c r="Y18" s="818">
        <f>'[4]3'!Y18</f>
        <v>0.01</v>
      </c>
      <c r="Z18" s="757">
        <f t="shared" si="8"/>
        <v>22.5792</v>
      </c>
      <c r="AA18" s="757">
        <f t="shared" si="9"/>
        <v>3.9689999999999999</v>
      </c>
      <c r="AB18" s="757">
        <f t="shared" si="10"/>
        <v>0</v>
      </c>
      <c r="AC18" s="757">
        <f t="shared" si="11"/>
        <v>0</v>
      </c>
      <c r="AD18" s="757">
        <f t="shared" si="12"/>
        <v>1811.38</v>
      </c>
      <c r="AE18" s="815">
        <f t="shared" si="103"/>
        <v>8.2799999999999994</v>
      </c>
      <c r="AF18" s="757">
        <f t="shared" si="13"/>
        <v>564.94000000000005</v>
      </c>
      <c r="AG18" s="757">
        <f t="shared" si="14"/>
        <v>34.828200000000002</v>
      </c>
      <c r="AH18" s="833">
        <f t="shared" si="15"/>
        <v>2376.3200000000002</v>
      </c>
      <c r="AI18" s="834">
        <v>7.0000000000000001E-3</v>
      </c>
      <c r="AJ18" s="808">
        <v>5.0000000000000001E-3</v>
      </c>
      <c r="AK18" s="808">
        <v>7.0000000000000001E-3</v>
      </c>
      <c r="AL18" s="808">
        <v>7.0000000000000001E-3</v>
      </c>
      <c r="AM18" s="808">
        <v>5.0000000000000001E-3</v>
      </c>
      <c r="AN18" s="808">
        <v>0.01</v>
      </c>
      <c r="AO18" s="757">
        <f t="shared" si="16"/>
        <v>28.658000000000001</v>
      </c>
      <c r="AP18" s="757">
        <f t="shared" si="17"/>
        <v>5.2600000000000025</v>
      </c>
      <c r="AQ18" s="757">
        <f t="shared" si="18"/>
        <v>0</v>
      </c>
      <c r="AR18" s="757">
        <f t="shared" si="19"/>
        <v>0</v>
      </c>
      <c r="AS18" s="757">
        <f t="shared" si="20"/>
        <v>2314.23</v>
      </c>
      <c r="AT18" s="815">
        <f t="shared" si="104"/>
        <v>9.2000000000000011</v>
      </c>
      <c r="AU18" s="757">
        <f t="shared" si="21"/>
        <v>627.72</v>
      </c>
      <c r="AV18" s="757">
        <f t="shared" si="22"/>
        <v>43.118000000000009</v>
      </c>
      <c r="AW18" s="833">
        <f t="shared" si="23"/>
        <v>2941.95</v>
      </c>
      <c r="AX18" s="818">
        <f>'[4]3'!AX18</f>
        <v>7.0000000000000001E-3</v>
      </c>
      <c r="AY18" s="818">
        <f>'[4]3'!AY18</f>
        <v>5.0000000000000001E-3</v>
      </c>
      <c r="AZ18" s="818">
        <f>'[4]3'!AZ18</f>
        <v>7.0000000000000001E-3</v>
      </c>
      <c r="BA18" s="818">
        <f>'[4]3'!BA18</f>
        <v>7.0000000000000001E-3</v>
      </c>
      <c r="BB18" s="818">
        <f>'[4]3'!BB18</f>
        <v>5.0000000000000001E-3</v>
      </c>
      <c r="BC18" s="818">
        <f>'[4]3'!BC18</f>
        <v>0.01</v>
      </c>
      <c r="BD18" s="757">
        <f t="shared" si="24"/>
        <v>24.751300000000001</v>
      </c>
      <c r="BE18" s="757">
        <f t="shared" si="25"/>
        <v>4.9684999999999988</v>
      </c>
      <c r="BF18" s="757">
        <f t="shared" si="26"/>
        <v>0</v>
      </c>
      <c r="BG18" s="757">
        <f t="shared" si="27"/>
        <v>0</v>
      </c>
      <c r="BH18" s="757">
        <f t="shared" si="28"/>
        <v>2027.78</v>
      </c>
      <c r="BI18" s="815">
        <f t="shared" si="105"/>
        <v>0</v>
      </c>
      <c r="BJ18" s="757">
        <f t="shared" si="29"/>
        <v>0</v>
      </c>
      <c r="BK18" s="757">
        <f t="shared" si="30"/>
        <v>29.719799999999999</v>
      </c>
      <c r="BL18" s="833">
        <f t="shared" si="31"/>
        <v>2027.78</v>
      </c>
      <c r="BM18" s="821">
        <f>'[4]3'!BM18</f>
        <v>7.0000000000000001E-3</v>
      </c>
      <c r="BN18" s="818">
        <f>'[4]3'!BN18</f>
        <v>5.0000000000000001E-3</v>
      </c>
      <c r="BO18" s="818">
        <f>'[4]3'!BO18</f>
        <v>7.0000000000000001E-3</v>
      </c>
      <c r="BP18" s="818">
        <f>'[4]3'!BP18</f>
        <v>7.0000000000000001E-3</v>
      </c>
      <c r="BQ18" s="818">
        <f>'[4]3'!BQ18</f>
        <v>5.0000000000000001E-3</v>
      </c>
      <c r="BR18" s="818">
        <f>'[4]3'!BR18</f>
        <v>0.01</v>
      </c>
      <c r="BS18" s="757">
        <f t="shared" si="32"/>
        <v>18.660599999999999</v>
      </c>
      <c r="BT18" s="757">
        <f t="shared" si="33"/>
        <v>4.2300000000000004</v>
      </c>
      <c r="BU18" s="757">
        <f t="shared" si="34"/>
        <v>0</v>
      </c>
      <c r="BV18" s="757">
        <f t="shared" si="35"/>
        <v>0</v>
      </c>
      <c r="BW18" s="757">
        <f t="shared" si="36"/>
        <v>1561.83</v>
      </c>
      <c r="BX18" s="815">
        <f t="shared" si="106"/>
        <v>7.5600000000000005</v>
      </c>
      <c r="BY18" s="757">
        <f t="shared" si="37"/>
        <v>515.82000000000005</v>
      </c>
      <c r="BZ18" s="757">
        <f t="shared" si="38"/>
        <v>30.450600000000001</v>
      </c>
      <c r="CA18" s="833">
        <f t="shared" si="39"/>
        <v>2077.65</v>
      </c>
      <c r="CB18" s="818">
        <f>'[4]3'!CB18</f>
        <v>7.0000000000000001E-3</v>
      </c>
      <c r="CC18" s="818">
        <f>'[4]3'!CC18</f>
        <v>5.0000000000000001E-3</v>
      </c>
      <c r="CD18" s="818">
        <f>'[4]3'!CD18</f>
        <v>7.0000000000000001E-3</v>
      </c>
      <c r="CE18" s="818">
        <f>'[4]3'!CE18</f>
        <v>7.0000000000000001E-3</v>
      </c>
      <c r="CF18" s="818">
        <f>'[4]3'!CF18</f>
        <v>5.0000000000000001E-3</v>
      </c>
      <c r="CG18" s="818">
        <f>'[4]3'!CG18</f>
        <v>0.01</v>
      </c>
      <c r="CH18" s="757">
        <f t="shared" si="40"/>
        <v>13.5261</v>
      </c>
      <c r="CI18" s="757">
        <f t="shared" si="41"/>
        <v>3.6195000000000013</v>
      </c>
      <c r="CJ18" s="757">
        <f t="shared" si="42"/>
        <v>0</v>
      </c>
      <c r="CK18" s="757">
        <f t="shared" si="43"/>
        <v>0</v>
      </c>
      <c r="CL18" s="757">
        <f t="shared" si="44"/>
        <v>1169.8399999999999</v>
      </c>
      <c r="CM18" s="815">
        <f t="shared" si="107"/>
        <v>6.2700000000000005</v>
      </c>
      <c r="CN18" s="757">
        <f t="shared" si="45"/>
        <v>427.8</v>
      </c>
      <c r="CO18" s="757">
        <f t="shared" si="46"/>
        <v>23.415600000000001</v>
      </c>
      <c r="CP18" s="833">
        <f t="shared" si="47"/>
        <v>1597.6399999999999</v>
      </c>
      <c r="CQ18" s="821">
        <f>'[4]3'!CQ18</f>
        <v>7.0000000000000001E-3</v>
      </c>
      <c r="CR18" s="818">
        <f>'[4]3'!CR18</f>
        <v>5.0000000000000001E-3</v>
      </c>
      <c r="CS18" s="818">
        <f>'[4]3'!CS18</f>
        <v>7.0000000000000001E-3</v>
      </c>
      <c r="CT18" s="818">
        <f>'[4]3'!CT18</f>
        <v>7.0000000000000001E-3</v>
      </c>
      <c r="CU18" s="818">
        <f>'[4]3'!CU18</f>
        <v>5.0000000000000001E-3</v>
      </c>
      <c r="CV18" s="818">
        <f>'[4]3'!CV18</f>
        <v>0.01</v>
      </c>
      <c r="CW18" s="757">
        <f t="shared" si="48"/>
        <v>10.108000000000001</v>
      </c>
      <c r="CX18" s="757">
        <f t="shared" si="49"/>
        <v>3.2015000000000002</v>
      </c>
      <c r="CY18" s="757">
        <f t="shared" si="50"/>
        <v>0</v>
      </c>
      <c r="CZ18" s="757">
        <f t="shared" si="51"/>
        <v>0</v>
      </c>
      <c r="DA18" s="757">
        <f t="shared" si="52"/>
        <v>908.11</v>
      </c>
      <c r="DB18" s="815">
        <f t="shared" si="108"/>
        <v>4.37</v>
      </c>
      <c r="DC18" s="757">
        <f t="shared" si="53"/>
        <v>298.17</v>
      </c>
      <c r="DD18" s="757">
        <f t="shared" si="54"/>
        <v>17.679500000000001</v>
      </c>
      <c r="DE18" s="833">
        <f t="shared" si="55"/>
        <v>1206.28</v>
      </c>
      <c r="DF18" s="821">
        <f>'[4]3'!DF18</f>
        <v>7.0000000000000001E-3</v>
      </c>
      <c r="DG18" s="818">
        <f>'[4]3'!DG18</f>
        <v>5.0000000000000001E-3</v>
      </c>
      <c r="DH18" s="818">
        <f>'[4]3'!DH18</f>
        <v>7.0000000000000001E-3</v>
      </c>
      <c r="DI18" s="818">
        <f>'[4]3'!DI18</f>
        <v>7.0000000000000001E-3</v>
      </c>
      <c r="DJ18" s="818">
        <f>'[4]3'!DJ18</f>
        <v>5.0000000000000001E-3</v>
      </c>
      <c r="DK18" s="818">
        <f>'[4]3'!DK18</f>
        <v>0.01</v>
      </c>
      <c r="DL18" s="757">
        <f t="shared" si="56"/>
        <v>13.979699999999999</v>
      </c>
      <c r="DM18" s="757">
        <f t="shared" si="57"/>
        <v>3.6645000000000003</v>
      </c>
      <c r="DN18" s="757">
        <f t="shared" si="58"/>
        <v>0</v>
      </c>
      <c r="DO18" s="757">
        <f t="shared" si="59"/>
        <v>0</v>
      </c>
      <c r="DP18" s="757">
        <f t="shared" si="60"/>
        <v>1203.8599999999999</v>
      </c>
      <c r="DQ18" s="815">
        <f t="shared" si="109"/>
        <v>5.46</v>
      </c>
      <c r="DR18" s="757">
        <f t="shared" si="61"/>
        <v>372.54</v>
      </c>
      <c r="DS18" s="757">
        <f t="shared" si="62"/>
        <v>23.104199999999999</v>
      </c>
      <c r="DT18" s="833">
        <f t="shared" si="63"/>
        <v>1576.3999999999999</v>
      </c>
      <c r="DU18" s="821">
        <f>'[4]3'!DU18</f>
        <v>7.0000000000000001E-3</v>
      </c>
      <c r="DV18" s="818">
        <f>'[4]3'!DV18</f>
        <v>5.0000000000000001E-3</v>
      </c>
      <c r="DW18" s="818">
        <f>'[4]3'!DW18</f>
        <v>7.0000000000000001E-3</v>
      </c>
      <c r="DX18" s="818">
        <f>'[4]3'!DX18</f>
        <v>7.0000000000000001E-3</v>
      </c>
      <c r="DY18" s="818">
        <f>'[4]3'!DY18</f>
        <v>5.0000000000000001E-3</v>
      </c>
      <c r="DZ18" s="818">
        <f>'[4]3'!DZ18</f>
        <v>0.01</v>
      </c>
      <c r="EA18" s="757">
        <f t="shared" si="64"/>
        <v>21.644000000000002</v>
      </c>
      <c r="EB18" s="757">
        <f t="shared" si="65"/>
        <v>3.6599999999999997</v>
      </c>
      <c r="EC18" s="757">
        <f t="shared" si="66"/>
        <v>0</v>
      </c>
      <c r="ED18" s="757">
        <f t="shared" si="67"/>
        <v>0</v>
      </c>
      <c r="EE18" s="757">
        <f t="shared" si="68"/>
        <v>1726.49</v>
      </c>
      <c r="EF18" s="757">
        <f t="shared" si="110"/>
        <v>7</v>
      </c>
      <c r="EG18" s="757">
        <f t="shared" si="69"/>
        <v>477.61</v>
      </c>
      <c r="EH18" s="757">
        <f t="shared" si="70"/>
        <v>32.304000000000002</v>
      </c>
      <c r="EI18" s="833">
        <f t="shared" si="71"/>
        <v>2204.1</v>
      </c>
      <c r="EJ18" s="821">
        <f>'[4]3'!EJ18</f>
        <v>7.0000000000000001E-3</v>
      </c>
      <c r="EK18" s="818">
        <f>'[4]3'!EK18</f>
        <v>5.0000000000000001E-3</v>
      </c>
      <c r="EL18" s="818">
        <f>'[4]3'!EL18</f>
        <v>7.0000000000000001E-3</v>
      </c>
      <c r="EM18" s="818">
        <f>'[4]3'!EM18</f>
        <v>7.0000000000000001E-3</v>
      </c>
      <c r="EN18" s="818">
        <f>'[4]3'!EN18</f>
        <v>5.0000000000000001E-3</v>
      </c>
      <c r="EO18" s="818">
        <f>'[4]3'!EO18</f>
        <v>0.01</v>
      </c>
      <c r="EP18" s="757">
        <f t="shared" si="72"/>
        <v>23.753800000000002</v>
      </c>
      <c r="EQ18" s="757">
        <f t="shared" si="73"/>
        <v>3.6194999999999995</v>
      </c>
      <c r="ER18" s="757">
        <f t="shared" si="74"/>
        <v>0</v>
      </c>
      <c r="ES18" s="757">
        <f t="shared" si="75"/>
        <v>0</v>
      </c>
      <c r="ET18" s="757">
        <f t="shared" si="76"/>
        <v>1867.68</v>
      </c>
      <c r="EU18" s="757">
        <f t="shared" si="77"/>
        <v>7.98</v>
      </c>
      <c r="EV18" s="757">
        <f t="shared" si="78"/>
        <v>544.48</v>
      </c>
      <c r="EW18" s="757">
        <f t="shared" si="79"/>
        <v>35.353300000000004</v>
      </c>
      <c r="EX18" s="833">
        <f t="shared" si="80"/>
        <v>2412.16</v>
      </c>
      <c r="EY18" s="818">
        <f>'[4]3'!EY18</f>
        <v>7.0000000000000001E-3</v>
      </c>
      <c r="EZ18" s="818">
        <f>'[4]3'!EZ18</f>
        <v>5.0000000000000001E-3</v>
      </c>
      <c r="FA18" s="818">
        <f>'[4]3'!FA18</f>
        <v>7.0000000000000001E-3</v>
      </c>
      <c r="FB18" s="818">
        <f>'[4]3'!FB18</f>
        <v>7.0000000000000001E-3</v>
      </c>
      <c r="FC18" s="818">
        <f>'[4]3'!FC18</f>
        <v>5.0000000000000001E-3</v>
      </c>
      <c r="FD18" s="818">
        <f>'[4]3'!FD18</f>
        <v>0.01</v>
      </c>
      <c r="FE18" s="757">
        <f t="shared" si="81"/>
        <v>26.347300000000001</v>
      </c>
      <c r="FF18" s="757">
        <f t="shared" si="82"/>
        <v>4.1419999999999995</v>
      </c>
      <c r="FG18" s="757">
        <f t="shared" si="83"/>
        <v>0</v>
      </c>
      <c r="FH18" s="757">
        <f t="shared" si="84"/>
        <v>0</v>
      </c>
      <c r="FI18" s="757">
        <f t="shared" si="85"/>
        <v>2080.2800000000002</v>
      </c>
      <c r="FJ18" s="757">
        <f t="shared" si="86"/>
        <v>9.120000000000001</v>
      </c>
      <c r="FK18" s="757">
        <f t="shared" si="87"/>
        <v>622.26</v>
      </c>
      <c r="FL18" s="757">
        <f t="shared" si="88"/>
        <v>39.609300000000005</v>
      </c>
      <c r="FM18" s="833">
        <f t="shared" si="89"/>
        <v>2702.54</v>
      </c>
      <c r="FN18" s="818">
        <f>'[4]3'!FN18</f>
        <v>7.0000000000000001E-3</v>
      </c>
      <c r="FO18" s="818">
        <f>'[4]3'!FO18</f>
        <v>5.0000000000000001E-3</v>
      </c>
      <c r="FP18" s="818">
        <f>'[4]3'!FP18</f>
        <v>7.0000000000000001E-3</v>
      </c>
      <c r="FQ18" s="818">
        <f>'[4]3'!FQ18</f>
        <v>7.0000000000000001E-3</v>
      </c>
      <c r="FR18" s="818">
        <f>'[4]3'!FR18</f>
        <v>5.0000000000000001E-3</v>
      </c>
      <c r="FS18" s="818">
        <f>'[4]3'!FS18</f>
        <v>0.01</v>
      </c>
      <c r="FT18" s="757">
        <f t="shared" si="90"/>
        <v>28.560000000000002</v>
      </c>
      <c r="FU18" s="757">
        <f t="shared" si="91"/>
        <v>4.6400000000000006</v>
      </c>
      <c r="FV18" s="757">
        <f t="shared" si="92"/>
        <v>0</v>
      </c>
      <c r="FW18" s="757">
        <f t="shared" si="93"/>
        <v>0</v>
      </c>
      <c r="FX18" s="757">
        <f t="shared" si="94"/>
        <v>2265.2399999999998</v>
      </c>
      <c r="FY18" s="757">
        <f t="shared" si="95"/>
        <v>9.6</v>
      </c>
      <c r="FZ18" s="757">
        <f t="shared" si="96"/>
        <v>655.01</v>
      </c>
      <c r="GA18" s="757">
        <f t="shared" si="97"/>
        <v>42.800000000000004</v>
      </c>
      <c r="GB18" s="833">
        <f t="shared" si="98"/>
        <v>2920.25</v>
      </c>
      <c r="GC18" s="835">
        <f t="shared" si="99"/>
        <v>188.90500000000003</v>
      </c>
      <c r="GD18" s="836">
        <f t="shared" si="99"/>
        <v>12888.99</v>
      </c>
      <c r="GE18" s="837">
        <f t="shared" si="100"/>
        <v>190.8503</v>
      </c>
      <c r="GF18" s="838">
        <f t="shared" si="100"/>
        <v>13021.73</v>
      </c>
      <c r="GG18" s="839">
        <f t="shared" si="101"/>
        <v>379.75530000000003</v>
      </c>
      <c r="GH18" s="59">
        <f t="shared" si="101"/>
        <v>25910.720000000001</v>
      </c>
      <c r="GI18" s="828">
        <v>11</v>
      </c>
      <c r="GJ18" s="105">
        <f t="shared" si="113"/>
        <v>298.93530000000004</v>
      </c>
      <c r="GK18" s="59">
        <f t="shared" si="111"/>
        <v>20396.350000000006</v>
      </c>
      <c r="GL18" s="840">
        <f t="shared" si="112"/>
        <v>80.819999999999993</v>
      </c>
      <c r="GM18" s="841">
        <f t="shared" si="112"/>
        <v>5514.3699999999953</v>
      </c>
    </row>
    <row r="19" spans="1:195" ht="18" customHeight="1">
      <c r="A19" s="814">
        <v>5</v>
      </c>
      <c r="B19" s="757" t="s">
        <v>1195</v>
      </c>
      <c r="C19" s="34" t="s">
        <v>1191</v>
      </c>
      <c r="D19" s="832">
        <f>[4]цены!E13</f>
        <v>44.5</v>
      </c>
      <c r="E19" s="818">
        <f>'[4]3'!E19</f>
        <v>3.0000000000000001E-3</v>
      </c>
      <c r="F19" s="818">
        <f>'[4]3'!F19</f>
        <v>3.0000000000000001E-3</v>
      </c>
      <c r="G19" s="818">
        <f>'[4]3'!G19</f>
        <v>3.0000000000000001E-3</v>
      </c>
      <c r="H19" s="818">
        <f>'[4]3'!H19</f>
        <v>2E-3</v>
      </c>
      <c r="I19" s="818">
        <f>'[4]3'!I19</f>
        <v>1E-3</v>
      </c>
      <c r="J19" s="818">
        <f>'[4]3'!J19</f>
        <v>1E-3</v>
      </c>
      <c r="K19" s="757">
        <f t="shared" si="0"/>
        <v>7.8897000000000004</v>
      </c>
      <c r="L19" s="757">
        <f t="shared" si="1"/>
        <v>1.7901000000000002</v>
      </c>
      <c r="M19" s="819">
        <f t="shared" si="2"/>
        <v>0</v>
      </c>
      <c r="N19" s="819">
        <f t="shared" si="3"/>
        <v>0</v>
      </c>
      <c r="O19" s="757">
        <f t="shared" si="4"/>
        <v>430.75</v>
      </c>
      <c r="P19" s="815">
        <f t="shared" si="102"/>
        <v>0.59799999999999998</v>
      </c>
      <c r="Q19" s="757">
        <f t="shared" si="5"/>
        <v>26.61</v>
      </c>
      <c r="R19" s="757">
        <f t="shared" si="6"/>
        <v>10.277800000000001</v>
      </c>
      <c r="S19" s="833">
        <f t="shared" si="7"/>
        <v>457.36</v>
      </c>
      <c r="T19" s="821">
        <f>'[4]3'!T19</f>
        <v>3.0000000000000001E-3</v>
      </c>
      <c r="U19" s="818">
        <f>'[4]3'!U19</f>
        <v>3.0000000000000001E-3</v>
      </c>
      <c r="V19" s="818">
        <f>'[4]3'!V19</f>
        <v>3.0000000000000001E-3</v>
      </c>
      <c r="W19" s="818">
        <f>'[4]3'!W19</f>
        <v>2E-3</v>
      </c>
      <c r="X19" s="818">
        <f>'[4]3'!X19</f>
        <v>1E-3</v>
      </c>
      <c r="Y19" s="818">
        <f>'[4]3'!Y19</f>
        <v>1E-3</v>
      </c>
      <c r="Z19" s="757">
        <f t="shared" si="8"/>
        <v>9.6768000000000001</v>
      </c>
      <c r="AA19" s="757">
        <f t="shared" si="9"/>
        <v>2.3813999999999997</v>
      </c>
      <c r="AB19" s="757">
        <f t="shared" si="10"/>
        <v>0</v>
      </c>
      <c r="AC19" s="757">
        <f t="shared" si="11"/>
        <v>0</v>
      </c>
      <c r="AD19" s="757">
        <f t="shared" si="12"/>
        <v>536.59</v>
      </c>
      <c r="AE19" s="815">
        <f t="shared" si="103"/>
        <v>0.82800000000000007</v>
      </c>
      <c r="AF19" s="757">
        <f t="shared" si="13"/>
        <v>36.85</v>
      </c>
      <c r="AG19" s="757">
        <f t="shared" si="14"/>
        <v>12.886199999999999</v>
      </c>
      <c r="AH19" s="833">
        <f t="shared" si="15"/>
        <v>573.44000000000005</v>
      </c>
      <c r="AI19" s="834">
        <v>3.0000000000000001E-3</v>
      </c>
      <c r="AJ19" s="808">
        <v>3.0000000000000001E-3</v>
      </c>
      <c r="AK19" s="808">
        <v>3.0000000000000001E-3</v>
      </c>
      <c r="AL19" s="808">
        <v>2E-3</v>
      </c>
      <c r="AM19" s="808">
        <v>1E-3</v>
      </c>
      <c r="AN19" s="808">
        <v>1E-3</v>
      </c>
      <c r="AO19" s="757">
        <f t="shared" si="16"/>
        <v>12.282</v>
      </c>
      <c r="AP19" s="757">
        <f t="shared" si="17"/>
        <v>3.1560000000000015</v>
      </c>
      <c r="AQ19" s="757">
        <f t="shared" si="18"/>
        <v>0</v>
      </c>
      <c r="AR19" s="757">
        <f t="shared" si="19"/>
        <v>0</v>
      </c>
      <c r="AS19" s="757">
        <f t="shared" si="20"/>
        <v>686.99</v>
      </c>
      <c r="AT19" s="815">
        <f t="shared" si="104"/>
        <v>0.92</v>
      </c>
      <c r="AU19" s="757">
        <f t="shared" si="21"/>
        <v>40.94</v>
      </c>
      <c r="AV19" s="757">
        <f t="shared" si="22"/>
        <v>16.358000000000004</v>
      </c>
      <c r="AW19" s="833">
        <f t="shared" si="23"/>
        <v>727.93000000000006</v>
      </c>
      <c r="AX19" s="818">
        <f>'[4]3'!AX19</f>
        <v>3.0000000000000001E-3</v>
      </c>
      <c r="AY19" s="818">
        <f>'[4]3'!AY19</f>
        <v>3.0000000000000001E-3</v>
      </c>
      <c r="AZ19" s="818">
        <f>'[4]3'!AZ19</f>
        <v>3.0000000000000001E-3</v>
      </c>
      <c r="BA19" s="818">
        <f>'[4]3'!BA19</f>
        <v>2E-3</v>
      </c>
      <c r="BB19" s="818">
        <f>'[4]3'!BB19</f>
        <v>1E-3</v>
      </c>
      <c r="BC19" s="818">
        <f>'[4]3'!BC19</f>
        <v>1E-3</v>
      </c>
      <c r="BD19" s="757">
        <f t="shared" si="24"/>
        <v>10.607700000000001</v>
      </c>
      <c r="BE19" s="757">
        <f t="shared" si="25"/>
        <v>2.9810999999999992</v>
      </c>
      <c r="BF19" s="757">
        <f t="shared" si="26"/>
        <v>0</v>
      </c>
      <c r="BG19" s="757">
        <f t="shared" si="27"/>
        <v>0</v>
      </c>
      <c r="BH19" s="757">
        <f t="shared" si="28"/>
        <v>604.70000000000005</v>
      </c>
      <c r="BI19" s="815">
        <f t="shared" si="105"/>
        <v>0</v>
      </c>
      <c r="BJ19" s="757">
        <f t="shared" si="29"/>
        <v>0</v>
      </c>
      <c r="BK19" s="757">
        <f t="shared" si="30"/>
        <v>13.588800000000001</v>
      </c>
      <c r="BL19" s="833">
        <f t="shared" si="31"/>
        <v>604.70000000000005</v>
      </c>
      <c r="BM19" s="821">
        <f>'[4]3'!BM19</f>
        <v>3.0000000000000001E-3</v>
      </c>
      <c r="BN19" s="818">
        <f>'[4]3'!BN19</f>
        <v>3.0000000000000001E-3</v>
      </c>
      <c r="BO19" s="818">
        <f>'[4]3'!BO19</f>
        <v>3.0000000000000001E-3</v>
      </c>
      <c r="BP19" s="818">
        <f>'[4]3'!BP19</f>
        <v>2E-3</v>
      </c>
      <c r="BQ19" s="818">
        <f>'[4]3'!BQ19</f>
        <v>1E-3</v>
      </c>
      <c r="BR19" s="818">
        <f>'[4]3'!BR19</f>
        <v>1E-3</v>
      </c>
      <c r="BS19" s="757">
        <f t="shared" si="32"/>
        <v>7.997399999999999</v>
      </c>
      <c r="BT19" s="757">
        <f t="shared" si="33"/>
        <v>2.5380000000000003</v>
      </c>
      <c r="BU19" s="757">
        <f t="shared" si="34"/>
        <v>0</v>
      </c>
      <c r="BV19" s="757">
        <f t="shared" si="35"/>
        <v>0</v>
      </c>
      <c r="BW19" s="757">
        <f t="shared" si="36"/>
        <v>468.83</v>
      </c>
      <c r="BX19" s="815">
        <f t="shared" si="106"/>
        <v>0.75600000000000001</v>
      </c>
      <c r="BY19" s="757">
        <f t="shared" si="37"/>
        <v>33.64</v>
      </c>
      <c r="BZ19" s="757">
        <f t="shared" si="38"/>
        <v>11.291399999999999</v>
      </c>
      <c r="CA19" s="833">
        <f t="shared" si="39"/>
        <v>502.46999999999997</v>
      </c>
      <c r="CB19" s="818">
        <f>'[4]3'!CB19</f>
        <v>3.0000000000000001E-3</v>
      </c>
      <c r="CC19" s="818">
        <f>'[4]3'!CC19</f>
        <v>3.0000000000000001E-3</v>
      </c>
      <c r="CD19" s="818">
        <f>'[4]3'!CD19</f>
        <v>3.0000000000000001E-3</v>
      </c>
      <c r="CE19" s="818">
        <f>'[4]3'!CE19</f>
        <v>2E-3</v>
      </c>
      <c r="CF19" s="818">
        <f>'[4]3'!CF19</f>
        <v>1E-3</v>
      </c>
      <c r="CG19" s="818">
        <f>'[4]3'!CG19</f>
        <v>1E-3</v>
      </c>
      <c r="CH19" s="757">
        <f t="shared" si="40"/>
        <v>5.7968999999999999</v>
      </c>
      <c r="CI19" s="757">
        <f t="shared" si="41"/>
        <v>2.1717000000000009</v>
      </c>
      <c r="CJ19" s="757">
        <f t="shared" si="42"/>
        <v>0</v>
      </c>
      <c r="CK19" s="757">
        <f t="shared" si="43"/>
        <v>0</v>
      </c>
      <c r="CL19" s="757">
        <f t="shared" si="44"/>
        <v>354.6</v>
      </c>
      <c r="CM19" s="815">
        <f t="shared" si="107"/>
        <v>0.627</v>
      </c>
      <c r="CN19" s="757">
        <f t="shared" si="45"/>
        <v>27.9</v>
      </c>
      <c r="CO19" s="757">
        <f t="shared" si="46"/>
        <v>8.595600000000001</v>
      </c>
      <c r="CP19" s="833">
        <f t="shared" si="47"/>
        <v>382.5</v>
      </c>
      <c r="CQ19" s="821">
        <f>'[4]3'!CQ19</f>
        <v>3.0000000000000001E-3</v>
      </c>
      <c r="CR19" s="818">
        <f>'[4]3'!CR19</f>
        <v>3.0000000000000001E-3</v>
      </c>
      <c r="CS19" s="818">
        <f>'[4]3'!CS19</f>
        <v>3.0000000000000001E-3</v>
      </c>
      <c r="CT19" s="818">
        <f>'[4]3'!CT19</f>
        <v>2E-3</v>
      </c>
      <c r="CU19" s="818">
        <f>'[4]3'!CU19</f>
        <v>1E-3</v>
      </c>
      <c r="CV19" s="818">
        <f>'[4]3'!CV19</f>
        <v>1E-3</v>
      </c>
      <c r="CW19" s="757">
        <f t="shared" si="48"/>
        <v>4.3319999999999999</v>
      </c>
      <c r="CX19" s="757">
        <f t="shared" si="49"/>
        <v>1.9209000000000003</v>
      </c>
      <c r="CY19" s="757">
        <f t="shared" si="50"/>
        <v>0</v>
      </c>
      <c r="CZ19" s="757">
        <f t="shared" si="51"/>
        <v>0</v>
      </c>
      <c r="DA19" s="757">
        <f t="shared" si="52"/>
        <v>278.25</v>
      </c>
      <c r="DB19" s="815">
        <f t="shared" si="108"/>
        <v>0.437</v>
      </c>
      <c r="DC19" s="757">
        <f t="shared" si="53"/>
        <v>19.45</v>
      </c>
      <c r="DD19" s="757">
        <f t="shared" si="54"/>
        <v>6.6899000000000006</v>
      </c>
      <c r="DE19" s="833">
        <f t="shared" si="55"/>
        <v>297.7</v>
      </c>
      <c r="DF19" s="821">
        <f>'[4]3'!DF19</f>
        <v>3.0000000000000001E-3</v>
      </c>
      <c r="DG19" s="818">
        <f>'[4]3'!DG19</f>
        <v>3.0000000000000001E-3</v>
      </c>
      <c r="DH19" s="818">
        <f>'[4]3'!DH19</f>
        <v>3.0000000000000001E-3</v>
      </c>
      <c r="DI19" s="818">
        <f>'[4]3'!DI19</f>
        <v>2E-3</v>
      </c>
      <c r="DJ19" s="818">
        <f>'[4]3'!DJ19</f>
        <v>1E-3</v>
      </c>
      <c r="DK19" s="818">
        <f>'[4]3'!DK19</f>
        <v>1E-3</v>
      </c>
      <c r="DL19" s="757">
        <f t="shared" si="56"/>
        <v>5.9912999999999998</v>
      </c>
      <c r="DM19" s="757">
        <f t="shared" si="57"/>
        <v>2.1987000000000001</v>
      </c>
      <c r="DN19" s="757">
        <f t="shared" si="58"/>
        <v>0</v>
      </c>
      <c r="DO19" s="757">
        <f t="shared" si="59"/>
        <v>0</v>
      </c>
      <c r="DP19" s="757">
        <f t="shared" si="60"/>
        <v>364.46</v>
      </c>
      <c r="DQ19" s="815">
        <f t="shared" si="109"/>
        <v>0.54600000000000004</v>
      </c>
      <c r="DR19" s="757">
        <f t="shared" si="61"/>
        <v>24.3</v>
      </c>
      <c r="DS19" s="757">
        <f t="shared" si="62"/>
        <v>8.7359999999999989</v>
      </c>
      <c r="DT19" s="833">
        <f t="shared" si="63"/>
        <v>388.76</v>
      </c>
      <c r="DU19" s="821">
        <f>'[4]3'!DU19</f>
        <v>3.0000000000000001E-3</v>
      </c>
      <c r="DV19" s="818">
        <f>'[4]3'!DV19</f>
        <v>3.0000000000000001E-3</v>
      </c>
      <c r="DW19" s="818">
        <f>'[4]3'!DW19</f>
        <v>3.0000000000000001E-3</v>
      </c>
      <c r="DX19" s="818">
        <f>'[4]3'!DX19</f>
        <v>2E-3</v>
      </c>
      <c r="DY19" s="818">
        <f>'[4]3'!DY19</f>
        <v>1E-3</v>
      </c>
      <c r="DZ19" s="818">
        <f>'[4]3'!DZ19</f>
        <v>1E-3</v>
      </c>
      <c r="EA19" s="757">
        <f t="shared" si="64"/>
        <v>9.2759999999999998</v>
      </c>
      <c r="EB19" s="757">
        <f t="shared" si="65"/>
        <v>2.1959999999999997</v>
      </c>
      <c r="EC19" s="757">
        <f t="shared" si="66"/>
        <v>0</v>
      </c>
      <c r="ED19" s="757">
        <f t="shared" si="67"/>
        <v>0</v>
      </c>
      <c r="EE19" s="757">
        <f t="shared" si="68"/>
        <v>510.5</v>
      </c>
      <c r="EF19" s="757">
        <f t="shared" si="110"/>
        <v>0.70000000000000007</v>
      </c>
      <c r="EG19" s="757">
        <f t="shared" si="69"/>
        <v>31.15</v>
      </c>
      <c r="EH19" s="757">
        <f t="shared" si="70"/>
        <v>12.171999999999999</v>
      </c>
      <c r="EI19" s="833">
        <f t="shared" si="71"/>
        <v>541.65</v>
      </c>
      <c r="EJ19" s="821">
        <f>'[4]3'!EJ19</f>
        <v>3.0000000000000001E-3</v>
      </c>
      <c r="EK19" s="818">
        <f>'[4]3'!EK19</f>
        <v>3.0000000000000001E-3</v>
      </c>
      <c r="EL19" s="818">
        <f>'[4]3'!EL19</f>
        <v>3.0000000000000001E-3</v>
      </c>
      <c r="EM19" s="818">
        <f>'[4]3'!EM19</f>
        <v>2E-3</v>
      </c>
      <c r="EN19" s="818">
        <f>'[4]3'!EN19</f>
        <v>1E-3</v>
      </c>
      <c r="EO19" s="818">
        <f>'[4]3'!EO19</f>
        <v>1E-3</v>
      </c>
      <c r="EP19" s="757">
        <f t="shared" si="72"/>
        <v>10.180200000000001</v>
      </c>
      <c r="EQ19" s="757">
        <f t="shared" si="73"/>
        <v>2.1716999999999995</v>
      </c>
      <c r="ER19" s="757">
        <f t="shared" si="74"/>
        <v>0</v>
      </c>
      <c r="ES19" s="757">
        <f t="shared" si="75"/>
        <v>0</v>
      </c>
      <c r="ET19" s="757">
        <f t="shared" si="76"/>
        <v>549.66</v>
      </c>
      <c r="EU19" s="757">
        <f t="shared" si="77"/>
        <v>0.79800000000000004</v>
      </c>
      <c r="EV19" s="757">
        <f t="shared" si="78"/>
        <v>35.51</v>
      </c>
      <c r="EW19" s="757">
        <f t="shared" si="79"/>
        <v>13.149900000000001</v>
      </c>
      <c r="EX19" s="833">
        <f t="shared" si="80"/>
        <v>585.16999999999996</v>
      </c>
      <c r="EY19" s="818">
        <f>'[4]3'!EY19</f>
        <v>3.0000000000000001E-3</v>
      </c>
      <c r="EZ19" s="818">
        <f>'[4]3'!EZ19</f>
        <v>3.0000000000000001E-3</v>
      </c>
      <c r="FA19" s="818">
        <f>'[4]3'!FA19</f>
        <v>3.0000000000000001E-3</v>
      </c>
      <c r="FB19" s="818">
        <f>'[4]3'!FB19</f>
        <v>2E-3</v>
      </c>
      <c r="FC19" s="818">
        <f>'[4]3'!FC19</f>
        <v>1E-3</v>
      </c>
      <c r="FD19" s="818">
        <f>'[4]3'!FD19</f>
        <v>1E-3</v>
      </c>
      <c r="FE19" s="757">
        <f t="shared" si="81"/>
        <v>11.291700000000001</v>
      </c>
      <c r="FF19" s="757">
        <f t="shared" si="82"/>
        <v>2.4851999999999999</v>
      </c>
      <c r="FG19" s="757">
        <f t="shared" si="83"/>
        <v>0</v>
      </c>
      <c r="FH19" s="757">
        <f t="shared" si="84"/>
        <v>0</v>
      </c>
      <c r="FI19" s="757">
        <f t="shared" si="85"/>
        <v>613.07000000000005</v>
      </c>
      <c r="FJ19" s="757">
        <f t="shared" si="86"/>
        <v>0.91200000000000003</v>
      </c>
      <c r="FK19" s="757">
        <f t="shared" si="87"/>
        <v>40.58</v>
      </c>
      <c r="FL19" s="757">
        <f t="shared" si="88"/>
        <v>14.688900000000002</v>
      </c>
      <c r="FM19" s="833">
        <f t="shared" si="89"/>
        <v>653.65000000000009</v>
      </c>
      <c r="FN19" s="818">
        <f>'[4]3'!FN19</f>
        <v>3.0000000000000001E-3</v>
      </c>
      <c r="FO19" s="818">
        <f>'[4]3'!FO19</f>
        <v>3.0000000000000001E-3</v>
      </c>
      <c r="FP19" s="818">
        <f>'[4]3'!FP19</f>
        <v>3.0000000000000001E-3</v>
      </c>
      <c r="FQ19" s="818">
        <f>'[4]3'!FQ19</f>
        <v>2E-3</v>
      </c>
      <c r="FR19" s="818">
        <f>'[4]3'!FR19</f>
        <v>1E-3</v>
      </c>
      <c r="FS19" s="818">
        <f>'[4]3'!FS19</f>
        <v>1E-3</v>
      </c>
      <c r="FT19" s="757">
        <f t="shared" si="90"/>
        <v>12.24</v>
      </c>
      <c r="FU19" s="757">
        <f t="shared" si="91"/>
        <v>2.7840000000000003</v>
      </c>
      <c r="FV19" s="757">
        <f t="shared" si="92"/>
        <v>0</v>
      </c>
      <c r="FW19" s="757">
        <f t="shared" si="93"/>
        <v>0</v>
      </c>
      <c r="FX19" s="757">
        <f t="shared" si="94"/>
        <v>668.57</v>
      </c>
      <c r="FY19" s="757">
        <f t="shared" si="95"/>
        <v>0.96</v>
      </c>
      <c r="FZ19" s="757">
        <f t="shared" si="96"/>
        <v>42.72</v>
      </c>
      <c r="GA19" s="757">
        <f t="shared" si="97"/>
        <v>15.984000000000002</v>
      </c>
      <c r="GB19" s="833">
        <f t="shared" si="98"/>
        <v>711.29000000000008</v>
      </c>
      <c r="GC19" s="835">
        <f t="shared" si="99"/>
        <v>72.997800000000012</v>
      </c>
      <c r="GD19" s="836">
        <f t="shared" si="99"/>
        <v>3248.4</v>
      </c>
      <c r="GE19" s="837">
        <f t="shared" si="100"/>
        <v>71.420700000000011</v>
      </c>
      <c r="GF19" s="838">
        <f t="shared" si="100"/>
        <v>3178.2200000000003</v>
      </c>
      <c r="GG19" s="839">
        <f t="shared" si="101"/>
        <v>144.41850000000002</v>
      </c>
      <c r="GH19" s="59">
        <f t="shared" si="101"/>
        <v>6426.6200000000008</v>
      </c>
      <c r="GI19" s="828">
        <v>11</v>
      </c>
      <c r="GJ19" s="105">
        <f t="shared" si="113"/>
        <v>136.3365</v>
      </c>
      <c r="GK19" s="59">
        <f t="shared" si="111"/>
        <v>6066.9700000000012</v>
      </c>
      <c r="GL19" s="840">
        <f t="shared" si="112"/>
        <v>8.0820000000000221</v>
      </c>
      <c r="GM19" s="841">
        <f t="shared" si="112"/>
        <v>359.64999999999964</v>
      </c>
    </row>
    <row r="20" spans="1:195" ht="18" customHeight="1">
      <c r="A20" s="831">
        <v>6</v>
      </c>
      <c r="B20" s="842" t="s">
        <v>1196</v>
      </c>
      <c r="C20" s="34" t="s">
        <v>1191</v>
      </c>
      <c r="D20" s="832">
        <f>[4]цены!E14</f>
        <v>40.5</v>
      </c>
      <c r="E20" s="818">
        <f>'[4]3'!E20</f>
        <v>3.0000000000000001E-3</v>
      </c>
      <c r="F20" s="818">
        <f>'[4]3'!F20</f>
        <v>2E-3</v>
      </c>
      <c r="G20" s="818">
        <f>'[4]3'!G20</f>
        <v>3.0000000000000001E-3</v>
      </c>
      <c r="H20" s="818">
        <f>'[4]3'!H20</f>
        <v>3.0000000000000001E-3</v>
      </c>
      <c r="I20" s="818">
        <f>'[4]3'!I20</f>
        <v>2E-3</v>
      </c>
      <c r="J20" s="818">
        <f>'[4]3'!J20</f>
        <v>2E-3</v>
      </c>
      <c r="K20" s="757">
        <f t="shared" si="0"/>
        <v>7.8897000000000004</v>
      </c>
      <c r="L20" s="757">
        <f t="shared" si="1"/>
        <v>1.1934</v>
      </c>
      <c r="M20" s="819">
        <f t="shared" si="2"/>
        <v>0</v>
      </c>
      <c r="N20" s="819">
        <f t="shared" si="3"/>
        <v>0</v>
      </c>
      <c r="O20" s="757">
        <f t="shared" si="4"/>
        <v>367.87</v>
      </c>
      <c r="P20" s="815">
        <f t="shared" si="102"/>
        <v>1.196</v>
      </c>
      <c r="Q20" s="757">
        <f t="shared" si="5"/>
        <v>48.44</v>
      </c>
      <c r="R20" s="757">
        <f t="shared" si="6"/>
        <v>10.2791</v>
      </c>
      <c r="S20" s="833">
        <f t="shared" si="7"/>
        <v>416.31</v>
      </c>
      <c r="T20" s="821">
        <f>'[4]3'!T20</f>
        <v>3.0000000000000001E-3</v>
      </c>
      <c r="U20" s="818">
        <f>'[4]3'!U20</f>
        <v>2E-3</v>
      </c>
      <c r="V20" s="818">
        <f>'[4]3'!V20</f>
        <v>3.0000000000000001E-3</v>
      </c>
      <c r="W20" s="818">
        <f>'[4]3'!W20</f>
        <v>3.0000000000000001E-3</v>
      </c>
      <c r="X20" s="818">
        <f>'[4]3'!X20</f>
        <v>2E-3</v>
      </c>
      <c r="Y20" s="818">
        <f>'[4]3'!Y20</f>
        <v>2E-3</v>
      </c>
      <c r="Z20" s="757">
        <f t="shared" si="8"/>
        <v>9.6768000000000001</v>
      </c>
      <c r="AA20" s="757">
        <f t="shared" si="9"/>
        <v>1.5875999999999999</v>
      </c>
      <c r="AB20" s="757">
        <f t="shared" si="10"/>
        <v>0</v>
      </c>
      <c r="AC20" s="757">
        <f t="shared" si="11"/>
        <v>0</v>
      </c>
      <c r="AD20" s="757">
        <f t="shared" si="12"/>
        <v>456.21</v>
      </c>
      <c r="AE20" s="815">
        <f t="shared" si="103"/>
        <v>1.6560000000000001</v>
      </c>
      <c r="AF20" s="757">
        <f t="shared" si="13"/>
        <v>67.069999999999993</v>
      </c>
      <c r="AG20" s="757">
        <f t="shared" si="14"/>
        <v>12.920400000000001</v>
      </c>
      <c r="AH20" s="833">
        <f t="shared" si="15"/>
        <v>523.28</v>
      </c>
      <c r="AI20" s="834">
        <v>3.0000000000000001E-3</v>
      </c>
      <c r="AJ20" s="808">
        <v>2E-3</v>
      </c>
      <c r="AK20" s="808">
        <v>3.0000000000000001E-3</v>
      </c>
      <c r="AL20" s="808">
        <v>3.0000000000000001E-3</v>
      </c>
      <c r="AM20" s="808">
        <v>2E-3</v>
      </c>
      <c r="AN20" s="808">
        <v>2E-3</v>
      </c>
      <c r="AO20" s="757">
        <f t="shared" si="16"/>
        <v>12.282</v>
      </c>
      <c r="AP20" s="757">
        <f t="shared" si="17"/>
        <v>2.104000000000001</v>
      </c>
      <c r="AQ20" s="757">
        <f t="shared" si="18"/>
        <v>0</v>
      </c>
      <c r="AR20" s="757">
        <f t="shared" si="19"/>
        <v>0</v>
      </c>
      <c r="AS20" s="757">
        <f t="shared" si="20"/>
        <v>582.63</v>
      </c>
      <c r="AT20" s="815">
        <f t="shared" si="104"/>
        <v>1.84</v>
      </c>
      <c r="AU20" s="757">
        <f t="shared" si="21"/>
        <v>74.52</v>
      </c>
      <c r="AV20" s="757">
        <f t="shared" si="22"/>
        <v>16.226000000000003</v>
      </c>
      <c r="AW20" s="833">
        <f t="shared" si="23"/>
        <v>657.15</v>
      </c>
      <c r="AX20" s="818">
        <f>'[4]3'!AX20</f>
        <v>3.0000000000000001E-3</v>
      </c>
      <c r="AY20" s="818">
        <f>'[4]3'!AY20</f>
        <v>2E-3</v>
      </c>
      <c r="AZ20" s="818">
        <f>'[4]3'!AZ20</f>
        <v>3.0000000000000001E-3</v>
      </c>
      <c r="BA20" s="818">
        <f>'[4]3'!BA20</f>
        <v>3.0000000000000001E-3</v>
      </c>
      <c r="BB20" s="818">
        <f>'[4]3'!BB20</f>
        <v>2E-3</v>
      </c>
      <c r="BC20" s="818">
        <f>'[4]3'!BC20</f>
        <v>2E-3</v>
      </c>
      <c r="BD20" s="757">
        <f t="shared" si="24"/>
        <v>10.607700000000001</v>
      </c>
      <c r="BE20" s="757">
        <f t="shared" si="25"/>
        <v>1.9873999999999994</v>
      </c>
      <c r="BF20" s="757">
        <f t="shared" si="26"/>
        <v>0</v>
      </c>
      <c r="BG20" s="757">
        <f t="shared" si="27"/>
        <v>0</v>
      </c>
      <c r="BH20" s="757">
        <f t="shared" si="28"/>
        <v>510.1</v>
      </c>
      <c r="BI20" s="815">
        <f t="shared" si="105"/>
        <v>0</v>
      </c>
      <c r="BJ20" s="757">
        <f t="shared" si="29"/>
        <v>0</v>
      </c>
      <c r="BK20" s="757">
        <f t="shared" si="30"/>
        <v>12.5951</v>
      </c>
      <c r="BL20" s="833">
        <f t="shared" si="31"/>
        <v>510.1</v>
      </c>
      <c r="BM20" s="821">
        <f>'[4]3'!BM20</f>
        <v>3.0000000000000001E-3</v>
      </c>
      <c r="BN20" s="818">
        <f>'[4]3'!BN20</f>
        <v>2E-3</v>
      </c>
      <c r="BO20" s="818">
        <f>'[4]3'!BO20</f>
        <v>3.0000000000000001E-3</v>
      </c>
      <c r="BP20" s="818">
        <f>'[4]3'!BP20</f>
        <v>3.0000000000000001E-3</v>
      </c>
      <c r="BQ20" s="818">
        <f>'[4]3'!BQ20</f>
        <v>2E-3</v>
      </c>
      <c r="BR20" s="818">
        <f>'[4]3'!BR20</f>
        <v>2E-3</v>
      </c>
      <c r="BS20" s="757">
        <f t="shared" si="32"/>
        <v>7.997399999999999</v>
      </c>
      <c r="BT20" s="757">
        <f t="shared" si="33"/>
        <v>1.6919999999999999</v>
      </c>
      <c r="BU20" s="757">
        <f t="shared" si="34"/>
        <v>0</v>
      </c>
      <c r="BV20" s="757">
        <f t="shared" si="35"/>
        <v>0</v>
      </c>
      <c r="BW20" s="757">
        <f t="shared" si="36"/>
        <v>392.42</v>
      </c>
      <c r="BX20" s="815">
        <f t="shared" si="106"/>
        <v>1.512</v>
      </c>
      <c r="BY20" s="757">
        <f t="shared" si="37"/>
        <v>61.24</v>
      </c>
      <c r="BZ20" s="757">
        <f t="shared" si="38"/>
        <v>11.2014</v>
      </c>
      <c r="CA20" s="833">
        <f t="shared" si="39"/>
        <v>453.66</v>
      </c>
      <c r="CB20" s="818">
        <f>'[4]3'!CB20</f>
        <v>3.0000000000000001E-3</v>
      </c>
      <c r="CC20" s="818">
        <f>'[4]3'!CC20</f>
        <v>2E-3</v>
      </c>
      <c r="CD20" s="818">
        <f>'[4]3'!CD20</f>
        <v>3.0000000000000001E-3</v>
      </c>
      <c r="CE20" s="818">
        <f>'[4]3'!CE20</f>
        <v>3.0000000000000001E-3</v>
      </c>
      <c r="CF20" s="818">
        <f>'[4]3'!CF20</f>
        <v>2E-3</v>
      </c>
      <c r="CG20" s="818">
        <f>'[4]3'!CG20</f>
        <v>2E-3</v>
      </c>
      <c r="CH20" s="757">
        <f t="shared" si="40"/>
        <v>5.7968999999999999</v>
      </c>
      <c r="CI20" s="757">
        <f t="shared" si="41"/>
        <v>1.4478000000000004</v>
      </c>
      <c r="CJ20" s="757">
        <f t="shared" si="42"/>
        <v>0</v>
      </c>
      <c r="CK20" s="757">
        <f t="shared" si="43"/>
        <v>0</v>
      </c>
      <c r="CL20" s="757">
        <f t="shared" si="44"/>
        <v>293.41000000000003</v>
      </c>
      <c r="CM20" s="815">
        <f t="shared" si="107"/>
        <v>1.254</v>
      </c>
      <c r="CN20" s="757">
        <f t="shared" si="45"/>
        <v>50.79</v>
      </c>
      <c r="CO20" s="757">
        <f t="shared" si="46"/>
        <v>8.4986999999999995</v>
      </c>
      <c r="CP20" s="833">
        <f t="shared" si="47"/>
        <v>344.20000000000005</v>
      </c>
      <c r="CQ20" s="821">
        <f>'[4]3'!CQ20</f>
        <v>3.0000000000000001E-3</v>
      </c>
      <c r="CR20" s="818">
        <f>'[4]3'!CR20</f>
        <v>2E-3</v>
      </c>
      <c r="CS20" s="818">
        <f>'[4]3'!CS20</f>
        <v>3.0000000000000001E-3</v>
      </c>
      <c r="CT20" s="818">
        <f>'[4]3'!CT20</f>
        <v>3.0000000000000001E-3</v>
      </c>
      <c r="CU20" s="818">
        <f>'[4]3'!CU20</f>
        <v>2E-3</v>
      </c>
      <c r="CV20" s="818">
        <f>'[4]3'!CV20</f>
        <v>2E-3</v>
      </c>
      <c r="CW20" s="757">
        <f t="shared" si="48"/>
        <v>4.3319999999999999</v>
      </c>
      <c r="CX20" s="757">
        <f t="shared" si="49"/>
        <v>1.2806000000000002</v>
      </c>
      <c r="CY20" s="757">
        <f t="shared" si="50"/>
        <v>0</v>
      </c>
      <c r="CZ20" s="757">
        <f t="shared" si="51"/>
        <v>0</v>
      </c>
      <c r="DA20" s="757">
        <f t="shared" si="52"/>
        <v>227.31</v>
      </c>
      <c r="DB20" s="815">
        <f t="shared" si="108"/>
        <v>0.874</v>
      </c>
      <c r="DC20" s="757">
        <f t="shared" si="53"/>
        <v>35.4</v>
      </c>
      <c r="DD20" s="757">
        <f t="shared" si="54"/>
        <v>6.4866000000000001</v>
      </c>
      <c r="DE20" s="833">
        <f t="shared" si="55"/>
        <v>262.70999999999998</v>
      </c>
      <c r="DF20" s="821">
        <f>'[4]3'!DF20</f>
        <v>3.0000000000000001E-3</v>
      </c>
      <c r="DG20" s="818">
        <f>'[4]3'!DG20</f>
        <v>2E-3</v>
      </c>
      <c r="DH20" s="818">
        <f>'[4]3'!DH20</f>
        <v>3.0000000000000001E-3</v>
      </c>
      <c r="DI20" s="818">
        <f>'[4]3'!DI20</f>
        <v>3.0000000000000001E-3</v>
      </c>
      <c r="DJ20" s="818">
        <f>'[4]3'!DJ20</f>
        <v>2E-3</v>
      </c>
      <c r="DK20" s="818">
        <f>'[4]3'!DK20</f>
        <v>2E-3</v>
      </c>
      <c r="DL20" s="757">
        <f t="shared" si="56"/>
        <v>5.9912999999999998</v>
      </c>
      <c r="DM20" s="757">
        <f t="shared" si="57"/>
        <v>1.4658000000000002</v>
      </c>
      <c r="DN20" s="757">
        <f t="shared" si="58"/>
        <v>0</v>
      </c>
      <c r="DO20" s="757">
        <f t="shared" si="59"/>
        <v>0</v>
      </c>
      <c r="DP20" s="757">
        <f t="shared" si="60"/>
        <v>302.01</v>
      </c>
      <c r="DQ20" s="815">
        <f t="shared" si="109"/>
        <v>1.0920000000000001</v>
      </c>
      <c r="DR20" s="757">
        <f t="shared" si="61"/>
        <v>44.23</v>
      </c>
      <c r="DS20" s="757">
        <f t="shared" si="62"/>
        <v>8.549100000000001</v>
      </c>
      <c r="DT20" s="833">
        <f t="shared" si="63"/>
        <v>346.24</v>
      </c>
      <c r="DU20" s="821">
        <f>'[4]3'!DU20</f>
        <v>3.0000000000000001E-3</v>
      </c>
      <c r="DV20" s="818">
        <f>'[4]3'!DV20</f>
        <v>2E-3</v>
      </c>
      <c r="DW20" s="818">
        <f>'[4]3'!DW20</f>
        <v>3.0000000000000001E-3</v>
      </c>
      <c r="DX20" s="818">
        <f>'[4]3'!DX20</f>
        <v>3.0000000000000001E-3</v>
      </c>
      <c r="DY20" s="818">
        <f>'[4]3'!DY20</f>
        <v>2E-3</v>
      </c>
      <c r="DZ20" s="818">
        <f>'[4]3'!DZ20</f>
        <v>2E-3</v>
      </c>
      <c r="EA20" s="757">
        <f t="shared" si="64"/>
        <v>9.2759999999999998</v>
      </c>
      <c r="EB20" s="757">
        <f t="shared" si="65"/>
        <v>1.4639999999999997</v>
      </c>
      <c r="EC20" s="757">
        <f t="shared" si="66"/>
        <v>0</v>
      </c>
      <c r="ED20" s="757">
        <f t="shared" si="67"/>
        <v>0</v>
      </c>
      <c r="EE20" s="757">
        <f t="shared" si="68"/>
        <v>434.97</v>
      </c>
      <c r="EF20" s="757">
        <f t="shared" si="110"/>
        <v>1.4000000000000001</v>
      </c>
      <c r="EG20" s="757">
        <f t="shared" si="69"/>
        <v>56.7</v>
      </c>
      <c r="EH20" s="757">
        <f t="shared" si="70"/>
        <v>12.14</v>
      </c>
      <c r="EI20" s="833">
        <f t="shared" si="71"/>
        <v>491.67</v>
      </c>
      <c r="EJ20" s="821">
        <f>'[4]3'!EJ20</f>
        <v>3.0000000000000001E-3</v>
      </c>
      <c r="EK20" s="818">
        <f>'[4]3'!EK20</f>
        <v>2E-3</v>
      </c>
      <c r="EL20" s="818">
        <f>'[4]3'!EL20</f>
        <v>3.0000000000000001E-3</v>
      </c>
      <c r="EM20" s="818">
        <f>'[4]3'!EM20</f>
        <v>3.0000000000000001E-3</v>
      </c>
      <c r="EN20" s="818">
        <f>'[4]3'!EN20</f>
        <v>2E-3</v>
      </c>
      <c r="EO20" s="818">
        <f>'[4]3'!EO20</f>
        <v>2E-3</v>
      </c>
      <c r="EP20" s="757">
        <f t="shared" si="72"/>
        <v>10.180200000000001</v>
      </c>
      <c r="EQ20" s="757">
        <f t="shared" si="73"/>
        <v>1.4477999999999998</v>
      </c>
      <c r="ER20" s="757">
        <f t="shared" si="74"/>
        <v>0</v>
      </c>
      <c r="ES20" s="757">
        <f t="shared" si="75"/>
        <v>0</v>
      </c>
      <c r="ET20" s="757">
        <f t="shared" si="76"/>
        <v>470.93</v>
      </c>
      <c r="EU20" s="757">
        <f t="shared" si="77"/>
        <v>1.5960000000000001</v>
      </c>
      <c r="EV20" s="757">
        <f t="shared" si="78"/>
        <v>64.64</v>
      </c>
      <c r="EW20" s="757">
        <f t="shared" si="79"/>
        <v>13.224</v>
      </c>
      <c r="EX20" s="833">
        <f t="shared" si="80"/>
        <v>535.57000000000005</v>
      </c>
      <c r="EY20" s="818">
        <f>'[4]3'!EY20</f>
        <v>3.0000000000000001E-3</v>
      </c>
      <c r="EZ20" s="818">
        <f>'[4]3'!EZ20</f>
        <v>2E-3</v>
      </c>
      <c r="FA20" s="818">
        <f>'[4]3'!FA20</f>
        <v>3.0000000000000001E-3</v>
      </c>
      <c r="FB20" s="818">
        <f>'[4]3'!FB20</f>
        <v>3.0000000000000001E-3</v>
      </c>
      <c r="FC20" s="818">
        <f>'[4]3'!FC20</f>
        <v>2E-3</v>
      </c>
      <c r="FD20" s="818">
        <f>'[4]3'!FD20</f>
        <v>2E-3</v>
      </c>
      <c r="FE20" s="757">
        <f t="shared" si="81"/>
        <v>11.291700000000001</v>
      </c>
      <c r="FF20" s="757">
        <f t="shared" si="82"/>
        <v>1.6567999999999998</v>
      </c>
      <c r="FG20" s="757">
        <f t="shared" si="83"/>
        <v>0</v>
      </c>
      <c r="FH20" s="757">
        <f t="shared" si="84"/>
        <v>0</v>
      </c>
      <c r="FI20" s="757">
        <f t="shared" si="85"/>
        <v>524.41</v>
      </c>
      <c r="FJ20" s="757">
        <f t="shared" si="86"/>
        <v>1.8240000000000001</v>
      </c>
      <c r="FK20" s="757">
        <f t="shared" si="87"/>
        <v>73.87</v>
      </c>
      <c r="FL20" s="757">
        <f t="shared" si="88"/>
        <v>14.772500000000001</v>
      </c>
      <c r="FM20" s="833">
        <f t="shared" si="89"/>
        <v>598.28</v>
      </c>
      <c r="FN20" s="818">
        <f>'[4]3'!FN20</f>
        <v>3.0000000000000001E-3</v>
      </c>
      <c r="FO20" s="818">
        <f>'[4]3'!FO20</f>
        <v>2E-3</v>
      </c>
      <c r="FP20" s="818">
        <f>'[4]3'!FP20</f>
        <v>3.0000000000000001E-3</v>
      </c>
      <c r="FQ20" s="818">
        <f>'[4]3'!FQ20</f>
        <v>3.0000000000000001E-3</v>
      </c>
      <c r="FR20" s="818">
        <f>'[4]3'!FR20</f>
        <v>2E-3</v>
      </c>
      <c r="FS20" s="818">
        <f>'[4]3'!FS20</f>
        <v>2E-3</v>
      </c>
      <c r="FT20" s="757">
        <f t="shared" si="90"/>
        <v>12.24</v>
      </c>
      <c r="FU20" s="757">
        <f t="shared" si="91"/>
        <v>1.8560000000000003</v>
      </c>
      <c r="FV20" s="757">
        <f t="shared" si="92"/>
        <v>0</v>
      </c>
      <c r="FW20" s="757">
        <f t="shared" si="93"/>
        <v>0</v>
      </c>
      <c r="FX20" s="757">
        <f t="shared" si="94"/>
        <v>570.89</v>
      </c>
      <c r="FY20" s="757">
        <f t="shared" si="95"/>
        <v>1.92</v>
      </c>
      <c r="FZ20" s="757">
        <f t="shared" si="96"/>
        <v>77.760000000000005</v>
      </c>
      <c r="GA20" s="757">
        <f t="shared" si="97"/>
        <v>16.015999999999998</v>
      </c>
      <c r="GB20" s="833">
        <f t="shared" si="98"/>
        <v>648.65</v>
      </c>
      <c r="GC20" s="835">
        <f t="shared" si="99"/>
        <v>71.720699999999994</v>
      </c>
      <c r="GD20" s="836">
        <f t="shared" si="99"/>
        <v>2904.7</v>
      </c>
      <c r="GE20" s="837">
        <f t="shared" si="100"/>
        <v>71.188199999999995</v>
      </c>
      <c r="GF20" s="838">
        <f t="shared" si="100"/>
        <v>2883.1200000000003</v>
      </c>
      <c r="GG20" s="839">
        <f t="shared" si="101"/>
        <v>142.90889999999999</v>
      </c>
      <c r="GH20" s="59">
        <f t="shared" si="101"/>
        <v>5787.82</v>
      </c>
      <c r="GI20" s="828">
        <v>11</v>
      </c>
      <c r="GJ20" s="105">
        <f t="shared" si="113"/>
        <v>126.74489999999996</v>
      </c>
      <c r="GK20" s="59">
        <f t="shared" si="111"/>
        <v>5133.1600000000008</v>
      </c>
      <c r="GL20" s="840">
        <f t="shared" si="112"/>
        <v>16.16400000000003</v>
      </c>
      <c r="GM20" s="841">
        <f t="shared" si="112"/>
        <v>654.65999999999894</v>
      </c>
    </row>
    <row r="21" spans="1:195" ht="18" customHeight="1">
      <c r="A21" s="814">
        <v>7</v>
      </c>
      <c r="B21" s="842" t="s">
        <v>1197</v>
      </c>
      <c r="C21" s="34" t="s">
        <v>1191</v>
      </c>
      <c r="D21" s="832">
        <f>[4]цены!E15</f>
        <v>74</v>
      </c>
      <c r="E21" s="818">
        <f>'[4]3'!E21</f>
        <v>7.0000000000000001E-3</v>
      </c>
      <c r="F21" s="818">
        <f>'[4]3'!F21</f>
        <v>5.0000000000000001E-3</v>
      </c>
      <c r="G21" s="818">
        <f>'[4]3'!G21</f>
        <v>7.0000000000000001E-3</v>
      </c>
      <c r="H21" s="818">
        <f>'[4]3'!H21</f>
        <v>7.0000000000000001E-3</v>
      </c>
      <c r="I21" s="818">
        <f>'[4]3'!I21</f>
        <v>6.0000000000000001E-3</v>
      </c>
      <c r="J21" s="818">
        <f>'[4]3'!J21</f>
        <v>1.2E-2</v>
      </c>
      <c r="K21" s="757">
        <f t="shared" si="0"/>
        <v>18.409300000000002</v>
      </c>
      <c r="L21" s="757">
        <f t="shared" si="1"/>
        <v>2.9835000000000003</v>
      </c>
      <c r="M21" s="819">
        <f t="shared" si="2"/>
        <v>0</v>
      </c>
      <c r="N21" s="819">
        <f t="shared" si="3"/>
        <v>0</v>
      </c>
      <c r="O21" s="757">
        <f t="shared" si="4"/>
        <v>1583.07</v>
      </c>
      <c r="P21" s="815">
        <f t="shared" si="102"/>
        <v>7.1760000000000002</v>
      </c>
      <c r="Q21" s="757">
        <f t="shared" si="5"/>
        <v>531.02</v>
      </c>
      <c r="R21" s="757">
        <f t="shared" si="6"/>
        <v>28.568800000000003</v>
      </c>
      <c r="S21" s="833">
        <f t="shared" si="7"/>
        <v>2114.09</v>
      </c>
      <c r="T21" s="821">
        <f>'[4]3'!T21</f>
        <v>7.0000000000000001E-3</v>
      </c>
      <c r="U21" s="818">
        <f>'[4]3'!U21</f>
        <v>5.0000000000000001E-3</v>
      </c>
      <c r="V21" s="818">
        <f>'[4]3'!V21</f>
        <v>7.0000000000000001E-3</v>
      </c>
      <c r="W21" s="818">
        <f>'[4]3'!W21</f>
        <v>7.0000000000000001E-3</v>
      </c>
      <c r="X21" s="818">
        <f>'[4]3'!X21</f>
        <v>6.0000000000000001E-3</v>
      </c>
      <c r="Y21" s="818">
        <f>'[4]3'!Y21</f>
        <v>1.2E-2</v>
      </c>
      <c r="Z21" s="757">
        <f t="shared" si="8"/>
        <v>22.5792</v>
      </c>
      <c r="AA21" s="757">
        <f t="shared" si="9"/>
        <v>3.9689999999999999</v>
      </c>
      <c r="AB21" s="757">
        <f t="shared" si="10"/>
        <v>0</v>
      </c>
      <c r="AC21" s="757">
        <f t="shared" si="11"/>
        <v>0</v>
      </c>
      <c r="AD21" s="757">
        <f t="shared" si="12"/>
        <v>1964.57</v>
      </c>
      <c r="AE21" s="815">
        <f t="shared" si="103"/>
        <v>9.9359999999999999</v>
      </c>
      <c r="AF21" s="757">
        <f t="shared" si="13"/>
        <v>735.26</v>
      </c>
      <c r="AG21" s="757">
        <f t="shared" si="14"/>
        <v>36.484200000000001</v>
      </c>
      <c r="AH21" s="833">
        <f t="shared" si="15"/>
        <v>2699.83</v>
      </c>
      <c r="AI21" s="834">
        <v>7.0000000000000001E-3</v>
      </c>
      <c r="AJ21" s="808">
        <v>5.0000000000000001E-3</v>
      </c>
      <c r="AK21" s="808">
        <v>7.0000000000000001E-3</v>
      </c>
      <c r="AL21" s="808">
        <v>7.0000000000000001E-3</v>
      </c>
      <c r="AM21" s="808">
        <v>6.0000000000000001E-3</v>
      </c>
      <c r="AN21" s="808">
        <v>1.2E-2</v>
      </c>
      <c r="AO21" s="757">
        <f t="shared" si="16"/>
        <v>28.658000000000001</v>
      </c>
      <c r="AP21" s="757">
        <f t="shared" si="17"/>
        <v>5.2600000000000025</v>
      </c>
      <c r="AQ21" s="757">
        <f t="shared" si="18"/>
        <v>0</v>
      </c>
      <c r="AR21" s="757">
        <f t="shared" si="19"/>
        <v>0</v>
      </c>
      <c r="AS21" s="757">
        <f t="shared" si="20"/>
        <v>2509.9299999999998</v>
      </c>
      <c r="AT21" s="815">
        <f t="shared" si="104"/>
        <v>11.040000000000001</v>
      </c>
      <c r="AU21" s="757">
        <f t="shared" si="21"/>
        <v>816.96</v>
      </c>
      <c r="AV21" s="757">
        <f t="shared" si="22"/>
        <v>44.958000000000006</v>
      </c>
      <c r="AW21" s="833">
        <f t="shared" si="23"/>
        <v>3326.89</v>
      </c>
      <c r="AX21" s="818">
        <f>'[4]3'!AX21</f>
        <v>7.0000000000000001E-3</v>
      </c>
      <c r="AY21" s="818">
        <f>'[4]3'!AY21</f>
        <v>5.0000000000000001E-3</v>
      </c>
      <c r="AZ21" s="818">
        <f>'[4]3'!AZ21</f>
        <v>7.0000000000000001E-3</v>
      </c>
      <c r="BA21" s="818">
        <f>'[4]3'!BA21</f>
        <v>7.0000000000000001E-3</v>
      </c>
      <c r="BB21" s="818">
        <f>'[4]3'!BB21</f>
        <v>6.0000000000000001E-3</v>
      </c>
      <c r="BC21" s="818">
        <f>'[4]3'!BC21</f>
        <v>1.2E-2</v>
      </c>
      <c r="BD21" s="757">
        <f t="shared" si="24"/>
        <v>24.751300000000001</v>
      </c>
      <c r="BE21" s="757">
        <f t="shared" si="25"/>
        <v>4.9684999999999988</v>
      </c>
      <c r="BF21" s="757">
        <f t="shared" si="26"/>
        <v>0</v>
      </c>
      <c r="BG21" s="757">
        <f t="shared" si="27"/>
        <v>0</v>
      </c>
      <c r="BH21" s="757">
        <f t="shared" si="28"/>
        <v>2199.27</v>
      </c>
      <c r="BI21" s="815">
        <f t="shared" si="105"/>
        <v>0</v>
      </c>
      <c r="BJ21" s="757">
        <f t="shared" si="29"/>
        <v>0</v>
      </c>
      <c r="BK21" s="757">
        <f t="shared" si="30"/>
        <v>29.719799999999999</v>
      </c>
      <c r="BL21" s="833">
        <f t="shared" si="31"/>
        <v>2199.27</v>
      </c>
      <c r="BM21" s="821">
        <f>'[4]3'!BM21</f>
        <v>7.0000000000000001E-3</v>
      </c>
      <c r="BN21" s="818">
        <f>'[4]3'!BN21</f>
        <v>5.0000000000000001E-3</v>
      </c>
      <c r="BO21" s="818">
        <f>'[4]3'!BO21</f>
        <v>7.0000000000000001E-3</v>
      </c>
      <c r="BP21" s="818">
        <f>'[4]3'!BP21</f>
        <v>7.0000000000000001E-3</v>
      </c>
      <c r="BQ21" s="818">
        <f>'[4]3'!BQ21</f>
        <v>6.0000000000000001E-3</v>
      </c>
      <c r="BR21" s="818">
        <f>'[4]3'!BR21</f>
        <v>1.2E-2</v>
      </c>
      <c r="BS21" s="757">
        <f t="shared" si="32"/>
        <v>18.660599999999999</v>
      </c>
      <c r="BT21" s="757">
        <f t="shared" si="33"/>
        <v>4.2300000000000004</v>
      </c>
      <c r="BU21" s="757">
        <f t="shared" si="34"/>
        <v>0</v>
      </c>
      <c r="BV21" s="757">
        <f t="shared" si="35"/>
        <v>0</v>
      </c>
      <c r="BW21" s="757">
        <f t="shared" si="36"/>
        <v>1693.9</v>
      </c>
      <c r="BX21" s="815">
        <f t="shared" si="106"/>
        <v>9.072000000000001</v>
      </c>
      <c r="BY21" s="757">
        <f t="shared" si="37"/>
        <v>671.33</v>
      </c>
      <c r="BZ21" s="757">
        <f t="shared" si="38"/>
        <v>31.962600000000002</v>
      </c>
      <c r="CA21" s="833">
        <f t="shared" si="39"/>
        <v>2365.23</v>
      </c>
      <c r="CB21" s="818">
        <f>'[4]3'!CB21</f>
        <v>7.0000000000000001E-3</v>
      </c>
      <c r="CC21" s="818">
        <f>'[4]3'!CC21</f>
        <v>5.0000000000000001E-3</v>
      </c>
      <c r="CD21" s="818">
        <f>'[4]3'!CD21</f>
        <v>7.0000000000000001E-3</v>
      </c>
      <c r="CE21" s="818">
        <f>'[4]3'!CE21</f>
        <v>7.0000000000000001E-3</v>
      </c>
      <c r="CF21" s="818">
        <f>'[4]3'!CF21</f>
        <v>6.0000000000000001E-3</v>
      </c>
      <c r="CG21" s="818">
        <f>'[4]3'!CG21</f>
        <v>1.2E-2</v>
      </c>
      <c r="CH21" s="757">
        <f t="shared" si="40"/>
        <v>13.5261</v>
      </c>
      <c r="CI21" s="757">
        <f t="shared" si="41"/>
        <v>3.6195000000000013</v>
      </c>
      <c r="CJ21" s="757">
        <f t="shared" si="42"/>
        <v>0</v>
      </c>
      <c r="CK21" s="757">
        <f t="shared" si="43"/>
        <v>0</v>
      </c>
      <c r="CL21" s="757">
        <f t="shared" si="44"/>
        <v>1268.77</v>
      </c>
      <c r="CM21" s="815">
        <f t="shared" si="107"/>
        <v>7.524</v>
      </c>
      <c r="CN21" s="757">
        <f t="shared" si="45"/>
        <v>556.78</v>
      </c>
      <c r="CO21" s="757">
        <f t="shared" si="46"/>
        <v>24.669600000000003</v>
      </c>
      <c r="CP21" s="833">
        <f t="shared" si="47"/>
        <v>1825.55</v>
      </c>
      <c r="CQ21" s="821">
        <f>'[4]3'!CQ21</f>
        <v>7.0000000000000001E-3</v>
      </c>
      <c r="CR21" s="818">
        <f>'[4]3'!CR21</f>
        <v>5.0000000000000001E-3</v>
      </c>
      <c r="CS21" s="818">
        <f>'[4]3'!CS21</f>
        <v>7.0000000000000001E-3</v>
      </c>
      <c r="CT21" s="818">
        <f>'[4]3'!CT21</f>
        <v>7.0000000000000001E-3</v>
      </c>
      <c r="CU21" s="818">
        <f>'[4]3'!CU21</f>
        <v>6.0000000000000001E-3</v>
      </c>
      <c r="CV21" s="818">
        <f>'[4]3'!CV21</f>
        <v>1.2E-2</v>
      </c>
      <c r="CW21" s="757">
        <f t="shared" si="48"/>
        <v>10.108000000000001</v>
      </c>
      <c r="CX21" s="757">
        <f t="shared" si="49"/>
        <v>3.2015000000000002</v>
      </c>
      <c r="CY21" s="757">
        <f t="shared" si="50"/>
        <v>0</v>
      </c>
      <c r="CZ21" s="757">
        <f t="shared" si="51"/>
        <v>0</v>
      </c>
      <c r="DA21" s="757">
        <f t="shared" si="52"/>
        <v>984.9</v>
      </c>
      <c r="DB21" s="815">
        <f t="shared" si="108"/>
        <v>5.2439999999999998</v>
      </c>
      <c r="DC21" s="757">
        <f t="shared" si="53"/>
        <v>388.06</v>
      </c>
      <c r="DD21" s="757">
        <f t="shared" si="54"/>
        <v>18.5535</v>
      </c>
      <c r="DE21" s="833">
        <f t="shared" si="55"/>
        <v>1372.96</v>
      </c>
      <c r="DF21" s="821">
        <f>'[4]3'!DF21</f>
        <v>7.0000000000000001E-3</v>
      </c>
      <c r="DG21" s="818">
        <f>'[4]3'!DG21</f>
        <v>5.0000000000000001E-3</v>
      </c>
      <c r="DH21" s="818">
        <f>'[4]3'!DH21</f>
        <v>7.0000000000000001E-3</v>
      </c>
      <c r="DI21" s="818">
        <f>'[4]3'!DI21</f>
        <v>7.0000000000000001E-3</v>
      </c>
      <c r="DJ21" s="818">
        <f>'[4]3'!DJ21</f>
        <v>6.0000000000000001E-3</v>
      </c>
      <c r="DK21" s="818">
        <f>'[4]3'!DK21</f>
        <v>1.2E-2</v>
      </c>
      <c r="DL21" s="757">
        <f t="shared" si="56"/>
        <v>13.979699999999999</v>
      </c>
      <c r="DM21" s="757">
        <f t="shared" si="57"/>
        <v>3.6645000000000003</v>
      </c>
      <c r="DN21" s="757">
        <f t="shared" si="58"/>
        <v>0</v>
      </c>
      <c r="DO21" s="757">
        <f t="shared" si="59"/>
        <v>0</v>
      </c>
      <c r="DP21" s="757">
        <f t="shared" si="60"/>
        <v>1305.67</v>
      </c>
      <c r="DQ21" s="815">
        <f t="shared" si="109"/>
        <v>6.5520000000000005</v>
      </c>
      <c r="DR21" s="757">
        <f t="shared" si="61"/>
        <v>484.85</v>
      </c>
      <c r="DS21" s="757">
        <f t="shared" si="62"/>
        <v>24.196199999999997</v>
      </c>
      <c r="DT21" s="833">
        <f t="shared" si="63"/>
        <v>1790.52</v>
      </c>
      <c r="DU21" s="821">
        <f>'[4]3'!DU21</f>
        <v>7.0000000000000001E-3</v>
      </c>
      <c r="DV21" s="818">
        <f>'[4]3'!DV21</f>
        <v>5.0000000000000001E-3</v>
      </c>
      <c r="DW21" s="818">
        <f>'[4]3'!DW21</f>
        <v>7.0000000000000001E-3</v>
      </c>
      <c r="DX21" s="818">
        <f>'[4]3'!DX21</f>
        <v>7.0000000000000001E-3</v>
      </c>
      <c r="DY21" s="818">
        <f>'[4]3'!DY21</f>
        <v>6.0000000000000001E-3</v>
      </c>
      <c r="DZ21" s="818">
        <f>'[4]3'!DZ21</f>
        <v>1.2E-2</v>
      </c>
      <c r="EA21" s="757">
        <f t="shared" si="64"/>
        <v>21.644000000000002</v>
      </c>
      <c r="EB21" s="757">
        <f t="shared" si="65"/>
        <v>3.6599999999999997</v>
      </c>
      <c r="EC21" s="757">
        <f t="shared" si="66"/>
        <v>0</v>
      </c>
      <c r="ED21" s="757">
        <f t="shared" si="67"/>
        <v>0</v>
      </c>
      <c r="EE21" s="757">
        <f t="shared" si="68"/>
        <v>1872.5</v>
      </c>
      <c r="EF21" s="757">
        <f t="shared" si="110"/>
        <v>8.4</v>
      </c>
      <c r="EG21" s="757">
        <f t="shared" si="69"/>
        <v>621.6</v>
      </c>
      <c r="EH21" s="757">
        <f t="shared" si="70"/>
        <v>33.704000000000001</v>
      </c>
      <c r="EI21" s="833">
        <f t="shared" si="71"/>
        <v>2494.1</v>
      </c>
      <c r="EJ21" s="821">
        <f>'[4]3'!EJ21</f>
        <v>7.0000000000000001E-3</v>
      </c>
      <c r="EK21" s="818">
        <f>'[4]3'!EK21</f>
        <v>5.0000000000000001E-3</v>
      </c>
      <c r="EL21" s="818">
        <f>'[4]3'!EL21</f>
        <v>7.0000000000000001E-3</v>
      </c>
      <c r="EM21" s="818">
        <f>'[4]3'!EM21</f>
        <v>7.0000000000000001E-3</v>
      </c>
      <c r="EN21" s="818">
        <f>'[4]3'!EN21</f>
        <v>6.0000000000000001E-3</v>
      </c>
      <c r="EO21" s="818">
        <f>'[4]3'!EO21</f>
        <v>1.2E-2</v>
      </c>
      <c r="EP21" s="757">
        <f t="shared" si="72"/>
        <v>23.753800000000002</v>
      </c>
      <c r="EQ21" s="757">
        <f t="shared" si="73"/>
        <v>3.6194999999999995</v>
      </c>
      <c r="ER21" s="757">
        <f t="shared" si="74"/>
        <v>0</v>
      </c>
      <c r="ES21" s="757">
        <f t="shared" si="75"/>
        <v>0</v>
      </c>
      <c r="ET21" s="757">
        <f t="shared" si="76"/>
        <v>2025.62</v>
      </c>
      <c r="EU21" s="757">
        <f t="shared" si="77"/>
        <v>9.5760000000000005</v>
      </c>
      <c r="EV21" s="757">
        <f t="shared" si="78"/>
        <v>708.62</v>
      </c>
      <c r="EW21" s="757">
        <f t="shared" si="79"/>
        <v>36.949300000000001</v>
      </c>
      <c r="EX21" s="833">
        <f t="shared" si="80"/>
        <v>2734.24</v>
      </c>
      <c r="EY21" s="818">
        <f>'[4]3'!EY21</f>
        <v>7.0000000000000001E-3</v>
      </c>
      <c r="EZ21" s="818">
        <f>'[4]3'!EZ21</f>
        <v>5.0000000000000001E-3</v>
      </c>
      <c r="FA21" s="818">
        <f>'[4]3'!FA21</f>
        <v>7.0000000000000001E-3</v>
      </c>
      <c r="FB21" s="818">
        <f>'[4]3'!FB21</f>
        <v>7.0000000000000001E-3</v>
      </c>
      <c r="FC21" s="818">
        <f>'[4]3'!FC21</f>
        <v>6.0000000000000001E-3</v>
      </c>
      <c r="FD21" s="818">
        <f>'[4]3'!FD21</f>
        <v>1.2E-2</v>
      </c>
      <c r="FE21" s="757">
        <f t="shared" si="81"/>
        <v>26.347300000000001</v>
      </c>
      <c r="FF21" s="757">
        <f t="shared" si="82"/>
        <v>4.1419999999999995</v>
      </c>
      <c r="FG21" s="757">
        <f t="shared" si="83"/>
        <v>0</v>
      </c>
      <c r="FH21" s="757">
        <f t="shared" si="84"/>
        <v>0</v>
      </c>
      <c r="FI21" s="757">
        <f t="shared" si="85"/>
        <v>2256.21</v>
      </c>
      <c r="FJ21" s="757">
        <f t="shared" si="86"/>
        <v>10.944000000000001</v>
      </c>
      <c r="FK21" s="757">
        <f t="shared" si="87"/>
        <v>809.86</v>
      </c>
      <c r="FL21" s="757">
        <f t="shared" si="88"/>
        <v>41.433300000000003</v>
      </c>
      <c r="FM21" s="833">
        <f t="shared" si="89"/>
        <v>3066.07</v>
      </c>
      <c r="FN21" s="818">
        <f>'[4]3'!FN21</f>
        <v>7.0000000000000001E-3</v>
      </c>
      <c r="FO21" s="818">
        <f>'[4]3'!FO21</f>
        <v>5.0000000000000001E-3</v>
      </c>
      <c r="FP21" s="818">
        <f>'[4]3'!FP21</f>
        <v>7.0000000000000001E-3</v>
      </c>
      <c r="FQ21" s="818">
        <f>'[4]3'!FQ21</f>
        <v>7.0000000000000001E-3</v>
      </c>
      <c r="FR21" s="818">
        <f>'[4]3'!FR21</f>
        <v>6.0000000000000001E-3</v>
      </c>
      <c r="FS21" s="818">
        <f>'[4]3'!FS21</f>
        <v>1.2E-2</v>
      </c>
      <c r="FT21" s="757">
        <f t="shared" si="90"/>
        <v>28.560000000000002</v>
      </c>
      <c r="FU21" s="757">
        <f t="shared" si="91"/>
        <v>4.6400000000000006</v>
      </c>
      <c r="FV21" s="757">
        <f t="shared" si="92"/>
        <v>0</v>
      </c>
      <c r="FW21" s="757">
        <f t="shared" si="93"/>
        <v>0</v>
      </c>
      <c r="FX21" s="757">
        <f t="shared" si="94"/>
        <v>2456.8000000000002</v>
      </c>
      <c r="FY21" s="757">
        <f t="shared" si="95"/>
        <v>11.52</v>
      </c>
      <c r="FZ21" s="757">
        <f t="shared" si="96"/>
        <v>852.48</v>
      </c>
      <c r="GA21" s="757">
        <f t="shared" si="97"/>
        <v>44.72</v>
      </c>
      <c r="GB21" s="833">
        <f t="shared" si="98"/>
        <v>3309.28</v>
      </c>
      <c r="GC21" s="835">
        <f t="shared" si="99"/>
        <v>196.363</v>
      </c>
      <c r="GD21" s="836">
        <f t="shared" si="99"/>
        <v>14530.859999999999</v>
      </c>
      <c r="GE21" s="837">
        <f t="shared" si="100"/>
        <v>199.55629999999999</v>
      </c>
      <c r="GF21" s="838">
        <f t="shared" si="100"/>
        <v>14767.17</v>
      </c>
      <c r="GG21" s="839">
        <f t="shared" si="101"/>
        <v>395.91930000000002</v>
      </c>
      <c r="GH21" s="59">
        <f t="shared" si="101"/>
        <v>29298.03</v>
      </c>
      <c r="GI21" s="828">
        <v>11</v>
      </c>
      <c r="GJ21" s="105">
        <f t="shared" si="113"/>
        <v>298.93530000000004</v>
      </c>
      <c r="GK21" s="59">
        <f t="shared" si="111"/>
        <v>22121.210000000003</v>
      </c>
      <c r="GL21" s="840">
        <f t="shared" si="112"/>
        <v>96.98399999999998</v>
      </c>
      <c r="GM21" s="841">
        <f t="shared" si="112"/>
        <v>7176.8199999999961</v>
      </c>
    </row>
    <row r="22" spans="1:195" ht="18" customHeight="1">
      <c r="A22" s="831">
        <v>8</v>
      </c>
      <c r="B22" s="842" t="s">
        <v>1198</v>
      </c>
      <c r="C22" s="34" t="s">
        <v>1191</v>
      </c>
      <c r="D22" s="832">
        <f>[4]цены!E16</f>
        <v>50.5</v>
      </c>
      <c r="E22" s="818">
        <f>'[4]3'!E22</f>
        <v>3.0000000000000001E-3</v>
      </c>
      <c r="F22" s="818">
        <f>'[4]3'!F22</f>
        <v>1E-3</v>
      </c>
      <c r="G22" s="818">
        <f>'[4]3'!G22</f>
        <v>3.0000000000000001E-3</v>
      </c>
      <c r="H22" s="818">
        <f>'[4]3'!H22</f>
        <v>2E-3</v>
      </c>
      <c r="I22" s="818">
        <f>'[4]3'!I22</f>
        <v>1E-3</v>
      </c>
      <c r="J22" s="818">
        <f>'[4]3'!J22</f>
        <v>1E-3</v>
      </c>
      <c r="K22" s="757">
        <f t="shared" si="0"/>
        <v>7.8897000000000004</v>
      </c>
      <c r="L22" s="757">
        <f t="shared" si="1"/>
        <v>0.59670000000000001</v>
      </c>
      <c r="M22" s="819">
        <f t="shared" si="2"/>
        <v>0</v>
      </c>
      <c r="N22" s="819">
        <f t="shared" si="3"/>
        <v>0</v>
      </c>
      <c r="O22" s="757">
        <f t="shared" si="4"/>
        <v>428.56</v>
      </c>
      <c r="P22" s="815">
        <f t="shared" si="102"/>
        <v>0.59799999999999998</v>
      </c>
      <c r="Q22" s="757">
        <f t="shared" si="5"/>
        <v>30.2</v>
      </c>
      <c r="R22" s="757">
        <f t="shared" si="6"/>
        <v>9.0844000000000005</v>
      </c>
      <c r="S22" s="833">
        <f t="shared" si="7"/>
        <v>458.76</v>
      </c>
      <c r="T22" s="821">
        <f>'[4]3'!T22</f>
        <v>3.0000000000000001E-3</v>
      </c>
      <c r="U22" s="818">
        <f>'[4]3'!U22</f>
        <v>1E-3</v>
      </c>
      <c r="V22" s="818">
        <f>'[4]3'!V22</f>
        <v>3.0000000000000001E-3</v>
      </c>
      <c r="W22" s="818">
        <f>'[4]3'!W22</f>
        <v>2E-3</v>
      </c>
      <c r="X22" s="818">
        <f>'[4]3'!X22</f>
        <v>1E-3</v>
      </c>
      <c r="Y22" s="818">
        <f>'[4]3'!Y22</f>
        <v>1E-3</v>
      </c>
      <c r="Z22" s="757">
        <f t="shared" si="8"/>
        <v>9.6768000000000001</v>
      </c>
      <c r="AA22" s="757">
        <f t="shared" si="9"/>
        <v>0.79379999999999995</v>
      </c>
      <c r="AB22" s="757">
        <f t="shared" si="10"/>
        <v>0</v>
      </c>
      <c r="AC22" s="757">
        <f t="shared" si="11"/>
        <v>0</v>
      </c>
      <c r="AD22" s="757">
        <f t="shared" si="12"/>
        <v>528.77</v>
      </c>
      <c r="AE22" s="815">
        <f t="shared" si="103"/>
        <v>0.82800000000000007</v>
      </c>
      <c r="AF22" s="757">
        <f t="shared" si="13"/>
        <v>41.81</v>
      </c>
      <c r="AG22" s="757">
        <f t="shared" si="14"/>
        <v>11.298599999999999</v>
      </c>
      <c r="AH22" s="833">
        <f t="shared" si="15"/>
        <v>570.57999999999993</v>
      </c>
      <c r="AI22" s="834">
        <v>3.0000000000000001E-3</v>
      </c>
      <c r="AJ22" s="808">
        <v>1E-3</v>
      </c>
      <c r="AK22" s="808">
        <v>3.0000000000000001E-3</v>
      </c>
      <c r="AL22" s="808">
        <v>2E-3</v>
      </c>
      <c r="AM22" s="808">
        <v>1E-3</v>
      </c>
      <c r="AN22" s="808">
        <v>1E-3</v>
      </c>
      <c r="AO22" s="757">
        <f t="shared" si="16"/>
        <v>12.282</v>
      </c>
      <c r="AP22" s="757">
        <f t="shared" si="17"/>
        <v>1.0520000000000005</v>
      </c>
      <c r="AQ22" s="757">
        <f t="shared" si="18"/>
        <v>0</v>
      </c>
      <c r="AR22" s="757">
        <f t="shared" si="19"/>
        <v>0</v>
      </c>
      <c r="AS22" s="757">
        <f t="shared" si="20"/>
        <v>673.37</v>
      </c>
      <c r="AT22" s="815">
        <f t="shared" si="104"/>
        <v>0.92</v>
      </c>
      <c r="AU22" s="757">
        <f t="shared" si="21"/>
        <v>46.46</v>
      </c>
      <c r="AV22" s="757">
        <f t="shared" si="22"/>
        <v>14.254</v>
      </c>
      <c r="AW22" s="833">
        <f t="shared" si="23"/>
        <v>719.83</v>
      </c>
      <c r="AX22" s="818">
        <f>'[4]3'!AX22</f>
        <v>3.0000000000000001E-3</v>
      </c>
      <c r="AY22" s="818">
        <f>'[4]3'!AY22</f>
        <v>1E-3</v>
      </c>
      <c r="AZ22" s="818">
        <f>'[4]3'!AZ22</f>
        <v>3.0000000000000001E-3</v>
      </c>
      <c r="BA22" s="818">
        <f>'[4]3'!BA22</f>
        <v>2E-3</v>
      </c>
      <c r="BB22" s="818">
        <f>'[4]3'!BB22</f>
        <v>1E-3</v>
      </c>
      <c r="BC22" s="818">
        <f>'[4]3'!BC22</f>
        <v>1E-3</v>
      </c>
      <c r="BD22" s="757">
        <f t="shared" si="24"/>
        <v>10.607700000000001</v>
      </c>
      <c r="BE22" s="757">
        <f t="shared" si="25"/>
        <v>0.99369999999999969</v>
      </c>
      <c r="BF22" s="757">
        <f t="shared" si="26"/>
        <v>0</v>
      </c>
      <c r="BG22" s="757">
        <f t="shared" si="27"/>
        <v>0</v>
      </c>
      <c r="BH22" s="757">
        <f t="shared" si="28"/>
        <v>585.87</v>
      </c>
      <c r="BI22" s="815">
        <f t="shared" si="105"/>
        <v>0</v>
      </c>
      <c r="BJ22" s="757">
        <f t="shared" si="29"/>
        <v>0</v>
      </c>
      <c r="BK22" s="757">
        <f t="shared" si="30"/>
        <v>11.601400000000002</v>
      </c>
      <c r="BL22" s="833">
        <f t="shared" si="31"/>
        <v>585.87</v>
      </c>
      <c r="BM22" s="821">
        <f>'[4]3'!BM22</f>
        <v>3.0000000000000001E-3</v>
      </c>
      <c r="BN22" s="818">
        <f>'[4]3'!BN22</f>
        <v>1E-3</v>
      </c>
      <c r="BO22" s="818">
        <f>'[4]3'!BO22</f>
        <v>3.0000000000000001E-3</v>
      </c>
      <c r="BP22" s="818">
        <f>'[4]3'!BP22</f>
        <v>2E-3</v>
      </c>
      <c r="BQ22" s="818">
        <f>'[4]3'!BQ22</f>
        <v>1E-3</v>
      </c>
      <c r="BR22" s="818">
        <f>'[4]3'!BR22</f>
        <v>1E-3</v>
      </c>
      <c r="BS22" s="757">
        <f t="shared" si="32"/>
        <v>7.997399999999999</v>
      </c>
      <c r="BT22" s="757">
        <f t="shared" si="33"/>
        <v>0.84599999999999997</v>
      </c>
      <c r="BU22" s="757">
        <f t="shared" si="34"/>
        <v>0</v>
      </c>
      <c r="BV22" s="757">
        <f t="shared" si="35"/>
        <v>0</v>
      </c>
      <c r="BW22" s="757">
        <f t="shared" si="36"/>
        <v>446.59</v>
      </c>
      <c r="BX22" s="815">
        <f t="shared" si="106"/>
        <v>0.75600000000000001</v>
      </c>
      <c r="BY22" s="757">
        <f t="shared" si="37"/>
        <v>38.18</v>
      </c>
      <c r="BZ22" s="757">
        <f t="shared" si="38"/>
        <v>9.5993999999999993</v>
      </c>
      <c r="CA22" s="833">
        <f t="shared" si="39"/>
        <v>484.77</v>
      </c>
      <c r="CB22" s="818">
        <f>'[4]3'!CB22</f>
        <v>3.0000000000000001E-3</v>
      </c>
      <c r="CC22" s="818">
        <f>'[4]3'!CC22</f>
        <v>1E-3</v>
      </c>
      <c r="CD22" s="818">
        <f>'[4]3'!CD22</f>
        <v>3.0000000000000001E-3</v>
      </c>
      <c r="CE22" s="818">
        <f>'[4]3'!CE22</f>
        <v>2E-3</v>
      </c>
      <c r="CF22" s="818">
        <f>'[4]3'!CF22</f>
        <v>1E-3</v>
      </c>
      <c r="CG22" s="818">
        <f>'[4]3'!CG22</f>
        <v>1E-3</v>
      </c>
      <c r="CH22" s="757">
        <f t="shared" si="40"/>
        <v>5.7968999999999999</v>
      </c>
      <c r="CI22" s="757">
        <f t="shared" si="41"/>
        <v>0.72390000000000021</v>
      </c>
      <c r="CJ22" s="757">
        <f t="shared" si="42"/>
        <v>0</v>
      </c>
      <c r="CK22" s="757">
        <f t="shared" si="43"/>
        <v>0</v>
      </c>
      <c r="CL22" s="757">
        <f t="shared" si="44"/>
        <v>329.3</v>
      </c>
      <c r="CM22" s="815">
        <f t="shared" si="107"/>
        <v>0.627</v>
      </c>
      <c r="CN22" s="757">
        <f t="shared" si="45"/>
        <v>31.66</v>
      </c>
      <c r="CO22" s="757">
        <f t="shared" si="46"/>
        <v>7.1478000000000002</v>
      </c>
      <c r="CP22" s="833">
        <f t="shared" si="47"/>
        <v>360.96000000000004</v>
      </c>
      <c r="CQ22" s="821">
        <f>'[4]3'!CQ22</f>
        <v>3.0000000000000001E-3</v>
      </c>
      <c r="CR22" s="818">
        <f>'[4]3'!CR22</f>
        <v>1E-3</v>
      </c>
      <c r="CS22" s="818">
        <f>'[4]3'!CS22</f>
        <v>3.0000000000000001E-3</v>
      </c>
      <c r="CT22" s="818">
        <f>'[4]3'!CT22</f>
        <v>2E-3</v>
      </c>
      <c r="CU22" s="818">
        <f>'[4]3'!CU22</f>
        <v>1E-3</v>
      </c>
      <c r="CV22" s="818">
        <f>'[4]3'!CV22</f>
        <v>1E-3</v>
      </c>
      <c r="CW22" s="757">
        <f t="shared" si="48"/>
        <v>4.3319999999999999</v>
      </c>
      <c r="CX22" s="757">
        <f t="shared" si="49"/>
        <v>0.64030000000000009</v>
      </c>
      <c r="CY22" s="757">
        <f t="shared" si="50"/>
        <v>0</v>
      </c>
      <c r="CZ22" s="757">
        <f t="shared" si="51"/>
        <v>0</v>
      </c>
      <c r="DA22" s="757">
        <f t="shared" si="52"/>
        <v>251.1</v>
      </c>
      <c r="DB22" s="815">
        <f t="shared" si="108"/>
        <v>0.437</v>
      </c>
      <c r="DC22" s="757">
        <f t="shared" si="53"/>
        <v>22.07</v>
      </c>
      <c r="DD22" s="757">
        <f t="shared" si="54"/>
        <v>5.4093</v>
      </c>
      <c r="DE22" s="833">
        <f t="shared" si="55"/>
        <v>273.17</v>
      </c>
      <c r="DF22" s="821">
        <f>'[4]3'!DF22</f>
        <v>3.0000000000000001E-3</v>
      </c>
      <c r="DG22" s="818">
        <f>'[4]3'!DG22</f>
        <v>1E-3</v>
      </c>
      <c r="DH22" s="818">
        <f>'[4]3'!DH22</f>
        <v>3.0000000000000001E-3</v>
      </c>
      <c r="DI22" s="818">
        <f>'[4]3'!DI22</f>
        <v>2E-3</v>
      </c>
      <c r="DJ22" s="818">
        <f>'[4]3'!DJ22</f>
        <v>1E-3</v>
      </c>
      <c r="DK22" s="818">
        <f>'[4]3'!DK22</f>
        <v>1E-3</v>
      </c>
      <c r="DL22" s="757">
        <f t="shared" si="56"/>
        <v>5.9912999999999998</v>
      </c>
      <c r="DM22" s="757">
        <f t="shared" si="57"/>
        <v>0.73290000000000011</v>
      </c>
      <c r="DN22" s="757">
        <f t="shared" si="58"/>
        <v>0</v>
      </c>
      <c r="DO22" s="757">
        <f t="shared" si="59"/>
        <v>0</v>
      </c>
      <c r="DP22" s="757">
        <f t="shared" si="60"/>
        <v>339.57</v>
      </c>
      <c r="DQ22" s="815">
        <f t="shared" si="109"/>
        <v>0.54600000000000004</v>
      </c>
      <c r="DR22" s="757">
        <f t="shared" si="61"/>
        <v>27.57</v>
      </c>
      <c r="DS22" s="757">
        <f t="shared" si="62"/>
        <v>7.2702</v>
      </c>
      <c r="DT22" s="833">
        <f t="shared" si="63"/>
        <v>367.14</v>
      </c>
      <c r="DU22" s="821">
        <f>'[4]3'!DU22</f>
        <v>3.0000000000000001E-3</v>
      </c>
      <c r="DV22" s="818">
        <f>'[4]3'!DV22</f>
        <v>1E-3</v>
      </c>
      <c r="DW22" s="818">
        <f>'[4]3'!DW22</f>
        <v>3.0000000000000001E-3</v>
      </c>
      <c r="DX22" s="818">
        <f>'[4]3'!DX22</f>
        <v>2E-3</v>
      </c>
      <c r="DY22" s="818">
        <f>'[4]3'!DY22</f>
        <v>1E-3</v>
      </c>
      <c r="DZ22" s="818">
        <f>'[4]3'!DZ22</f>
        <v>1E-3</v>
      </c>
      <c r="EA22" s="757">
        <f t="shared" si="64"/>
        <v>9.2759999999999998</v>
      </c>
      <c r="EB22" s="757">
        <f t="shared" si="65"/>
        <v>0.73199999999999987</v>
      </c>
      <c r="EC22" s="757">
        <f t="shared" si="66"/>
        <v>0</v>
      </c>
      <c r="ED22" s="757">
        <f t="shared" si="67"/>
        <v>0</v>
      </c>
      <c r="EE22" s="757">
        <f t="shared" si="68"/>
        <v>505.4</v>
      </c>
      <c r="EF22" s="757">
        <f t="shared" si="110"/>
        <v>0.70000000000000007</v>
      </c>
      <c r="EG22" s="757">
        <f t="shared" si="69"/>
        <v>35.35</v>
      </c>
      <c r="EH22" s="757">
        <f t="shared" si="70"/>
        <v>10.707999999999998</v>
      </c>
      <c r="EI22" s="833">
        <f t="shared" si="71"/>
        <v>540.75</v>
      </c>
      <c r="EJ22" s="821">
        <f>'[4]3'!EJ22</f>
        <v>3.0000000000000001E-3</v>
      </c>
      <c r="EK22" s="818">
        <f>'[4]3'!EK22</f>
        <v>1E-3</v>
      </c>
      <c r="EL22" s="818">
        <f>'[4]3'!EL22</f>
        <v>3.0000000000000001E-3</v>
      </c>
      <c r="EM22" s="818">
        <f>'[4]3'!EM22</f>
        <v>2E-3</v>
      </c>
      <c r="EN22" s="818">
        <f>'[4]3'!EN22</f>
        <v>1E-3</v>
      </c>
      <c r="EO22" s="818">
        <f>'[4]3'!EO22</f>
        <v>1E-3</v>
      </c>
      <c r="EP22" s="757">
        <f t="shared" si="72"/>
        <v>10.180200000000001</v>
      </c>
      <c r="EQ22" s="757">
        <f t="shared" si="73"/>
        <v>0.72389999999999988</v>
      </c>
      <c r="ER22" s="757">
        <f t="shared" si="74"/>
        <v>0</v>
      </c>
      <c r="ES22" s="757">
        <f t="shared" si="75"/>
        <v>0</v>
      </c>
      <c r="ET22" s="757">
        <f t="shared" si="76"/>
        <v>550.66</v>
      </c>
      <c r="EU22" s="757">
        <f t="shared" si="77"/>
        <v>0.79800000000000004</v>
      </c>
      <c r="EV22" s="757">
        <f t="shared" si="78"/>
        <v>40.299999999999997</v>
      </c>
      <c r="EW22" s="757">
        <f t="shared" si="79"/>
        <v>11.702100000000002</v>
      </c>
      <c r="EX22" s="833">
        <f t="shared" si="80"/>
        <v>590.95999999999992</v>
      </c>
      <c r="EY22" s="818">
        <f>'[4]3'!EY22</f>
        <v>3.0000000000000001E-3</v>
      </c>
      <c r="EZ22" s="818">
        <f>'[4]3'!EZ22</f>
        <v>1E-3</v>
      </c>
      <c r="FA22" s="818">
        <f>'[4]3'!FA22</f>
        <v>3.0000000000000001E-3</v>
      </c>
      <c r="FB22" s="818">
        <f>'[4]3'!FB22</f>
        <v>2E-3</v>
      </c>
      <c r="FC22" s="818">
        <f>'[4]3'!FC22</f>
        <v>1E-3</v>
      </c>
      <c r="FD22" s="818">
        <f>'[4]3'!FD22</f>
        <v>1E-3</v>
      </c>
      <c r="FE22" s="757">
        <f t="shared" si="81"/>
        <v>11.291700000000001</v>
      </c>
      <c r="FF22" s="757">
        <f t="shared" si="82"/>
        <v>0.82839999999999991</v>
      </c>
      <c r="FG22" s="757">
        <f t="shared" si="83"/>
        <v>0</v>
      </c>
      <c r="FH22" s="757">
        <f t="shared" si="84"/>
        <v>0</v>
      </c>
      <c r="FI22" s="757">
        <f t="shared" si="85"/>
        <v>612.07000000000005</v>
      </c>
      <c r="FJ22" s="757">
        <f t="shared" si="86"/>
        <v>0.91200000000000003</v>
      </c>
      <c r="FK22" s="757">
        <f t="shared" si="87"/>
        <v>46.06</v>
      </c>
      <c r="FL22" s="757">
        <f t="shared" si="88"/>
        <v>13.032100000000002</v>
      </c>
      <c r="FM22" s="833">
        <f t="shared" si="89"/>
        <v>658.13000000000011</v>
      </c>
      <c r="FN22" s="818">
        <f>'[4]3'!FN22</f>
        <v>3.0000000000000001E-3</v>
      </c>
      <c r="FO22" s="818">
        <f>'[4]3'!FO22</f>
        <v>1E-3</v>
      </c>
      <c r="FP22" s="818">
        <f>'[4]3'!FP22</f>
        <v>3.0000000000000001E-3</v>
      </c>
      <c r="FQ22" s="818">
        <f>'[4]3'!FQ22</f>
        <v>2E-3</v>
      </c>
      <c r="FR22" s="818">
        <f>'[4]3'!FR22</f>
        <v>1E-3</v>
      </c>
      <c r="FS22" s="818">
        <f>'[4]3'!FS22</f>
        <v>1E-3</v>
      </c>
      <c r="FT22" s="757">
        <f t="shared" si="90"/>
        <v>12.24</v>
      </c>
      <c r="FU22" s="757">
        <f t="shared" si="91"/>
        <v>0.92800000000000016</v>
      </c>
      <c r="FV22" s="757">
        <f t="shared" si="92"/>
        <v>0</v>
      </c>
      <c r="FW22" s="757">
        <f t="shared" si="93"/>
        <v>0</v>
      </c>
      <c r="FX22" s="757">
        <f t="shared" si="94"/>
        <v>664.98</v>
      </c>
      <c r="FY22" s="757">
        <f t="shared" si="95"/>
        <v>0.96</v>
      </c>
      <c r="FZ22" s="757">
        <f t="shared" si="96"/>
        <v>48.48</v>
      </c>
      <c r="GA22" s="757">
        <f t="shared" si="97"/>
        <v>14.128</v>
      </c>
      <c r="GB22" s="833">
        <f t="shared" si="98"/>
        <v>713.46</v>
      </c>
      <c r="GC22" s="835">
        <f t="shared" si="99"/>
        <v>62.985600000000005</v>
      </c>
      <c r="GD22" s="836">
        <f t="shared" si="99"/>
        <v>3180.77</v>
      </c>
      <c r="GE22" s="837">
        <f t="shared" si="100"/>
        <v>62.249700000000004</v>
      </c>
      <c r="GF22" s="838">
        <f t="shared" si="100"/>
        <v>3143.61</v>
      </c>
      <c r="GG22" s="839">
        <f t="shared" si="101"/>
        <v>125.23530000000001</v>
      </c>
      <c r="GH22" s="59">
        <f t="shared" si="101"/>
        <v>6324.38</v>
      </c>
      <c r="GI22" s="828">
        <v>11</v>
      </c>
      <c r="GJ22" s="105">
        <f t="shared" si="113"/>
        <v>117.1533</v>
      </c>
      <c r="GK22" s="59">
        <f t="shared" si="111"/>
        <v>5916.24</v>
      </c>
      <c r="GL22" s="840">
        <f t="shared" si="112"/>
        <v>8.0820000000000078</v>
      </c>
      <c r="GM22" s="841">
        <f t="shared" si="112"/>
        <v>408.14000000000033</v>
      </c>
    </row>
    <row r="23" spans="1:195" ht="18" customHeight="1">
      <c r="A23" s="814">
        <v>9</v>
      </c>
      <c r="B23" s="842" t="s">
        <v>1199</v>
      </c>
      <c r="C23" s="34" t="s">
        <v>1191</v>
      </c>
      <c r="D23" s="832">
        <f>[4]цены!E17</f>
        <v>50</v>
      </c>
      <c r="E23" s="818">
        <f>'[4]3'!E23</f>
        <v>6.0000000000000001E-3</v>
      </c>
      <c r="F23" s="818">
        <f>'[4]3'!F23</f>
        <v>4.0000000000000001E-3</v>
      </c>
      <c r="G23" s="818">
        <f>'[4]3'!G23</f>
        <v>6.0000000000000001E-3</v>
      </c>
      <c r="H23" s="818">
        <f>'[4]3'!H23</f>
        <v>6.0000000000000001E-3</v>
      </c>
      <c r="I23" s="818">
        <f>'[4]3'!I23</f>
        <v>5.0000000000000001E-3</v>
      </c>
      <c r="J23" s="818">
        <f>'[4]3'!J23</f>
        <v>0</v>
      </c>
      <c r="K23" s="757">
        <f t="shared" si="0"/>
        <v>15.779400000000001</v>
      </c>
      <c r="L23" s="757">
        <f t="shared" si="1"/>
        <v>2.3868</v>
      </c>
      <c r="M23" s="819">
        <f t="shared" si="2"/>
        <v>0</v>
      </c>
      <c r="N23" s="819">
        <f t="shared" si="3"/>
        <v>0</v>
      </c>
      <c r="O23" s="757">
        <f t="shared" si="4"/>
        <v>908.31</v>
      </c>
      <c r="P23" s="815">
        <f t="shared" si="102"/>
        <v>0</v>
      </c>
      <c r="Q23" s="757">
        <f t="shared" si="5"/>
        <v>0</v>
      </c>
      <c r="R23" s="757">
        <f t="shared" si="6"/>
        <v>18.1662</v>
      </c>
      <c r="S23" s="833">
        <f t="shared" si="7"/>
        <v>908.31</v>
      </c>
      <c r="T23" s="821">
        <f>'[4]3'!T23</f>
        <v>6.0000000000000001E-3</v>
      </c>
      <c r="U23" s="818">
        <f>'[4]3'!U23</f>
        <v>4.0000000000000001E-3</v>
      </c>
      <c r="V23" s="818">
        <f>'[4]3'!V23</f>
        <v>6.0000000000000001E-3</v>
      </c>
      <c r="W23" s="818">
        <f>'[4]3'!W23</f>
        <v>6.0000000000000001E-3</v>
      </c>
      <c r="X23" s="818">
        <f>'[4]3'!X23</f>
        <v>5.0000000000000001E-3</v>
      </c>
      <c r="Y23" s="818">
        <f>'[4]3'!Y23</f>
        <v>0</v>
      </c>
      <c r="Z23" s="757">
        <f t="shared" si="8"/>
        <v>19.3536</v>
      </c>
      <c r="AA23" s="757">
        <f t="shared" si="9"/>
        <v>3.1751999999999998</v>
      </c>
      <c r="AB23" s="757">
        <f t="shared" si="10"/>
        <v>0</v>
      </c>
      <c r="AC23" s="757">
        <f t="shared" si="11"/>
        <v>0</v>
      </c>
      <c r="AD23" s="757">
        <f t="shared" si="12"/>
        <v>1126.44</v>
      </c>
      <c r="AE23" s="815">
        <f t="shared" si="103"/>
        <v>0</v>
      </c>
      <c r="AF23" s="757">
        <f t="shared" si="13"/>
        <v>0</v>
      </c>
      <c r="AG23" s="757">
        <f t="shared" si="14"/>
        <v>22.5288</v>
      </c>
      <c r="AH23" s="833">
        <f t="shared" si="15"/>
        <v>1126.44</v>
      </c>
      <c r="AI23" s="834">
        <v>6.0000000000000001E-3</v>
      </c>
      <c r="AJ23" s="808">
        <v>4.0000000000000001E-3</v>
      </c>
      <c r="AK23" s="808">
        <v>6.0000000000000001E-3</v>
      </c>
      <c r="AL23" s="808">
        <v>6.0000000000000001E-3</v>
      </c>
      <c r="AM23" s="808">
        <v>5.0000000000000001E-3</v>
      </c>
      <c r="AN23" s="808"/>
      <c r="AO23" s="757">
        <f t="shared" si="16"/>
        <v>24.564</v>
      </c>
      <c r="AP23" s="757">
        <f t="shared" si="17"/>
        <v>4.208000000000002</v>
      </c>
      <c r="AQ23" s="757">
        <f t="shared" si="18"/>
        <v>0</v>
      </c>
      <c r="AR23" s="757">
        <f t="shared" si="19"/>
        <v>0</v>
      </c>
      <c r="AS23" s="757">
        <f t="shared" si="20"/>
        <v>1438.6</v>
      </c>
      <c r="AT23" s="815">
        <f t="shared" si="104"/>
        <v>0</v>
      </c>
      <c r="AU23" s="757">
        <f t="shared" si="21"/>
        <v>0</v>
      </c>
      <c r="AV23" s="757">
        <f t="shared" si="22"/>
        <v>28.772000000000002</v>
      </c>
      <c r="AW23" s="833">
        <f t="shared" si="23"/>
        <v>1438.6</v>
      </c>
      <c r="AX23" s="818">
        <f>'[4]3'!AX23</f>
        <v>6.0000000000000001E-3</v>
      </c>
      <c r="AY23" s="818">
        <f>'[4]3'!AY23</f>
        <v>4.0000000000000001E-3</v>
      </c>
      <c r="AZ23" s="818">
        <f>'[4]3'!AZ23</f>
        <v>6.0000000000000001E-3</v>
      </c>
      <c r="BA23" s="818">
        <f>'[4]3'!BA23</f>
        <v>6.0000000000000001E-3</v>
      </c>
      <c r="BB23" s="818">
        <f>'[4]3'!BB23</f>
        <v>5.0000000000000001E-3</v>
      </c>
      <c r="BC23" s="818">
        <f>'[4]3'!BC23</f>
        <v>0</v>
      </c>
      <c r="BD23" s="757">
        <f t="shared" si="24"/>
        <v>21.215400000000002</v>
      </c>
      <c r="BE23" s="757">
        <f t="shared" si="25"/>
        <v>3.9747999999999988</v>
      </c>
      <c r="BF23" s="757">
        <f t="shared" si="26"/>
        <v>0</v>
      </c>
      <c r="BG23" s="757">
        <f t="shared" si="27"/>
        <v>0</v>
      </c>
      <c r="BH23" s="757">
        <f t="shared" si="28"/>
        <v>1259.51</v>
      </c>
      <c r="BI23" s="815">
        <f t="shared" si="105"/>
        <v>0</v>
      </c>
      <c r="BJ23" s="757">
        <f t="shared" si="29"/>
        <v>0</v>
      </c>
      <c r="BK23" s="757">
        <f t="shared" si="30"/>
        <v>25.190200000000001</v>
      </c>
      <c r="BL23" s="833">
        <f t="shared" si="31"/>
        <v>1259.51</v>
      </c>
      <c r="BM23" s="821">
        <f>'[4]3'!BM23</f>
        <v>6.0000000000000001E-3</v>
      </c>
      <c r="BN23" s="818">
        <f>'[4]3'!BN23</f>
        <v>4.0000000000000001E-3</v>
      </c>
      <c r="BO23" s="818">
        <f>'[4]3'!BO23</f>
        <v>6.0000000000000001E-3</v>
      </c>
      <c r="BP23" s="818">
        <f>'[4]3'!BP23</f>
        <v>6.0000000000000001E-3</v>
      </c>
      <c r="BQ23" s="818">
        <f>'[4]3'!BQ23</f>
        <v>5.0000000000000001E-3</v>
      </c>
      <c r="BR23" s="818">
        <f>'[4]3'!BR23</f>
        <v>0</v>
      </c>
      <c r="BS23" s="757">
        <f t="shared" si="32"/>
        <v>15.994799999999998</v>
      </c>
      <c r="BT23" s="757">
        <f t="shared" si="33"/>
        <v>3.3839999999999999</v>
      </c>
      <c r="BU23" s="757">
        <f t="shared" si="34"/>
        <v>0</v>
      </c>
      <c r="BV23" s="757">
        <f t="shared" si="35"/>
        <v>0</v>
      </c>
      <c r="BW23" s="757">
        <f t="shared" si="36"/>
        <v>968.94</v>
      </c>
      <c r="BX23" s="815">
        <f t="shared" si="106"/>
        <v>0</v>
      </c>
      <c r="BY23" s="757">
        <f t="shared" si="37"/>
        <v>0</v>
      </c>
      <c r="BZ23" s="757">
        <f t="shared" si="38"/>
        <v>19.378799999999998</v>
      </c>
      <c r="CA23" s="833">
        <f t="shared" si="39"/>
        <v>968.94</v>
      </c>
      <c r="CB23" s="818">
        <f>'[4]3'!CB23</f>
        <v>6.0000000000000001E-3</v>
      </c>
      <c r="CC23" s="818">
        <f>'[4]3'!CC23</f>
        <v>4.0000000000000001E-3</v>
      </c>
      <c r="CD23" s="818">
        <f>'[4]3'!CD23</f>
        <v>6.0000000000000001E-3</v>
      </c>
      <c r="CE23" s="818">
        <f>'[4]3'!CE23</f>
        <v>6.0000000000000001E-3</v>
      </c>
      <c r="CF23" s="818">
        <f>'[4]3'!CF23</f>
        <v>5.0000000000000001E-3</v>
      </c>
      <c r="CG23" s="818">
        <f>'[4]3'!CG23</f>
        <v>0</v>
      </c>
      <c r="CH23" s="757">
        <f t="shared" si="40"/>
        <v>11.5938</v>
      </c>
      <c r="CI23" s="757">
        <f t="shared" si="41"/>
        <v>2.8956000000000008</v>
      </c>
      <c r="CJ23" s="757">
        <f t="shared" si="42"/>
        <v>0</v>
      </c>
      <c r="CK23" s="757">
        <f t="shared" si="43"/>
        <v>0</v>
      </c>
      <c r="CL23" s="757">
        <f t="shared" si="44"/>
        <v>724.47</v>
      </c>
      <c r="CM23" s="815">
        <f t="shared" si="107"/>
        <v>0</v>
      </c>
      <c r="CN23" s="757">
        <f t="shared" si="45"/>
        <v>0</v>
      </c>
      <c r="CO23" s="757">
        <f t="shared" si="46"/>
        <v>14.4894</v>
      </c>
      <c r="CP23" s="833">
        <f t="shared" si="47"/>
        <v>724.47</v>
      </c>
      <c r="CQ23" s="821">
        <f>'[4]3'!CQ23</f>
        <v>6.0000000000000001E-3</v>
      </c>
      <c r="CR23" s="818">
        <f>'[4]3'!CR23</f>
        <v>4.0000000000000001E-3</v>
      </c>
      <c r="CS23" s="818">
        <f>'[4]3'!CS23</f>
        <v>6.0000000000000001E-3</v>
      </c>
      <c r="CT23" s="818">
        <f>'[4]3'!CT23</f>
        <v>6.0000000000000001E-3</v>
      </c>
      <c r="CU23" s="818">
        <f>'[4]3'!CU23</f>
        <v>5.0000000000000001E-3</v>
      </c>
      <c r="CV23" s="818">
        <f>'[4]3'!CV23</f>
        <v>0</v>
      </c>
      <c r="CW23" s="757">
        <f t="shared" si="48"/>
        <v>8.6639999999999997</v>
      </c>
      <c r="CX23" s="757">
        <f t="shared" si="49"/>
        <v>2.5612000000000004</v>
      </c>
      <c r="CY23" s="757">
        <f t="shared" si="50"/>
        <v>0</v>
      </c>
      <c r="CZ23" s="757">
        <f t="shared" si="51"/>
        <v>0</v>
      </c>
      <c r="DA23" s="757">
        <f t="shared" si="52"/>
        <v>561.26</v>
      </c>
      <c r="DB23" s="815">
        <f t="shared" si="108"/>
        <v>0</v>
      </c>
      <c r="DC23" s="757">
        <f t="shared" si="53"/>
        <v>0</v>
      </c>
      <c r="DD23" s="757">
        <f t="shared" si="54"/>
        <v>11.225200000000001</v>
      </c>
      <c r="DE23" s="833">
        <f t="shared" si="55"/>
        <v>561.26</v>
      </c>
      <c r="DF23" s="821">
        <f>'[4]3'!DF23</f>
        <v>6.0000000000000001E-3</v>
      </c>
      <c r="DG23" s="818">
        <f>'[4]3'!DG23</f>
        <v>4.0000000000000001E-3</v>
      </c>
      <c r="DH23" s="818">
        <f>'[4]3'!DH23</f>
        <v>6.0000000000000001E-3</v>
      </c>
      <c r="DI23" s="818">
        <f>'[4]3'!DI23</f>
        <v>6.0000000000000001E-3</v>
      </c>
      <c r="DJ23" s="818">
        <f>'[4]3'!DJ23</f>
        <v>5.0000000000000001E-3</v>
      </c>
      <c r="DK23" s="818">
        <f>'[4]3'!DK23</f>
        <v>0</v>
      </c>
      <c r="DL23" s="757">
        <f t="shared" si="56"/>
        <v>11.9826</v>
      </c>
      <c r="DM23" s="757">
        <f t="shared" si="57"/>
        <v>2.9316000000000004</v>
      </c>
      <c r="DN23" s="757">
        <f t="shared" si="58"/>
        <v>0</v>
      </c>
      <c r="DO23" s="757">
        <f t="shared" si="59"/>
        <v>0</v>
      </c>
      <c r="DP23" s="757">
        <f t="shared" si="60"/>
        <v>745.71</v>
      </c>
      <c r="DQ23" s="815">
        <f t="shared" si="109"/>
        <v>0</v>
      </c>
      <c r="DR23" s="757">
        <f t="shared" si="61"/>
        <v>0</v>
      </c>
      <c r="DS23" s="757">
        <f t="shared" si="62"/>
        <v>14.914200000000001</v>
      </c>
      <c r="DT23" s="833">
        <f t="shared" si="63"/>
        <v>745.71</v>
      </c>
      <c r="DU23" s="821">
        <f>'[4]3'!DU23</f>
        <v>6.0000000000000001E-3</v>
      </c>
      <c r="DV23" s="818">
        <f>'[4]3'!DV23</f>
        <v>4.0000000000000001E-3</v>
      </c>
      <c r="DW23" s="818">
        <f>'[4]3'!DW23</f>
        <v>6.0000000000000001E-3</v>
      </c>
      <c r="DX23" s="818">
        <f>'[4]3'!DX23</f>
        <v>6.0000000000000001E-3</v>
      </c>
      <c r="DY23" s="818">
        <f>'[4]3'!DY23</f>
        <v>5.0000000000000001E-3</v>
      </c>
      <c r="DZ23" s="818">
        <f>'[4]3'!DZ23</f>
        <v>0</v>
      </c>
      <c r="EA23" s="757">
        <f t="shared" si="64"/>
        <v>18.552</v>
      </c>
      <c r="EB23" s="757">
        <f t="shared" si="65"/>
        <v>2.9279999999999995</v>
      </c>
      <c r="EC23" s="757">
        <f t="shared" si="66"/>
        <v>0</v>
      </c>
      <c r="ED23" s="757">
        <f t="shared" si="67"/>
        <v>0</v>
      </c>
      <c r="EE23" s="757">
        <f t="shared" si="68"/>
        <v>1074</v>
      </c>
      <c r="EF23" s="757">
        <f t="shared" si="110"/>
        <v>0</v>
      </c>
      <c r="EG23" s="757">
        <f t="shared" si="69"/>
        <v>0</v>
      </c>
      <c r="EH23" s="757">
        <f t="shared" si="70"/>
        <v>21.48</v>
      </c>
      <c r="EI23" s="833">
        <f t="shared" si="71"/>
        <v>1074</v>
      </c>
      <c r="EJ23" s="821">
        <f>'[4]3'!EJ23</f>
        <v>6.0000000000000001E-3</v>
      </c>
      <c r="EK23" s="818">
        <f>'[4]3'!EK23</f>
        <v>4.0000000000000001E-3</v>
      </c>
      <c r="EL23" s="818">
        <f>'[4]3'!EL23</f>
        <v>6.0000000000000001E-3</v>
      </c>
      <c r="EM23" s="818">
        <f>'[4]3'!EM23</f>
        <v>6.0000000000000001E-3</v>
      </c>
      <c r="EN23" s="818">
        <f>'[4]3'!EN23</f>
        <v>5.0000000000000001E-3</v>
      </c>
      <c r="EO23" s="818">
        <f>'[4]3'!EO23</f>
        <v>0</v>
      </c>
      <c r="EP23" s="757">
        <f t="shared" si="72"/>
        <v>20.360400000000002</v>
      </c>
      <c r="EQ23" s="757">
        <f t="shared" si="73"/>
        <v>2.8955999999999995</v>
      </c>
      <c r="ER23" s="757">
        <f t="shared" si="74"/>
        <v>0</v>
      </c>
      <c r="ES23" s="757">
        <f t="shared" si="75"/>
        <v>0</v>
      </c>
      <c r="ET23" s="757">
        <f t="shared" si="76"/>
        <v>1162.8</v>
      </c>
      <c r="EU23" s="757">
        <f t="shared" si="77"/>
        <v>0</v>
      </c>
      <c r="EV23" s="757">
        <f t="shared" si="78"/>
        <v>0</v>
      </c>
      <c r="EW23" s="757">
        <f t="shared" si="79"/>
        <v>23.256</v>
      </c>
      <c r="EX23" s="833">
        <f t="shared" si="80"/>
        <v>1162.8</v>
      </c>
      <c r="EY23" s="818">
        <f>'[4]3'!EY23</f>
        <v>6.0000000000000001E-3</v>
      </c>
      <c r="EZ23" s="818">
        <f>'[4]3'!EZ23</f>
        <v>4.0000000000000001E-3</v>
      </c>
      <c r="FA23" s="818">
        <f>'[4]3'!FA23</f>
        <v>6.0000000000000001E-3</v>
      </c>
      <c r="FB23" s="818">
        <f>'[4]3'!FB23</f>
        <v>6.0000000000000001E-3</v>
      </c>
      <c r="FC23" s="818">
        <f>'[4]3'!FC23</f>
        <v>5.0000000000000001E-3</v>
      </c>
      <c r="FD23" s="818">
        <f>'[4]3'!FD23</f>
        <v>0</v>
      </c>
      <c r="FE23" s="757">
        <f t="shared" si="81"/>
        <v>22.583400000000001</v>
      </c>
      <c r="FF23" s="757">
        <f t="shared" si="82"/>
        <v>3.3135999999999997</v>
      </c>
      <c r="FG23" s="757">
        <f t="shared" si="83"/>
        <v>0</v>
      </c>
      <c r="FH23" s="757">
        <f t="shared" si="84"/>
        <v>0</v>
      </c>
      <c r="FI23" s="757">
        <f t="shared" si="85"/>
        <v>1294.8499999999999</v>
      </c>
      <c r="FJ23" s="757">
        <f t="shared" si="86"/>
        <v>0</v>
      </c>
      <c r="FK23" s="757">
        <f t="shared" si="87"/>
        <v>0</v>
      </c>
      <c r="FL23" s="757">
        <f t="shared" si="88"/>
        <v>25.897000000000002</v>
      </c>
      <c r="FM23" s="833">
        <f t="shared" si="89"/>
        <v>1294.8499999999999</v>
      </c>
      <c r="FN23" s="818">
        <f>'[4]3'!FN23</f>
        <v>6.0000000000000001E-3</v>
      </c>
      <c r="FO23" s="818">
        <f>'[4]3'!FO23</f>
        <v>4.0000000000000001E-3</v>
      </c>
      <c r="FP23" s="818">
        <f>'[4]3'!FP23</f>
        <v>6.0000000000000001E-3</v>
      </c>
      <c r="FQ23" s="818">
        <f>'[4]3'!FQ23</f>
        <v>6.0000000000000001E-3</v>
      </c>
      <c r="FR23" s="818">
        <f>'[4]3'!FR23</f>
        <v>5.0000000000000001E-3</v>
      </c>
      <c r="FS23" s="818">
        <f>'[4]3'!FS23</f>
        <v>0</v>
      </c>
      <c r="FT23" s="757">
        <f t="shared" si="90"/>
        <v>24.48</v>
      </c>
      <c r="FU23" s="757">
        <f t="shared" si="91"/>
        <v>3.7120000000000006</v>
      </c>
      <c r="FV23" s="757">
        <f t="shared" si="92"/>
        <v>0</v>
      </c>
      <c r="FW23" s="757">
        <f t="shared" si="93"/>
        <v>0</v>
      </c>
      <c r="FX23" s="757">
        <f t="shared" si="94"/>
        <v>1409.6</v>
      </c>
      <c r="FY23" s="757">
        <f t="shared" si="95"/>
        <v>0</v>
      </c>
      <c r="FZ23" s="757">
        <f t="shared" si="96"/>
        <v>0</v>
      </c>
      <c r="GA23" s="757">
        <f t="shared" si="97"/>
        <v>28.192</v>
      </c>
      <c r="GB23" s="833">
        <f t="shared" si="98"/>
        <v>1409.6</v>
      </c>
      <c r="GC23" s="835">
        <f t="shared" si="99"/>
        <v>128.52539999999999</v>
      </c>
      <c r="GD23" s="836">
        <f t="shared" si="99"/>
        <v>6426.2699999999995</v>
      </c>
      <c r="GE23" s="837">
        <f t="shared" si="100"/>
        <v>124.96440000000001</v>
      </c>
      <c r="GF23" s="838">
        <f t="shared" si="100"/>
        <v>6248.2200000000012</v>
      </c>
      <c r="GG23" s="839">
        <f t="shared" si="101"/>
        <v>253.4898</v>
      </c>
      <c r="GH23" s="59">
        <f t="shared" si="101"/>
        <v>12674.490000000002</v>
      </c>
      <c r="GI23" s="828">
        <v>11</v>
      </c>
      <c r="GJ23" s="105">
        <f t="shared" si="113"/>
        <v>253.4898</v>
      </c>
      <c r="GK23" s="59">
        <f t="shared" si="111"/>
        <v>12674.490000000002</v>
      </c>
      <c r="GL23" s="840">
        <f t="shared" si="112"/>
        <v>0</v>
      </c>
      <c r="GM23" s="841">
        <f t="shared" si="112"/>
        <v>0</v>
      </c>
    </row>
    <row r="24" spans="1:195" ht="18" customHeight="1">
      <c r="A24" s="831">
        <v>10</v>
      </c>
      <c r="B24" s="842" t="s">
        <v>1200</v>
      </c>
      <c r="C24" s="34" t="s">
        <v>1191</v>
      </c>
      <c r="D24" s="832">
        <f>[4]цены!E18</f>
        <v>40.799999999999997</v>
      </c>
      <c r="E24" s="818">
        <f>'[4]3'!E24</f>
        <v>2E-3</v>
      </c>
      <c r="F24" s="818">
        <f>'[4]3'!F24</f>
        <v>1E-3</v>
      </c>
      <c r="G24" s="818">
        <f>'[4]3'!G24</f>
        <v>2E-3</v>
      </c>
      <c r="H24" s="818">
        <f>'[4]3'!H24</f>
        <v>2E-3</v>
      </c>
      <c r="I24" s="818">
        <f>'[4]3'!I24</f>
        <v>1E-3</v>
      </c>
      <c r="J24" s="818">
        <f>'[4]3'!J24</f>
        <v>0</v>
      </c>
      <c r="K24" s="757">
        <f t="shared" si="0"/>
        <v>5.2598000000000003</v>
      </c>
      <c r="L24" s="757">
        <f t="shared" si="1"/>
        <v>0.59670000000000001</v>
      </c>
      <c r="M24" s="819">
        <f t="shared" si="2"/>
        <v>0</v>
      </c>
      <c r="N24" s="819">
        <f t="shared" si="3"/>
        <v>0</v>
      </c>
      <c r="O24" s="757">
        <f t="shared" si="4"/>
        <v>238.95</v>
      </c>
      <c r="P24" s="815">
        <f t="shared" si="102"/>
        <v>0</v>
      </c>
      <c r="Q24" s="757">
        <f t="shared" si="5"/>
        <v>0</v>
      </c>
      <c r="R24" s="757">
        <f t="shared" si="6"/>
        <v>5.8565000000000005</v>
      </c>
      <c r="S24" s="833">
        <f t="shared" si="7"/>
        <v>238.95</v>
      </c>
      <c r="T24" s="821">
        <f>'[4]3'!T24</f>
        <v>2E-3</v>
      </c>
      <c r="U24" s="818">
        <f>'[4]3'!U24</f>
        <v>1E-3</v>
      </c>
      <c r="V24" s="818">
        <f>'[4]3'!V24</f>
        <v>2E-3</v>
      </c>
      <c r="W24" s="818">
        <f>'[4]3'!W24</f>
        <v>2E-3</v>
      </c>
      <c r="X24" s="818">
        <f>'[4]3'!X24</f>
        <v>1E-3</v>
      </c>
      <c r="Y24" s="818">
        <f>'[4]3'!Y24</f>
        <v>0</v>
      </c>
      <c r="Z24" s="757">
        <f t="shared" si="8"/>
        <v>6.4512</v>
      </c>
      <c r="AA24" s="757">
        <f t="shared" si="9"/>
        <v>0.79379999999999995</v>
      </c>
      <c r="AB24" s="757">
        <f t="shared" si="10"/>
        <v>0</v>
      </c>
      <c r="AC24" s="757">
        <f t="shared" si="11"/>
        <v>0</v>
      </c>
      <c r="AD24" s="757">
        <f t="shared" si="12"/>
        <v>295.60000000000002</v>
      </c>
      <c r="AE24" s="815">
        <f t="shared" si="103"/>
        <v>0</v>
      </c>
      <c r="AF24" s="757">
        <f t="shared" si="13"/>
        <v>0</v>
      </c>
      <c r="AG24" s="757">
        <f t="shared" si="14"/>
        <v>7.2450000000000001</v>
      </c>
      <c r="AH24" s="833">
        <f t="shared" si="15"/>
        <v>295.60000000000002</v>
      </c>
      <c r="AI24" s="834">
        <v>2E-3</v>
      </c>
      <c r="AJ24" s="808">
        <v>1E-3</v>
      </c>
      <c r="AK24" s="808">
        <v>2E-3</v>
      </c>
      <c r="AL24" s="808">
        <v>2E-3</v>
      </c>
      <c r="AM24" s="808">
        <v>1E-3</v>
      </c>
      <c r="AN24" s="808"/>
      <c r="AO24" s="757">
        <f t="shared" si="16"/>
        <v>8.1880000000000006</v>
      </c>
      <c r="AP24" s="757">
        <f t="shared" si="17"/>
        <v>1.0520000000000005</v>
      </c>
      <c r="AQ24" s="757">
        <f t="shared" si="18"/>
        <v>0</v>
      </c>
      <c r="AR24" s="757">
        <f t="shared" si="19"/>
        <v>0</v>
      </c>
      <c r="AS24" s="757">
        <f t="shared" si="20"/>
        <v>376.99</v>
      </c>
      <c r="AT24" s="815">
        <f t="shared" si="104"/>
        <v>0</v>
      </c>
      <c r="AU24" s="757">
        <f t="shared" si="21"/>
        <v>0</v>
      </c>
      <c r="AV24" s="757">
        <f t="shared" si="22"/>
        <v>9.240000000000002</v>
      </c>
      <c r="AW24" s="833">
        <f t="shared" si="23"/>
        <v>376.99</v>
      </c>
      <c r="AX24" s="818">
        <f>'[4]3'!AX24</f>
        <v>2E-3</v>
      </c>
      <c r="AY24" s="818">
        <f>'[4]3'!AY24</f>
        <v>1E-3</v>
      </c>
      <c r="AZ24" s="818">
        <f>'[4]3'!AZ24</f>
        <v>2E-3</v>
      </c>
      <c r="BA24" s="818">
        <f>'[4]3'!BA24</f>
        <v>2E-3</v>
      </c>
      <c r="BB24" s="818">
        <f>'[4]3'!BB24</f>
        <v>1E-3</v>
      </c>
      <c r="BC24" s="818">
        <f>'[4]3'!BC24</f>
        <v>0</v>
      </c>
      <c r="BD24" s="757">
        <f t="shared" si="24"/>
        <v>7.0718000000000005</v>
      </c>
      <c r="BE24" s="757">
        <f t="shared" si="25"/>
        <v>0.99369999999999969</v>
      </c>
      <c r="BF24" s="757">
        <f t="shared" si="26"/>
        <v>0</v>
      </c>
      <c r="BG24" s="757">
        <f t="shared" si="27"/>
        <v>0</v>
      </c>
      <c r="BH24" s="757">
        <f t="shared" si="28"/>
        <v>329.07</v>
      </c>
      <c r="BI24" s="815">
        <f t="shared" si="105"/>
        <v>0</v>
      </c>
      <c r="BJ24" s="757">
        <f t="shared" si="29"/>
        <v>0</v>
      </c>
      <c r="BK24" s="757">
        <f t="shared" si="30"/>
        <v>8.0655000000000001</v>
      </c>
      <c r="BL24" s="833">
        <f t="shared" si="31"/>
        <v>329.07</v>
      </c>
      <c r="BM24" s="821">
        <f>'[4]3'!BM24</f>
        <v>2E-3</v>
      </c>
      <c r="BN24" s="818">
        <f>'[4]3'!BN24</f>
        <v>1E-3</v>
      </c>
      <c r="BO24" s="818">
        <f>'[4]3'!BO24</f>
        <v>2E-3</v>
      </c>
      <c r="BP24" s="818">
        <f>'[4]3'!BP24</f>
        <v>2E-3</v>
      </c>
      <c r="BQ24" s="818">
        <f>'[4]3'!BQ24</f>
        <v>1E-3</v>
      </c>
      <c r="BR24" s="818">
        <f>'[4]3'!BR24</f>
        <v>0</v>
      </c>
      <c r="BS24" s="757">
        <f t="shared" si="32"/>
        <v>5.3315999999999999</v>
      </c>
      <c r="BT24" s="757">
        <f t="shared" si="33"/>
        <v>0.84599999999999997</v>
      </c>
      <c r="BU24" s="757">
        <f t="shared" si="34"/>
        <v>0</v>
      </c>
      <c r="BV24" s="757">
        <f t="shared" si="35"/>
        <v>0</v>
      </c>
      <c r="BW24" s="757">
        <f t="shared" si="36"/>
        <v>252.05</v>
      </c>
      <c r="BX24" s="815">
        <f t="shared" si="106"/>
        <v>0</v>
      </c>
      <c r="BY24" s="757">
        <f t="shared" si="37"/>
        <v>0</v>
      </c>
      <c r="BZ24" s="757">
        <f t="shared" si="38"/>
        <v>6.1776</v>
      </c>
      <c r="CA24" s="833">
        <f t="shared" si="39"/>
        <v>252.05</v>
      </c>
      <c r="CB24" s="818">
        <f>'[4]3'!CB24</f>
        <v>2E-3</v>
      </c>
      <c r="CC24" s="818">
        <f>'[4]3'!CC24</f>
        <v>1E-3</v>
      </c>
      <c r="CD24" s="818">
        <f>'[4]3'!CD24</f>
        <v>2E-3</v>
      </c>
      <c r="CE24" s="818">
        <f>'[4]3'!CE24</f>
        <v>2E-3</v>
      </c>
      <c r="CF24" s="818">
        <f>'[4]3'!CF24</f>
        <v>1E-3</v>
      </c>
      <c r="CG24" s="818">
        <f>'[4]3'!CG24</f>
        <v>0</v>
      </c>
      <c r="CH24" s="757">
        <f t="shared" si="40"/>
        <v>3.8645999999999998</v>
      </c>
      <c r="CI24" s="757">
        <f t="shared" si="41"/>
        <v>0.72390000000000021</v>
      </c>
      <c r="CJ24" s="757">
        <f t="shared" si="42"/>
        <v>0</v>
      </c>
      <c r="CK24" s="757">
        <f t="shared" si="43"/>
        <v>0</v>
      </c>
      <c r="CL24" s="757">
        <f t="shared" si="44"/>
        <v>187.21</v>
      </c>
      <c r="CM24" s="815">
        <f t="shared" si="107"/>
        <v>0</v>
      </c>
      <c r="CN24" s="757">
        <f t="shared" si="45"/>
        <v>0</v>
      </c>
      <c r="CO24" s="757">
        <f t="shared" si="46"/>
        <v>4.5884999999999998</v>
      </c>
      <c r="CP24" s="833">
        <f t="shared" si="47"/>
        <v>187.21</v>
      </c>
      <c r="CQ24" s="821">
        <f>'[4]3'!CQ24</f>
        <v>2E-3</v>
      </c>
      <c r="CR24" s="818">
        <f>'[4]3'!CR24</f>
        <v>1E-3</v>
      </c>
      <c r="CS24" s="818">
        <f>'[4]3'!CS24</f>
        <v>2E-3</v>
      </c>
      <c r="CT24" s="818">
        <f>'[4]3'!CT24</f>
        <v>2E-3</v>
      </c>
      <c r="CU24" s="818">
        <f>'[4]3'!CU24</f>
        <v>1E-3</v>
      </c>
      <c r="CV24" s="818">
        <f>'[4]3'!CV24</f>
        <v>0</v>
      </c>
      <c r="CW24" s="757">
        <f t="shared" si="48"/>
        <v>2.8879999999999999</v>
      </c>
      <c r="CX24" s="757">
        <f t="shared" si="49"/>
        <v>0.64030000000000009</v>
      </c>
      <c r="CY24" s="757">
        <f t="shared" si="50"/>
        <v>0</v>
      </c>
      <c r="CZ24" s="757">
        <f t="shared" si="51"/>
        <v>0</v>
      </c>
      <c r="DA24" s="757">
        <f t="shared" si="52"/>
        <v>143.94999999999999</v>
      </c>
      <c r="DB24" s="815">
        <f t="shared" si="108"/>
        <v>0</v>
      </c>
      <c r="DC24" s="757">
        <f t="shared" si="53"/>
        <v>0</v>
      </c>
      <c r="DD24" s="757">
        <f t="shared" si="54"/>
        <v>3.5282999999999998</v>
      </c>
      <c r="DE24" s="833">
        <f t="shared" si="55"/>
        <v>143.94999999999999</v>
      </c>
      <c r="DF24" s="821">
        <f>'[4]3'!DF24</f>
        <v>2E-3</v>
      </c>
      <c r="DG24" s="818">
        <f>'[4]3'!DG24</f>
        <v>1E-3</v>
      </c>
      <c r="DH24" s="818">
        <f>'[4]3'!DH24</f>
        <v>2E-3</v>
      </c>
      <c r="DI24" s="818">
        <f>'[4]3'!DI24</f>
        <v>2E-3</v>
      </c>
      <c r="DJ24" s="818">
        <f>'[4]3'!DJ24</f>
        <v>1E-3</v>
      </c>
      <c r="DK24" s="818">
        <f>'[4]3'!DK24</f>
        <v>0</v>
      </c>
      <c r="DL24" s="757">
        <f t="shared" si="56"/>
        <v>3.9941999999999998</v>
      </c>
      <c r="DM24" s="757">
        <f t="shared" si="57"/>
        <v>0.73290000000000011</v>
      </c>
      <c r="DN24" s="757">
        <f t="shared" si="58"/>
        <v>0</v>
      </c>
      <c r="DO24" s="757">
        <f t="shared" si="59"/>
        <v>0</v>
      </c>
      <c r="DP24" s="757">
        <f t="shared" si="60"/>
        <v>192.87</v>
      </c>
      <c r="DQ24" s="815">
        <f t="shared" si="109"/>
        <v>0</v>
      </c>
      <c r="DR24" s="757">
        <f t="shared" si="61"/>
        <v>0</v>
      </c>
      <c r="DS24" s="757">
        <f t="shared" si="62"/>
        <v>4.7271000000000001</v>
      </c>
      <c r="DT24" s="833">
        <f t="shared" si="63"/>
        <v>192.87</v>
      </c>
      <c r="DU24" s="821">
        <f>'[4]3'!DU24</f>
        <v>2E-3</v>
      </c>
      <c r="DV24" s="818">
        <f>'[4]3'!DV24</f>
        <v>1E-3</v>
      </c>
      <c r="DW24" s="818">
        <f>'[4]3'!DW24</f>
        <v>2E-3</v>
      </c>
      <c r="DX24" s="818">
        <f>'[4]3'!DX24</f>
        <v>2E-3</v>
      </c>
      <c r="DY24" s="818">
        <f>'[4]3'!DY24</f>
        <v>1E-3</v>
      </c>
      <c r="DZ24" s="818">
        <f>'[4]3'!DZ24</f>
        <v>0</v>
      </c>
      <c r="EA24" s="757">
        <f t="shared" si="64"/>
        <v>6.1840000000000002</v>
      </c>
      <c r="EB24" s="757">
        <f t="shared" si="65"/>
        <v>0.73199999999999987</v>
      </c>
      <c r="EC24" s="757">
        <f t="shared" si="66"/>
        <v>0</v>
      </c>
      <c r="ED24" s="757">
        <f t="shared" si="67"/>
        <v>0</v>
      </c>
      <c r="EE24" s="757">
        <f t="shared" si="68"/>
        <v>282.17</v>
      </c>
      <c r="EF24" s="757">
        <f t="shared" si="110"/>
        <v>0</v>
      </c>
      <c r="EG24" s="757">
        <f t="shared" si="69"/>
        <v>0</v>
      </c>
      <c r="EH24" s="757">
        <f t="shared" si="70"/>
        <v>6.9160000000000004</v>
      </c>
      <c r="EI24" s="833">
        <f t="shared" si="71"/>
        <v>282.17</v>
      </c>
      <c r="EJ24" s="821">
        <f>'[4]3'!EJ24</f>
        <v>2E-3</v>
      </c>
      <c r="EK24" s="818">
        <f>'[4]3'!EK24</f>
        <v>1E-3</v>
      </c>
      <c r="EL24" s="818">
        <f>'[4]3'!EL24</f>
        <v>2E-3</v>
      </c>
      <c r="EM24" s="818">
        <f>'[4]3'!EM24</f>
        <v>2E-3</v>
      </c>
      <c r="EN24" s="818">
        <f>'[4]3'!EN24</f>
        <v>1E-3</v>
      </c>
      <c r="EO24" s="818">
        <f>'[4]3'!EO24</f>
        <v>0</v>
      </c>
      <c r="EP24" s="757">
        <f t="shared" si="72"/>
        <v>6.7868000000000004</v>
      </c>
      <c r="EQ24" s="757">
        <f t="shared" si="73"/>
        <v>0.72389999999999988</v>
      </c>
      <c r="ER24" s="757">
        <f t="shared" si="74"/>
        <v>0</v>
      </c>
      <c r="ES24" s="757">
        <f t="shared" si="75"/>
        <v>0</v>
      </c>
      <c r="ET24" s="757">
        <f t="shared" si="76"/>
        <v>306.44</v>
      </c>
      <c r="EU24" s="757">
        <f t="shared" si="77"/>
        <v>0</v>
      </c>
      <c r="EV24" s="757">
        <f t="shared" si="78"/>
        <v>0</v>
      </c>
      <c r="EW24" s="757">
        <f t="shared" si="79"/>
        <v>7.5106999999999999</v>
      </c>
      <c r="EX24" s="833">
        <f t="shared" si="80"/>
        <v>306.44</v>
      </c>
      <c r="EY24" s="818">
        <f>'[4]3'!EY24</f>
        <v>2E-3</v>
      </c>
      <c r="EZ24" s="818">
        <f>'[4]3'!EZ24</f>
        <v>1E-3</v>
      </c>
      <c r="FA24" s="818">
        <f>'[4]3'!FA24</f>
        <v>2E-3</v>
      </c>
      <c r="FB24" s="818">
        <f>'[4]3'!FB24</f>
        <v>2E-3</v>
      </c>
      <c r="FC24" s="818">
        <f>'[4]3'!FC24</f>
        <v>1E-3</v>
      </c>
      <c r="FD24" s="818">
        <f>'[4]3'!FD24</f>
        <v>0</v>
      </c>
      <c r="FE24" s="757">
        <f t="shared" si="81"/>
        <v>7.5278</v>
      </c>
      <c r="FF24" s="757">
        <f t="shared" si="82"/>
        <v>0.82839999999999991</v>
      </c>
      <c r="FG24" s="757">
        <f t="shared" si="83"/>
        <v>0</v>
      </c>
      <c r="FH24" s="757">
        <f t="shared" si="84"/>
        <v>0</v>
      </c>
      <c r="FI24" s="757">
        <f t="shared" si="85"/>
        <v>340.93</v>
      </c>
      <c r="FJ24" s="757">
        <f t="shared" si="86"/>
        <v>0</v>
      </c>
      <c r="FK24" s="757">
        <f t="shared" si="87"/>
        <v>0</v>
      </c>
      <c r="FL24" s="757">
        <f t="shared" si="88"/>
        <v>8.3561999999999994</v>
      </c>
      <c r="FM24" s="833">
        <f t="shared" si="89"/>
        <v>340.93</v>
      </c>
      <c r="FN24" s="818">
        <f>'[4]3'!FN24</f>
        <v>2E-3</v>
      </c>
      <c r="FO24" s="818">
        <f>'[4]3'!FO24</f>
        <v>1E-3</v>
      </c>
      <c r="FP24" s="818">
        <f>'[4]3'!FP24</f>
        <v>2E-3</v>
      </c>
      <c r="FQ24" s="818">
        <f>'[4]3'!FQ24</f>
        <v>2E-3</v>
      </c>
      <c r="FR24" s="818">
        <f>'[4]3'!FR24</f>
        <v>1E-3</v>
      </c>
      <c r="FS24" s="818">
        <f>'[4]3'!FS24</f>
        <v>0</v>
      </c>
      <c r="FT24" s="757">
        <f t="shared" si="90"/>
        <v>8.16</v>
      </c>
      <c r="FU24" s="757">
        <f t="shared" si="91"/>
        <v>0.92800000000000016</v>
      </c>
      <c r="FV24" s="757">
        <f t="shared" si="92"/>
        <v>0</v>
      </c>
      <c r="FW24" s="757">
        <f t="shared" si="93"/>
        <v>0</v>
      </c>
      <c r="FX24" s="757">
        <f t="shared" si="94"/>
        <v>370.79</v>
      </c>
      <c r="FY24" s="757">
        <f t="shared" si="95"/>
        <v>0</v>
      </c>
      <c r="FZ24" s="757">
        <f t="shared" si="96"/>
        <v>0</v>
      </c>
      <c r="GA24" s="757">
        <f t="shared" si="97"/>
        <v>9.088000000000001</v>
      </c>
      <c r="GB24" s="833">
        <f t="shared" si="98"/>
        <v>370.79</v>
      </c>
      <c r="GC24" s="835">
        <f t="shared" si="99"/>
        <v>41.173100000000005</v>
      </c>
      <c r="GD24" s="836">
        <f t="shared" si="99"/>
        <v>1679.87</v>
      </c>
      <c r="GE24" s="837">
        <f t="shared" si="100"/>
        <v>40.126300000000001</v>
      </c>
      <c r="GF24" s="838">
        <f t="shared" si="100"/>
        <v>1637.15</v>
      </c>
      <c r="GG24" s="839">
        <f t="shared" si="101"/>
        <v>81.299400000000006</v>
      </c>
      <c r="GH24" s="59">
        <f t="shared" si="101"/>
        <v>3317.02</v>
      </c>
      <c r="GI24" s="828">
        <v>11</v>
      </c>
      <c r="GJ24" s="105">
        <f t="shared" si="113"/>
        <v>81.299400000000006</v>
      </c>
      <c r="GK24" s="59">
        <f t="shared" si="111"/>
        <v>3317.02</v>
      </c>
      <c r="GL24" s="840">
        <f t="shared" si="112"/>
        <v>0</v>
      </c>
      <c r="GM24" s="841">
        <f t="shared" si="112"/>
        <v>0</v>
      </c>
    </row>
    <row r="25" spans="1:195" ht="18" customHeight="1">
      <c r="A25" s="814">
        <v>11</v>
      </c>
      <c r="B25" s="842" t="s">
        <v>1201</v>
      </c>
      <c r="C25" s="34" t="s">
        <v>1191</v>
      </c>
      <c r="D25" s="832">
        <f>[4]цены!E19</f>
        <v>53.5</v>
      </c>
      <c r="E25" s="818">
        <f>'[4]3'!E25</f>
        <v>5.0000000000000001E-3</v>
      </c>
      <c r="F25" s="818">
        <f>'[4]3'!F25</f>
        <v>4.0000000000000001E-3</v>
      </c>
      <c r="G25" s="818">
        <f>'[4]3'!G25</f>
        <v>5.0000000000000001E-3</v>
      </c>
      <c r="H25" s="818">
        <f>'[4]3'!H25</f>
        <v>5.0000000000000001E-3</v>
      </c>
      <c r="I25" s="818">
        <f>'[4]3'!I25</f>
        <v>2E-3</v>
      </c>
      <c r="J25" s="818">
        <f>'[4]3'!J25</f>
        <v>0</v>
      </c>
      <c r="K25" s="757">
        <f t="shared" si="0"/>
        <v>13.149500000000002</v>
      </c>
      <c r="L25" s="757">
        <f t="shared" si="1"/>
        <v>2.3868</v>
      </c>
      <c r="M25" s="819">
        <f t="shared" si="2"/>
        <v>0</v>
      </c>
      <c r="N25" s="819">
        <f t="shared" si="3"/>
        <v>0</v>
      </c>
      <c r="O25" s="757">
        <f t="shared" si="4"/>
        <v>831.19</v>
      </c>
      <c r="P25" s="815">
        <f t="shared" si="102"/>
        <v>0</v>
      </c>
      <c r="Q25" s="757">
        <f t="shared" si="5"/>
        <v>0</v>
      </c>
      <c r="R25" s="757">
        <f t="shared" si="6"/>
        <v>15.536300000000001</v>
      </c>
      <c r="S25" s="833">
        <f t="shared" si="7"/>
        <v>831.19</v>
      </c>
      <c r="T25" s="821">
        <f>'[4]3'!T25</f>
        <v>5.0000000000000001E-3</v>
      </c>
      <c r="U25" s="818">
        <f>'[4]3'!U25</f>
        <v>4.0000000000000001E-3</v>
      </c>
      <c r="V25" s="818">
        <f>'[4]3'!V25</f>
        <v>5.0000000000000001E-3</v>
      </c>
      <c r="W25" s="818">
        <f>'[4]3'!W25</f>
        <v>5.0000000000000001E-3</v>
      </c>
      <c r="X25" s="818">
        <f>'[4]3'!X25</f>
        <v>2E-3</v>
      </c>
      <c r="Y25" s="818">
        <f>'[4]3'!Y25</f>
        <v>0</v>
      </c>
      <c r="Z25" s="757">
        <f t="shared" si="8"/>
        <v>16.128</v>
      </c>
      <c r="AA25" s="757">
        <f t="shared" si="9"/>
        <v>3.1751999999999998</v>
      </c>
      <c r="AB25" s="757">
        <f t="shared" si="10"/>
        <v>0</v>
      </c>
      <c r="AC25" s="757">
        <f t="shared" si="11"/>
        <v>0</v>
      </c>
      <c r="AD25" s="757">
        <f t="shared" si="12"/>
        <v>1032.72</v>
      </c>
      <c r="AE25" s="815">
        <f t="shared" si="103"/>
        <v>0</v>
      </c>
      <c r="AF25" s="757">
        <f t="shared" si="13"/>
        <v>0</v>
      </c>
      <c r="AG25" s="757">
        <f t="shared" si="14"/>
        <v>19.3032</v>
      </c>
      <c r="AH25" s="833">
        <f t="shared" si="15"/>
        <v>1032.72</v>
      </c>
      <c r="AI25" s="834">
        <v>5.0000000000000001E-3</v>
      </c>
      <c r="AJ25" s="808">
        <v>4.0000000000000001E-3</v>
      </c>
      <c r="AK25" s="808">
        <v>5.0000000000000001E-3</v>
      </c>
      <c r="AL25" s="808">
        <v>5.0000000000000001E-3</v>
      </c>
      <c r="AM25" s="808">
        <v>2E-3</v>
      </c>
      <c r="AN25" s="808"/>
      <c r="AO25" s="757">
        <f t="shared" si="16"/>
        <v>20.47</v>
      </c>
      <c r="AP25" s="757">
        <f t="shared" si="17"/>
        <v>4.208000000000002</v>
      </c>
      <c r="AQ25" s="757">
        <f t="shared" si="18"/>
        <v>0</v>
      </c>
      <c r="AR25" s="757">
        <f t="shared" si="19"/>
        <v>0</v>
      </c>
      <c r="AS25" s="757">
        <f t="shared" si="20"/>
        <v>1320.27</v>
      </c>
      <c r="AT25" s="815">
        <f t="shared" si="104"/>
        <v>0</v>
      </c>
      <c r="AU25" s="757">
        <f t="shared" si="21"/>
        <v>0</v>
      </c>
      <c r="AV25" s="757">
        <f t="shared" si="22"/>
        <v>24.678000000000001</v>
      </c>
      <c r="AW25" s="833">
        <f t="shared" si="23"/>
        <v>1320.27</v>
      </c>
      <c r="AX25" s="818">
        <f>'[4]3'!AX25</f>
        <v>5.0000000000000001E-3</v>
      </c>
      <c r="AY25" s="818">
        <f>'[4]3'!AY25</f>
        <v>4.0000000000000001E-3</v>
      </c>
      <c r="AZ25" s="818">
        <f>'[4]3'!AZ25</f>
        <v>5.0000000000000001E-3</v>
      </c>
      <c r="BA25" s="818">
        <f>'[4]3'!BA25</f>
        <v>5.0000000000000001E-3</v>
      </c>
      <c r="BB25" s="818">
        <f>'[4]3'!BB25</f>
        <v>2E-3</v>
      </c>
      <c r="BC25" s="818">
        <f>'[4]3'!BC25</f>
        <v>0</v>
      </c>
      <c r="BD25" s="757">
        <f t="shared" si="24"/>
        <v>17.679500000000001</v>
      </c>
      <c r="BE25" s="757">
        <f t="shared" si="25"/>
        <v>3.9747999999999988</v>
      </c>
      <c r="BF25" s="757">
        <f t="shared" si="26"/>
        <v>0</v>
      </c>
      <c r="BG25" s="757">
        <f t="shared" si="27"/>
        <v>0</v>
      </c>
      <c r="BH25" s="757">
        <f t="shared" si="28"/>
        <v>1158.51</v>
      </c>
      <c r="BI25" s="815">
        <f t="shared" si="105"/>
        <v>0</v>
      </c>
      <c r="BJ25" s="757">
        <f t="shared" si="29"/>
        <v>0</v>
      </c>
      <c r="BK25" s="757">
        <f t="shared" si="30"/>
        <v>21.654299999999999</v>
      </c>
      <c r="BL25" s="833">
        <f t="shared" si="31"/>
        <v>1158.51</v>
      </c>
      <c r="BM25" s="821">
        <f>'[4]3'!BM25</f>
        <v>5.0000000000000001E-3</v>
      </c>
      <c r="BN25" s="818">
        <f>'[4]3'!BN25</f>
        <v>4.0000000000000001E-3</v>
      </c>
      <c r="BO25" s="818">
        <f>'[4]3'!BO25</f>
        <v>5.0000000000000001E-3</v>
      </c>
      <c r="BP25" s="818">
        <f>'[4]3'!BP25</f>
        <v>5.0000000000000001E-3</v>
      </c>
      <c r="BQ25" s="818">
        <f>'[4]3'!BQ25</f>
        <v>2E-3</v>
      </c>
      <c r="BR25" s="818">
        <f>'[4]3'!BR25</f>
        <v>0</v>
      </c>
      <c r="BS25" s="757">
        <f t="shared" si="32"/>
        <v>13.328999999999999</v>
      </c>
      <c r="BT25" s="757">
        <f t="shared" si="33"/>
        <v>3.3839999999999999</v>
      </c>
      <c r="BU25" s="757">
        <f t="shared" si="34"/>
        <v>0</v>
      </c>
      <c r="BV25" s="757">
        <f t="shared" si="35"/>
        <v>0</v>
      </c>
      <c r="BW25" s="757">
        <f t="shared" si="36"/>
        <v>894.15</v>
      </c>
      <c r="BX25" s="815">
        <f t="shared" si="106"/>
        <v>0</v>
      </c>
      <c r="BY25" s="757">
        <f t="shared" si="37"/>
        <v>0</v>
      </c>
      <c r="BZ25" s="757">
        <f t="shared" si="38"/>
        <v>16.712999999999997</v>
      </c>
      <c r="CA25" s="833">
        <f t="shared" si="39"/>
        <v>894.15</v>
      </c>
      <c r="CB25" s="818">
        <f>'[4]3'!CB25</f>
        <v>5.0000000000000001E-3</v>
      </c>
      <c r="CC25" s="818">
        <f>'[4]3'!CC25</f>
        <v>4.0000000000000001E-3</v>
      </c>
      <c r="CD25" s="818">
        <f>'[4]3'!CD25</f>
        <v>5.0000000000000001E-3</v>
      </c>
      <c r="CE25" s="818">
        <f>'[4]3'!CE25</f>
        <v>5.0000000000000001E-3</v>
      </c>
      <c r="CF25" s="818">
        <f>'[4]3'!CF25</f>
        <v>2E-3</v>
      </c>
      <c r="CG25" s="818">
        <f>'[4]3'!CG25</f>
        <v>0</v>
      </c>
      <c r="CH25" s="757">
        <f t="shared" si="40"/>
        <v>9.6615000000000002</v>
      </c>
      <c r="CI25" s="757">
        <f t="shared" si="41"/>
        <v>2.8956000000000008</v>
      </c>
      <c r="CJ25" s="757">
        <f t="shared" si="42"/>
        <v>0</v>
      </c>
      <c r="CK25" s="757">
        <f t="shared" si="43"/>
        <v>0</v>
      </c>
      <c r="CL25" s="757">
        <f t="shared" si="44"/>
        <v>671.8</v>
      </c>
      <c r="CM25" s="815">
        <f t="shared" si="107"/>
        <v>0</v>
      </c>
      <c r="CN25" s="757">
        <f t="shared" si="45"/>
        <v>0</v>
      </c>
      <c r="CO25" s="757">
        <f t="shared" si="46"/>
        <v>12.557100000000002</v>
      </c>
      <c r="CP25" s="833">
        <f t="shared" si="47"/>
        <v>671.8</v>
      </c>
      <c r="CQ25" s="821">
        <f>'[4]3'!CQ25</f>
        <v>5.0000000000000001E-3</v>
      </c>
      <c r="CR25" s="818">
        <f>'[4]3'!CR25</f>
        <v>4.0000000000000001E-3</v>
      </c>
      <c r="CS25" s="818">
        <f>'[4]3'!CS25</f>
        <v>5.0000000000000001E-3</v>
      </c>
      <c r="CT25" s="818">
        <f>'[4]3'!CT25</f>
        <v>5.0000000000000001E-3</v>
      </c>
      <c r="CU25" s="818">
        <f>'[4]3'!CU25</f>
        <v>2E-3</v>
      </c>
      <c r="CV25" s="818">
        <f>'[4]3'!CV25</f>
        <v>0</v>
      </c>
      <c r="CW25" s="757">
        <f t="shared" si="48"/>
        <v>7.22</v>
      </c>
      <c r="CX25" s="757">
        <f t="shared" si="49"/>
        <v>2.5612000000000004</v>
      </c>
      <c r="CY25" s="757">
        <f t="shared" si="50"/>
        <v>0</v>
      </c>
      <c r="CZ25" s="757">
        <f t="shared" si="51"/>
        <v>0</v>
      </c>
      <c r="DA25" s="757">
        <f t="shared" si="52"/>
        <v>523.29</v>
      </c>
      <c r="DB25" s="815">
        <f t="shared" si="108"/>
        <v>0</v>
      </c>
      <c r="DC25" s="757">
        <f t="shared" si="53"/>
        <v>0</v>
      </c>
      <c r="DD25" s="757">
        <f t="shared" si="54"/>
        <v>9.7812000000000001</v>
      </c>
      <c r="DE25" s="833">
        <f t="shared" si="55"/>
        <v>523.29</v>
      </c>
      <c r="DF25" s="821">
        <f>'[4]3'!DF25</f>
        <v>5.0000000000000001E-3</v>
      </c>
      <c r="DG25" s="818">
        <f>'[4]3'!DG25</f>
        <v>4.0000000000000001E-3</v>
      </c>
      <c r="DH25" s="818">
        <f>'[4]3'!DH25</f>
        <v>5.0000000000000001E-3</v>
      </c>
      <c r="DI25" s="818">
        <f>'[4]3'!DI25</f>
        <v>5.0000000000000001E-3</v>
      </c>
      <c r="DJ25" s="818">
        <f>'[4]3'!DJ25</f>
        <v>2E-3</v>
      </c>
      <c r="DK25" s="818">
        <f>'[4]3'!DK25</f>
        <v>0</v>
      </c>
      <c r="DL25" s="757">
        <f t="shared" si="56"/>
        <v>9.9855</v>
      </c>
      <c r="DM25" s="757">
        <f t="shared" si="57"/>
        <v>2.9316000000000004</v>
      </c>
      <c r="DN25" s="757">
        <f t="shared" si="58"/>
        <v>0</v>
      </c>
      <c r="DO25" s="757">
        <f t="shared" si="59"/>
        <v>0</v>
      </c>
      <c r="DP25" s="757">
        <f t="shared" si="60"/>
        <v>691.06</v>
      </c>
      <c r="DQ25" s="815">
        <f t="shared" si="109"/>
        <v>0</v>
      </c>
      <c r="DR25" s="757">
        <f t="shared" si="61"/>
        <v>0</v>
      </c>
      <c r="DS25" s="757">
        <f t="shared" si="62"/>
        <v>12.917100000000001</v>
      </c>
      <c r="DT25" s="833">
        <f t="shared" si="63"/>
        <v>691.06</v>
      </c>
      <c r="DU25" s="821">
        <f>'[4]3'!DU25</f>
        <v>5.0000000000000001E-3</v>
      </c>
      <c r="DV25" s="818">
        <f>'[4]3'!DV25</f>
        <v>4.0000000000000001E-3</v>
      </c>
      <c r="DW25" s="818">
        <f>'[4]3'!DW25</f>
        <v>5.0000000000000001E-3</v>
      </c>
      <c r="DX25" s="818">
        <f>'[4]3'!DX25</f>
        <v>5.0000000000000001E-3</v>
      </c>
      <c r="DY25" s="818">
        <f>'[4]3'!DY25</f>
        <v>2E-3</v>
      </c>
      <c r="DZ25" s="818">
        <f>'[4]3'!DZ25</f>
        <v>0</v>
      </c>
      <c r="EA25" s="757">
        <f t="shared" si="64"/>
        <v>15.46</v>
      </c>
      <c r="EB25" s="757">
        <f t="shared" si="65"/>
        <v>2.9279999999999995</v>
      </c>
      <c r="EC25" s="757">
        <f t="shared" si="66"/>
        <v>0</v>
      </c>
      <c r="ED25" s="757">
        <f t="shared" si="67"/>
        <v>0</v>
      </c>
      <c r="EE25" s="757">
        <f t="shared" si="68"/>
        <v>983.76</v>
      </c>
      <c r="EF25" s="757">
        <f t="shared" si="110"/>
        <v>0</v>
      </c>
      <c r="EG25" s="757">
        <f t="shared" si="69"/>
        <v>0</v>
      </c>
      <c r="EH25" s="757">
        <f t="shared" si="70"/>
        <v>18.388000000000002</v>
      </c>
      <c r="EI25" s="833">
        <f t="shared" si="71"/>
        <v>983.76</v>
      </c>
      <c r="EJ25" s="821">
        <f>'[4]3'!EJ25</f>
        <v>5.0000000000000001E-3</v>
      </c>
      <c r="EK25" s="818">
        <f>'[4]3'!EK25</f>
        <v>4.0000000000000001E-3</v>
      </c>
      <c r="EL25" s="818">
        <f>'[4]3'!EL25</f>
        <v>5.0000000000000001E-3</v>
      </c>
      <c r="EM25" s="818">
        <f>'[4]3'!EM25</f>
        <v>5.0000000000000001E-3</v>
      </c>
      <c r="EN25" s="818">
        <f>'[4]3'!EN25</f>
        <v>2E-3</v>
      </c>
      <c r="EO25" s="818">
        <f>'[4]3'!EO25</f>
        <v>0</v>
      </c>
      <c r="EP25" s="757">
        <f t="shared" si="72"/>
        <v>16.967000000000002</v>
      </c>
      <c r="EQ25" s="757">
        <f t="shared" si="73"/>
        <v>2.8955999999999995</v>
      </c>
      <c r="ER25" s="757">
        <f t="shared" si="74"/>
        <v>0</v>
      </c>
      <c r="ES25" s="757">
        <f t="shared" si="75"/>
        <v>0</v>
      </c>
      <c r="ET25" s="757">
        <f t="shared" si="76"/>
        <v>1062.6500000000001</v>
      </c>
      <c r="EU25" s="757">
        <f t="shared" si="77"/>
        <v>0</v>
      </c>
      <c r="EV25" s="757">
        <f t="shared" si="78"/>
        <v>0</v>
      </c>
      <c r="EW25" s="757">
        <f t="shared" si="79"/>
        <v>19.8626</v>
      </c>
      <c r="EX25" s="833">
        <f t="shared" si="80"/>
        <v>1062.6500000000001</v>
      </c>
      <c r="EY25" s="818">
        <f>'[4]3'!EY25</f>
        <v>5.0000000000000001E-3</v>
      </c>
      <c r="EZ25" s="818">
        <f>'[4]3'!EZ25</f>
        <v>4.0000000000000001E-3</v>
      </c>
      <c r="FA25" s="818">
        <f>'[4]3'!FA25</f>
        <v>5.0000000000000001E-3</v>
      </c>
      <c r="FB25" s="818">
        <f>'[4]3'!FB25</f>
        <v>5.0000000000000001E-3</v>
      </c>
      <c r="FC25" s="818">
        <f>'[4]3'!FC25</f>
        <v>2E-3</v>
      </c>
      <c r="FD25" s="818">
        <f>'[4]3'!FD25</f>
        <v>0</v>
      </c>
      <c r="FE25" s="757">
        <f t="shared" si="81"/>
        <v>18.819500000000001</v>
      </c>
      <c r="FF25" s="757">
        <f t="shared" si="82"/>
        <v>3.3135999999999997</v>
      </c>
      <c r="FG25" s="757">
        <f t="shared" si="83"/>
        <v>0</v>
      </c>
      <c r="FH25" s="757">
        <f t="shared" si="84"/>
        <v>0</v>
      </c>
      <c r="FI25" s="757">
        <f t="shared" si="85"/>
        <v>1184.1199999999999</v>
      </c>
      <c r="FJ25" s="757">
        <f t="shared" si="86"/>
        <v>0</v>
      </c>
      <c r="FK25" s="757">
        <f t="shared" si="87"/>
        <v>0</v>
      </c>
      <c r="FL25" s="757">
        <f t="shared" si="88"/>
        <v>22.133100000000002</v>
      </c>
      <c r="FM25" s="833">
        <f t="shared" si="89"/>
        <v>1184.1199999999999</v>
      </c>
      <c r="FN25" s="818">
        <f>'[4]3'!FN25</f>
        <v>5.0000000000000001E-3</v>
      </c>
      <c r="FO25" s="818">
        <f>'[4]3'!FO25</f>
        <v>4.0000000000000001E-3</v>
      </c>
      <c r="FP25" s="818">
        <f>'[4]3'!FP25</f>
        <v>5.0000000000000001E-3</v>
      </c>
      <c r="FQ25" s="818">
        <f>'[4]3'!FQ25</f>
        <v>5.0000000000000001E-3</v>
      </c>
      <c r="FR25" s="818">
        <f>'[4]3'!FR25</f>
        <v>2E-3</v>
      </c>
      <c r="FS25" s="818">
        <f>'[4]3'!FS25</f>
        <v>0</v>
      </c>
      <c r="FT25" s="757">
        <f t="shared" si="90"/>
        <v>20.400000000000002</v>
      </c>
      <c r="FU25" s="757">
        <f t="shared" si="91"/>
        <v>3.7120000000000006</v>
      </c>
      <c r="FV25" s="757">
        <f t="shared" si="92"/>
        <v>0</v>
      </c>
      <c r="FW25" s="757">
        <f t="shared" si="93"/>
        <v>0</v>
      </c>
      <c r="FX25" s="757">
        <f t="shared" si="94"/>
        <v>1289.99</v>
      </c>
      <c r="FY25" s="757">
        <f t="shared" si="95"/>
        <v>0</v>
      </c>
      <c r="FZ25" s="757">
        <f t="shared" si="96"/>
        <v>0</v>
      </c>
      <c r="GA25" s="757">
        <f t="shared" si="97"/>
        <v>24.112000000000002</v>
      </c>
      <c r="GB25" s="833">
        <f t="shared" si="98"/>
        <v>1289.99</v>
      </c>
      <c r="GC25" s="835">
        <f t="shared" si="99"/>
        <v>110.44189999999999</v>
      </c>
      <c r="GD25" s="836">
        <f t="shared" si="99"/>
        <v>5908.64</v>
      </c>
      <c r="GE25" s="837">
        <f t="shared" si="100"/>
        <v>107.19400000000002</v>
      </c>
      <c r="GF25" s="838">
        <f t="shared" si="100"/>
        <v>5734.869999999999</v>
      </c>
      <c r="GG25" s="839">
        <f t="shared" si="101"/>
        <v>217.63589999999999</v>
      </c>
      <c r="GH25" s="59">
        <f t="shared" si="101"/>
        <v>11643.509999999998</v>
      </c>
      <c r="GI25" s="828">
        <v>11</v>
      </c>
      <c r="GJ25" s="105">
        <f t="shared" si="113"/>
        <v>217.63589999999999</v>
      </c>
      <c r="GK25" s="59">
        <f t="shared" si="111"/>
        <v>11643.509999999998</v>
      </c>
      <c r="GL25" s="840">
        <f t="shared" si="112"/>
        <v>0</v>
      </c>
      <c r="GM25" s="841">
        <f t="shared" si="112"/>
        <v>0</v>
      </c>
    </row>
    <row r="26" spans="1:195" ht="18" customHeight="1">
      <c r="A26" s="831">
        <v>12</v>
      </c>
      <c r="B26" s="842" t="s">
        <v>1202</v>
      </c>
      <c r="C26" s="34" t="s">
        <v>1191</v>
      </c>
      <c r="D26" s="832">
        <f>[4]цены!E20</f>
        <v>47</v>
      </c>
      <c r="E26" s="818">
        <f>'[4]3'!E26</f>
        <v>2E-3</v>
      </c>
      <c r="F26" s="818">
        <f>'[4]3'!F26</f>
        <v>3.0000000000000001E-3</v>
      </c>
      <c r="G26" s="818">
        <f>'[4]3'!G26</f>
        <v>2E-3</v>
      </c>
      <c r="H26" s="818">
        <f>'[4]3'!H26</f>
        <v>4.0000000000000001E-3</v>
      </c>
      <c r="I26" s="818">
        <f>'[4]3'!I26</f>
        <v>3.0000000000000001E-3</v>
      </c>
      <c r="J26" s="818">
        <f>'[4]3'!J26</f>
        <v>0.01</v>
      </c>
      <c r="K26" s="757">
        <f t="shared" si="0"/>
        <v>5.2598000000000003</v>
      </c>
      <c r="L26" s="757">
        <f t="shared" si="1"/>
        <v>1.7901000000000002</v>
      </c>
      <c r="M26" s="819">
        <f t="shared" si="2"/>
        <v>0</v>
      </c>
      <c r="N26" s="819">
        <f t="shared" si="3"/>
        <v>0</v>
      </c>
      <c r="O26" s="757">
        <f t="shared" si="4"/>
        <v>331.35</v>
      </c>
      <c r="P26" s="815">
        <f t="shared" si="102"/>
        <v>5.98</v>
      </c>
      <c r="Q26" s="757">
        <f t="shared" si="5"/>
        <v>281.06</v>
      </c>
      <c r="R26" s="757">
        <f t="shared" si="6"/>
        <v>13.029900000000001</v>
      </c>
      <c r="S26" s="833">
        <f t="shared" si="7"/>
        <v>612.41000000000008</v>
      </c>
      <c r="T26" s="821">
        <f>'[4]3'!T26</f>
        <v>2E-3</v>
      </c>
      <c r="U26" s="818">
        <f>'[4]3'!U26</f>
        <v>3.0000000000000001E-3</v>
      </c>
      <c r="V26" s="818">
        <f>'[4]3'!V26</f>
        <v>2E-3</v>
      </c>
      <c r="W26" s="818">
        <f>'[4]3'!W26</f>
        <v>4.0000000000000001E-3</v>
      </c>
      <c r="X26" s="818">
        <f>'[4]3'!X26</f>
        <v>3.0000000000000001E-3</v>
      </c>
      <c r="Y26" s="818">
        <f>'[4]3'!Y26</f>
        <v>0.01</v>
      </c>
      <c r="Z26" s="757">
        <f t="shared" si="8"/>
        <v>6.4512</v>
      </c>
      <c r="AA26" s="757">
        <f t="shared" si="9"/>
        <v>2.3813999999999997</v>
      </c>
      <c r="AB26" s="757">
        <f t="shared" si="10"/>
        <v>0</v>
      </c>
      <c r="AC26" s="757">
        <f t="shared" si="11"/>
        <v>0</v>
      </c>
      <c r="AD26" s="757">
        <f t="shared" si="12"/>
        <v>415.13</v>
      </c>
      <c r="AE26" s="815">
        <f t="shared" si="103"/>
        <v>8.2799999999999994</v>
      </c>
      <c r="AF26" s="757">
        <f t="shared" si="13"/>
        <v>389.16</v>
      </c>
      <c r="AG26" s="757">
        <f t="shared" si="14"/>
        <v>17.1126</v>
      </c>
      <c r="AH26" s="833">
        <f t="shared" si="15"/>
        <v>804.29</v>
      </c>
      <c r="AI26" s="834">
        <v>2E-3</v>
      </c>
      <c r="AJ26" s="808">
        <v>3.0000000000000001E-3</v>
      </c>
      <c r="AK26" s="808">
        <v>2E-3</v>
      </c>
      <c r="AL26" s="808">
        <v>4.0000000000000001E-3</v>
      </c>
      <c r="AM26" s="808">
        <v>3.0000000000000001E-3</v>
      </c>
      <c r="AN26" s="808">
        <v>0.01</v>
      </c>
      <c r="AO26" s="757">
        <f t="shared" si="16"/>
        <v>8.1880000000000006</v>
      </c>
      <c r="AP26" s="757">
        <f t="shared" si="17"/>
        <v>3.1560000000000015</v>
      </c>
      <c r="AQ26" s="757">
        <f t="shared" si="18"/>
        <v>0</v>
      </c>
      <c r="AR26" s="757">
        <f t="shared" si="19"/>
        <v>0</v>
      </c>
      <c r="AS26" s="757">
        <f t="shared" si="20"/>
        <v>533.16999999999996</v>
      </c>
      <c r="AT26" s="815">
        <f t="shared" si="104"/>
        <v>9.2000000000000011</v>
      </c>
      <c r="AU26" s="757">
        <f t="shared" si="21"/>
        <v>432.4</v>
      </c>
      <c r="AV26" s="757">
        <f t="shared" si="22"/>
        <v>20.544000000000004</v>
      </c>
      <c r="AW26" s="833">
        <f t="shared" si="23"/>
        <v>965.56999999999994</v>
      </c>
      <c r="AX26" s="818">
        <f>'[4]3'!AX26</f>
        <v>2E-3</v>
      </c>
      <c r="AY26" s="818">
        <f>'[4]3'!AY26</f>
        <v>3.0000000000000001E-3</v>
      </c>
      <c r="AZ26" s="818">
        <f>'[4]3'!AZ26</f>
        <v>2E-3</v>
      </c>
      <c r="BA26" s="818">
        <f>'[4]3'!BA26</f>
        <v>4.0000000000000001E-3</v>
      </c>
      <c r="BB26" s="818">
        <f>'[4]3'!BB26</f>
        <v>3.0000000000000001E-3</v>
      </c>
      <c r="BC26" s="818">
        <f>'[4]3'!BC26</f>
        <v>0.01</v>
      </c>
      <c r="BD26" s="757">
        <f t="shared" si="24"/>
        <v>7.0718000000000005</v>
      </c>
      <c r="BE26" s="757">
        <f t="shared" si="25"/>
        <v>2.9810999999999992</v>
      </c>
      <c r="BF26" s="757">
        <f t="shared" si="26"/>
        <v>0</v>
      </c>
      <c r="BG26" s="757">
        <f t="shared" si="27"/>
        <v>0</v>
      </c>
      <c r="BH26" s="757">
        <f t="shared" si="28"/>
        <v>472.49</v>
      </c>
      <c r="BI26" s="815">
        <f t="shared" si="105"/>
        <v>0</v>
      </c>
      <c r="BJ26" s="757">
        <f t="shared" si="29"/>
        <v>0</v>
      </c>
      <c r="BK26" s="757">
        <f t="shared" si="30"/>
        <v>10.052899999999999</v>
      </c>
      <c r="BL26" s="833">
        <f t="shared" si="31"/>
        <v>472.49</v>
      </c>
      <c r="BM26" s="821">
        <f>'[4]3'!BM26</f>
        <v>2E-3</v>
      </c>
      <c r="BN26" s="818">
        <f>'[4]3'!BN26</f>
        <v>3.0000000000000001E-3</v>
      </c>
      <c r="BO26" s="818">
        <f>'[4]3'!BO26</f>
        <v>2E-3</v>
      </c>
      <c r="BP26" s="818">
        <f>'[4]3'!BP26</f>
        <v>4.0000000000000001E-3</v>
      </c>
      <c r="BQ26" s="818">
        <f>'[4]3'!BQ26</f>
        <v>3.0000000000000001E-3</v>
      </c>
      <c r="BR26" s="818">
        <f>'[4]3'!BR26</f>
        <v>0.01</v>
      </c>
      <c r="BS26" s="757">
        <f t="shared" si="32"/>
        <v>5.3315999999999999</v>
      </c>
      <c r="BT26" s="757">
        <f t="shared" si="33"/>
        <v>2.5380000000000003</v>
      </c>
      <c r="BU26" s="757">
        <f t="shared" si="34"/>
        <v>0</v>
      </c>
      <c r="BV26" s="757">
        <f t="shared" si="35"/>
        <v>0</v>
      </c>
      <c r="BW26" s="757">
        <f t="shared" si="36"/>
        <v>369.87</v>
      </c>
      <c r="BX26" s="815">
        <f t="shared" si="106"/>
        <v>7.5600000000000005</v>
      </c>
      <c r="BY26" s="757">
        <f t="shared" si="37"/>
        <v>355.32</v>
      </c>
      <c r="BZ26" s="757">
        <f t="shared" si="38"/>
        <v>15.429600000000001</v>
      </c>
      <c r="CA26" s="833">
        <f t="shared" si="39"/>
        <v>725.19</v>
      </c>
      <c r="CB26" s="818">
        <f>'[4]3'!CB26</f>
        <v>2E-3</v>
      </c>
      <c r="CC26" s="818">
        <f>'[4]3'!CC26</f>
        <v>3.0000000000000001E-3</v>
      </c>
      <c r="CD26" s="818">
        <f>'[4]3'!CD26</f>
        <v>2E-3</v>
      </c>
      <c r="CE26" s="818">
        <f>'[4]3'!CE26</f>
        <v>4.0000000000000001E-3</v>
      </c>
      <c r="CF26" s="818">
        <f>'[4]3'!CF26</f>
        <v>3.0000000000000001E-3</v>
      </c>
      <c r="CG26" s="818">
        <f>'[4]3'!CG26</f>
        <v>0.01</v>
      </c>
      <c r="CH26" s="757">
        <f t="shared" si="40"/>
        <v>3.8645999999999998</v>
      </c>
      <c r="CI26" s="757">
        <f t="shared" si="41"/>
        <v>2.1717000000000009</v>
      </c>
      <c r="CJ26" s="757">
        <f t="shared" si="42"/>
        <v>0</v>
      </c>
      <c r="CK26" s="757">
        <f t="shared" si="43"/>
        <v>0</v>
      </c>
      <c r="CL26" s="757">
        <f t="shared" si="44"/>
        <v>283.70999999999998</v>
      </c>
      <c r="CM26" s="815">
        <f t="shared" si="107"/>
        <v>6.2700000000000005</v>
      </c>
      <c r="CN26" s="757">
        <f t="shared" si="45"/>
        <v>294.69</v>
      </c>
      <c r="CO26" s="757">
        <f t="shared" si="46"/>
        <v>12.3063</v>
      </c>
      <c r="CP26" s="833">
        <f t="shared" si="47"/>
        <v>578.4</v>
      </c>
      <c r="CQ26" s="821">
        <f>'[4]3'!CQ26</f>
        <v>2E-3</v>
      </c>
      <c r="CR26" s="818">
        <f>'[4]3'!CR26</f>
        <v>3.0000000000000001E-3</v>
      </c>
      <c r="CS26" s="818">
        <f>'[4]3'!CS26</f>
        <v>2E-3</v>
      </c>
      <c r="CT26" s="818">
        <f>'[4]3'!CT26</f>
        <v>4.0000000000000001E-3</v>
      </c>
      <c r="CU26" s="818">
        <f>'[4]3'!CU26</f>
        <v>3.0000000000000001E-3</v>
      </c>
      <c r="CV26" s="818">
        <f>'[4]3'!CV26</f>
        <v>0.01</v>
      </c>
      <c r="CW26" s="757">
        <f t="shared" si="48"/>
        <v>2.8879999999999999</v>
      </c>
      <c r="CX26" s="757">
        <f t="shared" si="49"/>
        <v>1.9209000000000003</v>
      </c>
      <c r="CY26" s="757">
        <f t="shared" si="50"/>
        <v>0</v>
      </c>
      <c r="CZ26" s="757">
        <f t="shared" si="51"/>
        <v>0</v>
      </c>
      <c r="DA26" s="757">
        <f t="shared" si="52"/>
        <v>226.02</v>
      </c>
      <c r="DB26" s="815">
        <f t="shared" si="108"/>
        <v>4.37</v>
      </c>
      <c r="DC26" s="757">
        <f t="shared" si="53"/>
        <v>205.39</v>
      </c>
      <c r="DD26" s="757">
        <f t="shared" si="54"/>
        <v>9.1789000000000005</v>
      </c>
      <c r="DE26" s="833">
        <f t="shared" si="55"/>
        <v>431.40999999999997</v>
      </c>
      <c r="DF26" s="821">
        <f>'[4]3'!DF26</f>
        <v>2E-3</v>
      </c>
      <c r="DG26" s="818">
        <f>'[4]3'!DG26</f>
        <v>3.0000000000000001E-3</v>
      </c>
      <c r="DH26" s="818">
        <f>'[4]3'!DH26</f>
        <v>2E-3</v>
      </c>
      <c r="DI26" s="818">
        <f>'[4]3'!DI26</f>
        <v>4.0000000000000001E-3</v>
      </c>
      <c r="DJ26" s="818">
        <f>'[4]3'!DJ26</f>
        <v>3.0000000000000001E-3</v>
      </c>
      <c r="DK26" s="818">
        <f>'[4]3'!DK26</f>
        <v>0.01</v>
      </c>
      <c r="DL26" s="757">
        <f t="shared" si="56"/>
        <v>3.9941999999999998</v>
      </c>
      <c r="DM26" s="757">
        <f t="shared" si="57"/>
        <v>2.1987000000000001</v>
      </c>
      <c r="DN26" s="757">
        <f t="shared" si="58"/>
        <v>0</v>
      </c>
      <c r="DO26" s="757">
        <f t="shared" si="59"/>
        <v>0</v>
      </c>
      <c r="DP26" s="757">
        <f t="shared" si="60"/>
        <v>291.07</v>
      </c>
      <c r="DQ26" s="815">
        <f t="shared" si="109"/>
        <v>5.46</v>
      </c>
      <c r="DR26" s="757">
        <f t="shared" si="61"/>
        <v>256.62</v>
      </c>
      <c r="DS26" s="757">
        <f t="shared" si="62"/>
        <v>11.652899999999999</v>
      </c>
      <c r="DT26" s="833">
        <f t="shared" si="63"/>
        <v>547.69000000000005</v>
      </c>
      <c r="DU26" s="821">
        <f>'[4]3'!DU26</f>
        <v>2E-3</v>
      </c>
      <c r="DV26" s="818">
        <f>'[4]3'!DV26</f>
        <v>3.0000000000000001E-3</v>
      </c>
      <c r="DW26" s="818">
        <f>'[4]3'!DW26</f>
        <v>2E-3</v>
      </c>
      <c r="DX26" s="818">
        <f>'[4]3'!DX26</f>
        <v>4.0000000000000001E-3</v>
      </c>
      <c r="DY26" s="818">
        <f>'[4]3'!DY26</f>
        <v>3.0000000000000001E-3</v>
      </c>
      <c r="DZ26" s="818">
        <f>'[4]3'!DZ26</f>
        <v>0.01</v>
      </c>
      <c r="EA26" s="757">
        <f t="shared" si="64"/>
        <v>6.1840000000000002</v>
      </c>
      <c r="EB26" s="757">
        <f t="shared" si="65"/>
        <v>2.1959999999999997</v>
      </c>
      <c r="EC26" s="757">
        <f t="shared" si="66"/>
        <v>0</v>
      </c>
      <c r="ED26" s="757">
        <f t="shared" si="67"/>
        <v>0</v>
      </c>
      <c r="EE26" s="757">
        <f t="shared" si="68"/>
        <v>393.86</v>
      </c>
      <c r="EF26" s="757">
        <f t="shared" si="110"/>
        <v>7</v>
      </c>
      <c r="EG26" s="757">
        <f t="shared" si="69"/>
        <v>329</v>
      </c>
      <c r="EH26" s="757">
        <f t="shared" si="70"/>
        <v>15.379999999999999</v>
      </c>
      <c r="EI26" s="833">
        <f t="shared" si="71"/>
        <v>722.86</v>
      </c>
      <c r="EJ26" s="821">
        <f>'[4]3'!EJ26</f>
        <v>2E-3</v>
      </c>
      <c r="EK26" s="818">
        <f>'[4]3'!EK26</f>
        <v>3.0000000000000001E-3</v>
      </c>
      <c r="EL26" s="818">
        <f>'[4]3'!EL26</f>
        <v>2E-3</v>
      </c>
      <c r="EM26" s="818">
        <f>'[4]3'!EM26</f>
        <v>4.0000000000000001E-3</v>
      </c>
      <c r="EN26" s="818">
        <f>'[4]3'!EN26</f>
        <v>3.0000000000000001E-3</v>
      </c>
      <c r="EO26" s="818">
        <f>'[4]3'!EO26</f>
        <v>0.01</v>
      </c>
      <c r="EP26" s="757">
        <f t="shared" si="72"/>
        <v>6.7868000000000004</v>
      </c>
      <c r="EQ26" s="757">
        <f t="shared" si="73"/>
        <v>2.1716999999999995</v>
      </c>
      <c r="ER26" s="757">
        <f t="shared" si="74"/>
        <v>0</v>
      </c>
      <c r="ES26" s="757">
        <f t="shared" si="75"/>
        <v>0</v>
      </c>
      <c r="ET26" s="757">
        <f t="shared" si="76"/>
        <v>421.05</v>
      </c>
      <c r="EU26" s="757">
        <f t="shared" si="77"/>
        <v>7.98</v>
      </c>
      <c r="EV26" s="757">
        <f t="shared" si="78"/>
        <v>375.06</v>
      </c>
      <c r="EW26" s="757">
        <f t="shared" si="79"/>
        <v>16.938500000000001</v>
      </c>
      <c r="EX26" s="833">
        <f t="shared" si="80"/>
        <v>796.11</v>
      </c>
      <c r="EY26" s="818">
        <f>'[4]3'!EY26</f>
        <v>2E-3</v>
      </c>
      <c r="EZ26" s="818">
        <f>'[4]3'!EZ26</f>
        <v>3.0000000000000001E-3</v>
      </c>
      <c r="FA26" s="818">
        <f>'[4]3'!FA26</f>
        <v>2E-3</v>
      </c>
      <c r="FB26" s="818">
        <f>'[4]3'!FB26</f>
        <v>4.0000000000000001E-3</v>
      </c>
      <c r="FC26" s="818">
        <f>'[4]3'!FC26</f>
        <v>3.0000000000000001E-3</v>
      </c>
      <c r="FD26" s="818">
        <f>'[4]3'!FD26</f>
        <v>0.01</v>
      </c>
      <c r="FE26" s="757">
        <f t="shared" si="81"/>
        <v>7.5278</v>
      </c>
      <c r="FF26" s="757">
        <f t="shared" si="82"/>
        <v>2.4851999999999999</v>
      </c>
      <c r="FG26" s="757">
        <f t="shared" si="83"/>
        <v>0</v>
      </c>
      <c r="FH26" s="757">
        <f t="shared" si="84"/>
        <v>0</v>
      </c>
      <c r="FI26" s="757">
        <f t="shared" si="85"/>
        <v>470.61</v>
      </c>
      <c r="FJ26" s="757">
        <f t="shared" si="86"/>
        <v>9.120000000000001</v>
      </c>
      <c r="FK26" s="757">
        <f t="shared" si="87"/>
        <v>428.64</v>
      </c>
      <c r="FL26" s="757">
        <f t="shared" si="88"/>
        <v>19.133000000000003</v>
      </c>
      <c r="FM26" s="833">
        <f t="shared" si="89"/>
        <v>899.25</v>
      </c>
      <c r="FN26" s="818">
        <f>'[4]3'!FN26</f>
        <v>2E-3</v>
      </c>
      <c r="FO26" s="818">
        <f>'[4]3'!FO26</f>
        <v>3.0000000000000001E-3</v>
      </c>
      <c r="FP26" s="818">
        <f>'[4]3'!FP26</f>
        <v>2E-3</v>
      </c>
      <c r="FQ26" s="818">
        <f>'[4]3'!FQ26</f>
        <v>4.0000000000000001E-3</v>
      </c>
      <c r="FR26" s="818">
        <f>'[4]3'!FR26</f>
        <v>3.0000000000000001E-3</v>
      </c>
      <c r="FS26" s="818">
        <f>'[4]3'!FS26</f>
        <v>0.01</v>
      </c>
      <c r="FT26" s="757">
        <f t="shared" si="90"/>
        <v>8.16</v>
      </c>
      <c r="FU26" s="757">
        <f t="shared" si="91"/>
        <v>2.7840000000000003</v>
      </c>
      <c r="FV26" s="757">
        <f t="shared" si="92"/>
        <v>0</v>
      </c>
      <c r="FW26" s="757">
        <f t="shared" si="93"/>
        <v>0</v>
      </c>
      <c r="FX26" s="757">
        <f t="shared" si="94"/>
        <v>514.37</v>
      </c>
      <c r="FY26" s="757">
        <f t="shared" si="95"/>
        <v>9.6</v>
      </c>
      <c r="FZ26" s="757">
        <f t="shared" si="96"/>
        <v>451.2</v>
      </c>
      <c r="GA26" s="757">
        <f t="shared" si="97"/>
        <v>20.544</v>
      </c>
      <c r="GB26" s="833">
        <f t="shared" si="98"/>
        <v>965.56999999999994</v>
      </c>
      <c r="GC26" s="835">
        <f t="shared" si="99"/>
        <v>88.475300000000004</v>
      </c>
      <c r="GD26" s="836">
        <f t="shared" si="99"/>
        <v>4158.3500000000004</v>
      </c>
      <c r="GE26" s="837">
        <f t="shared" si="100"/>
        <v>92.827299999999994</v>
      </c>
      <c r="GF26" s="838">
        <f t="shared" si="100"/>
        <v>4362.8900000000003</v>
      </c>
      <c r="GG26" s="839">
        <f t="shared" si="101"/>
        <v>181.30259999999998</v>
      </c>
      <c r="GH26" s="59">
        <f t="shared" si="101"/>
        <v>8521.2400000000016</v>
      </c>
      <c r="GI26" s="828">
        <v>11</v>
      </c>
      <c r="GJ26" s="105">
        <f t="shared" si="113"/>
        <v>100.48259999999998</v>
      </c>
      <c r="GK26" s="59">
        <f t="shared" si="111"/>
        <v>4722.7000000000016</v>
      </c>
      <c r="GL26" s="840">
        <f t="shared" si="112"/>
        <v>80.820000000000007</v>
      </c>
      <c r="GM26" s="841">
        <f t="shared" si="112"/>
        <v>3798.54</v>
      </c>
    </row>
    <row r="27" spans="1:195" ht="18" customHeight="1">
      <c r="A27" s="814">
        <v>13</v>
      </c>
      <c r="B27" s="842" t="s">
        <v>1203</v>
      </c>
      <c r="C27" s="34" t="s">
        <v>1191</v>
      </c>
      <c r="D27" s="832">
        <f>[4]цены!E21</f>
        <v>57</v>
      </c>
      <c r="E27" s="818">
        <f>'[4]3'!E27</f>
        <v>5.0000000000000001E-3</v>
      </c>
      <c r="F27" s="818">
        <f>'[4]3'!F27</f>
        <v>2E-3</v>
      </c>
      <c r="G27" s="818">
        <f>'[4]3'!G27</f>
        <v>5.0000000000000001E-3</v>
      </c>
      <c r="H27" s="818">
        <f>'[4]3'!H27</f>
        <v>4.0000000000000001E-3</v>
      </c>
      <c r="I27" s="818">
        <f>'[4]3'!I27</f>
        <v>2E-3</v>
      </c>
      <c r="J27" s="818">
        <f>'[4]3'!J27</f>
        <v>0</v>
      </c>
      <c r="K27" s="757">
        <f t="shared" si="0"/>
        <v>13.149500000000002</v>
      </c>
      <c r="L27" s="757">
        <f t="shared" si="1"/>
        <v>1.1934</v>
      </c>
      <c r="M27" s="819">
        <f t="shared" si="2"/>
        <v>0</v>
      </c>
      <c r="N27" s="819">
        <f t="shared" si="3"/>
        <v>0</v>
      </c>
      <c r="O27" s="757">
        <f t="shared" si="4"/>
        <v>817.55</v>
      </c>
      <c r="P27" s="815">
        <f t="shared" si="102"/>
        <v>0</v>
      </c>
      <c r="Q27" s="757">
        <f t="shared" si="5"/>
        <v>0</v>
      </c>
      <c r="R27" s="757">
        <f t="shared" si="6"/>
        <v>14.342900000000002</v>
      </c>
      <c r="S27" s="833">
        <f t="shared" si="7"/>
        <v>817.55</v>
      </c>
      <c r="T27" s="821">
        <f>'[4]3'!T27</f>
        <v>5.0000000000000001E-3</v>
      </c>
      <c r="U27" s="818">
        <f>'[4]3'!U27</f>
        <v>2E-3</v>
      </c>
      <c r="V27" s="818">
        <f>'[4]3'!V27</f>
        <v>5.0000000000000001E-3</v>
      </c>
      <c r="W27" s="818">
        <f>'[4]3'!W27</f>
        <v>4.0000000000000001E-3</v>
      </c>
      <c r="X27" s="818">
        <f>'[4]3'!X27</f>
        <v>2E-3</v>
      </c>
      <c r="Y27" s="818">
        <f>'[4]3'!Y27</f>
        <v>0</v>
      </c>
      <c r="Z27" s="757">
        <f t="shared" si="8"/>
        <v>16.128</v>
      </c>
      <c r="AA27" s="757">
        <f t="shared" si="9"/>
        <v>1.5875999999999999</v>
      </c>
      <c r="AB27" s="757">
        <f t="shared" si="10"/>
        <v>0</v>
      </c>
      <c r="AC27" s="757">
        <f t="shared" si="11"/>
        <v>0</v>
      </c>
      <c r="AD27" s="757">
        <f t="shared" si="12"/>
        <v>1009.79</v>
      </c>
      <c r="AE27" s="815">
        <f t="shared" si="103"/>
        <v>0</v>
      </c>
      <c r="AF27" s="757">
        <f t="shared" si="13"/>
        <v>0</v>
      </c>
      <c r="AG27" s="757">
        <f t="shared" si="14"/>
        <v>17.715599999999998</v>
      </c>
      <c r="AH27" s="833">
        <f t="shared" si="15"/>
        <v>1009.79</v>
      </c>
      <c r="AI27" s="834">
        <v>5.0000000000000001E-3</v>
      </c>
      <c r="AJ27" s="808">
        <v>2E-3</v>
      </c>
      <c r="AK27" s="808">
        <v>5.0000000000000001E-3</v>
      </c>
      <c r="AL27" s="808">
        <v>4.0000000000000001E-3</v>
      </c>
      <c r="AM27" s="808">
        <v>2E-3</v>
      </c>
      <c r="AN27" s="808"/>
      <c r="AO27" s="757">
        <f t="shared" si="16"/>
        <v>20.47</v>
      </c>
      <c r="AP27" s="757">
        <f t="shared" si="17"/>
        <v>2.104000000000001</v>
      </c>
      <c r="AQ27" s="757">
        <f t="shared" si="18"/>
        <v>0</v>
      </c>
      <c r="AR27" s="757">
        <f t="shared" si="19"/>
        <v>0</v>
      </c>
      <c r="AS27" s="757">
        <f t="shared" si="20"/>
        <v>1286.72</v>
      </c>
      <c r="AT27" s="815">
        <f t="shared" si="104"/>
        <v>0</v>
      </c>
      <c r="AU27" s="757">
        <f t="shared" si="21"/>
        <v>0</v>
      </c>
      <c r="AV27" s="757">
        <f t="shared" si="22"/>
        <v>22.573999999999998</v>
      </c>
      <c r="AW27" s="833">
        <f t="shared" si="23"/>
        <v>1286.72</v>
      </c>
      <c r="AX27" s="818">
        <f>'[4]3'!AX27</f>
        <v>5.0000000000000001E-3</v>
      </c>
      <c r="AY27" s="818">
        <f>'[4]3'!AY27</f>
        <v>2E-3</v>
      </c>
      <c r="AZ27" s="818">
        <f>'[4]3'!AZ27</f>
        <v>5.0000000000000001E-3</v>
      </c>
      <c r="BA27" s="818">
        <f>'[4]3'!BA27</f>
        <v>4.0000000000000001E-3</v>
      </c>
      <c r="BB27" s="818">
        <f>'[4]3'!BB27</f>
        <v>2E-3</v>
      </c>
      <c r="BC27" s="818">
        <f>'[4]3'!BC27</f>
        <v>0</v>
      </c>
      <c r="BD27" s="757">
        <f t="shared" si="24"/>
        <v>17.679500000000001</v>
      </c>
      <c r="BE27" s="757">
        <f t="shared" si="25"/>
        <v>1.9873999999999994</v>
      </c>
      <c r="BF27" s="757">
        <f t="shared" si="26"/>
        <v>0</v>
      </c>
      <c r="BG27" s="757">
        <f t="shared" si="27"/>
        <v>0</v>
      </c>
      <c r="BH27" s="757">
        <f t="shared" si="28"/>
        <v>1121.01</v>
      </c>
      <c r="BI27" s="815">
        <f t="shared" si="105"/>
        <v>0</v>
      </c>
      <c r="BJ27" s="757">
        <f t="shared" si="29"/>
        <v>0</v>
      </c>
      <c r="BK27" s="757">
        <f t="shared" si="30"/>
        <v>19.666900000000002</v>
      </c>
      <c r="BL27" s="833">
        <f t="shared" si="31"/>
        <v>1121.01</v>
      </c>
      <c r="BM27" s="821">
        <f>'[4]3'!BM27</f>
        <v>5.0000000000000001E-3</v>
      </c>
      <c r="BN27" s="818">
        <f>'[4]3'!BN27</f>
        <v>2E-3</v>
      </c>
      <c r="BO27" s="818">
        <f>'[4]3'!BO27</f>
        <v>5.0000000000000001E-3</v>
      </c>
      <c r="BP27" s="818">
        <f>'[4]3'!BP27</f>
        <v>4.0000000000000001E-3</v>
      </c>
      <c r="BQ27" s="818">
        <f>'[4]3'!BQ27</f>
        <v>2E-3</v>
      </c>
      <c r="BR27" s="818">
        <f>'[4]3'!BR27</f>
        <v>0</v>
      </c>
      <c r="BS27" s="757">
        <f t="shared" si="32"/>
        <v>13.328999999999999</v>
      </c>
      <c r="BT27" s="757">
        <f t="shared" si="33"/>
        <v>1.6919999999999999</v>
      </c>
      <c r="BU27" s="757">
        <f t="shared" si="34"/>
        <v>0</v>
      </c>
      <c r="BV27" s="757">
        <f t="shared" si="35"/>
        <v>0</v>
      </c>
      <c r="BW27" s="757">
        <f t="shared" si="36"/>
        <v>856.2</v>
      </c>
      <c r="BX27" s="815">
        <f t="shared" si="106"/>
        <v>0</v>
      </c>
      <c r="BY27" s="757">
        <f t="shared" si="37"/>
        <v>0</v>
      </c>
      <c r="BZ27" s="757">
        <f t="shared" si="38"/>
        <v>15.020999999999999</v>
      </c>
      <c r="CA27" s="833">
        <f t="shared" si="39"/>
        <v>856.2</v>
      </c>
      <c r="CB27" s="818">
        <f>'[4]3'!CB27</f>
        <v>5.0000000000000001E-3</v>
      </c>
      <c r="CC27" s="818">
        <f>'[4]3'!CC27</f>
        <v>2E-3</v>
      </c>
      <c r="CD27" s="818">
        <f>'[4]3'!CD27</f>
        <v>5.0000000000000001E-3</v>
      </c>
      <c r="CE27" s="818">
        <f>'[4]3'!CE27</f>
        <v>4.0000000000000001E-3</v>
      </c>
      <c r="CF27" s="818">
        <f>'[4]3'!CF27</f>
        <v>2E-3</v>
      </c>
      <c r="CG27" s="818">
        <f>'[4]3'!CG27</f>
        <v>0</v>
      </c>
      <c r="CH27" s="757">
        <f t="shared" si="40"/>
        <v>9.6615000000000002</v>
      </c>
      <c r="CI27" s="757">
        <f t="shared" si="41"/>
        <v>1.4478000000000004</v>
      </c>
      <c r="CJ27" s="757">
        <f t="shared" si="42"/>
        <v>0</v>
      </c>
      <c r="CK27" s="757">
        <f t="shared" si="43"/>
        <v>0</v>
      </c>
      <c r="CL27" s="757">
        <f t="shared" si="44"/>
        <v>633.23</v>
      </c>
      <c r="CM27" s="815">
        <f t="shared" si="107"/>
        <v>0</v>
      </c>
      <c r="CN27" s="757">
        <f t="shared" si="45"/>
        <v>0</v>
      </c>
      <c r="CO27" s="757">
        <f t="shared" si="46"/>
        <v>11.109300000000001</v>
      </c>
      <c r="CP27" s="833">
        <f t="shared" si="47"/>
        <v>633.23</v>
      </c>
      <c r="CQ27" s="821">
        <f>'[4]3'!CQ27</f>
        <v>5.0000000000000001E-3</v>
      </c>
      <c r="CR27" s="818">
        <f>'[4]3'!CR27</f>
        <v>2E-3</v>
      </c>
      <c r="CS27" s="818">
        <f>'[4]3'!CS27</f>
        <v>5.0000000000000001E-3</v>
      </c>
      <c r="CT27" s="818">
        <f>'[4]3'!CT27</f>
        <v>4.0000000000000001E-3</v>
      </c>
      <c r="CU27" s="818">
        <f>'[4]3'!CU27</f>
        <v>2E-3</v>
      </c>
      <c r="CV27" s="818">
        <f>'[4]3'!CV27</f>
        <v>0</v>
      </c>
      <c r="CW27" s="757">
        <f t="shared" si="48"/>
        <v>7.22</v>
      </c>
      <c r="CX27" s="757">
        <f t="shared" si="49"/>
        <v>1.2806000000000002</v>
      </c>
      <c r="CY27" s="757">
        <f t="shared" si="50"/>
        <v>0</v>
      </c>
      <c r="CZ27" s="757">
        <f t="shared" si="51"/>
        <v>0</v>
      </c>
      <c r="DA27" s="757">
        <f t="shared" si="52"/>
        <v>484.53</v>
      </c>
      <c r="DB27" s="815">
        <f t="shared" si="108"/>
        <v>0</v>
      </c>
      <c r="DC27" s="757">
        <f t="shared" si="53"/>
        <v>0</v>
      </c>
      <c r="DD27" s="757">
        <f t="shared" si="54"/>
        <v>8.5006000000000004</v>
      </c>
      <c r="DE27" s="833">
        <f t="shared" si="55"/>
        <v>484.53</v>
      </c>
      <c r="DF27" s="821">
        <f>'[4]3'!DF27</f>
        <v>5.0000000000000001E-3</v>
      </c>
      <c r="DG27" s="818">
        <f>'[4]3'!DG27</f>
        <v>2E-3</v>
      </c>
      <c r="DH27" s="818">
        <f>'[4]3'!DH27</f>
        <v>5.0000000000000001E-3</v>
      </c>
      <c r="DI27" s="818">
        <f>'[4]3'!DI27</f>
        <v>4.0000000000000001E-3</v>
      </c>
      <c r="DJ27" s="818">
        <f>'[4]3'!DJ27</f>
        <v>2E-3</v>
      </c>
      <c r="DK27" s="818">
        <f>'[4]3'!DK27</f>
        <v>0</v>
      </c>
      <c r="DL27" s="757">
        <f t="shared" si="56"/>
        <v>9.9855</v>
      </c>
      <c r="DM27" s="757">
        <f t="shared" si="57"/>
        <v>1.4658000000000002</v>
      </c>
      <c r="DN27" s="757">
        <f t="shared" si="58"/>
        <v>0</v>
      </c>
      <c r="DO27" s="757">
        <f t="shared" si="59"/>
        <v>0</v>
      </c>
      <c r="DP27" s="757">
        <f t="shared" si="60"/>
        <v>652.72</v>
      </c>
      <c r="DQ27" s="815">
        <f t="shared" si="109"/>
        <v>0</v>
      </c>
      <c r="DR27" s="757">
        <f t="shared" si="61"/>
        <v>0</v>
      </c>
      <c r="DS27" s="757">
        <f t="shared" si="62"/>
        <v>11.4513</v>
      </c>
      <c r="DT27" s="833">
        <f t="shared" si="63"/>
        <v>652.72</v>
      </c>
      <c r="DU27" s="821">
        <f>'[4]3'!DU27</f>
        <v>5.0000000000000001E-3</v>
      </c>
      <c r="DV27" s="818">
        <f>'[4]3'!DV27</f>
        <v>2E-3</v>
      </c>
      <c r="DW27" s="818">
        <f>'[4]3'!DW27</f>
        <v>5.0000000000000001E-3</v>
      </c>
      <c r="DX27" s="818">
        <f>'[4]3'!DX27</f>
        <v>4.0000000000000001E-3</v>
      </c>
      <c r="DY27" s="818">
        <f>'[4]3'!DY27</f>
        <v>2E-3</v>
      </c>
      <c r="DZ27" s="818">
        <f>'[4]3'!DZ27</f>
        <v>0</v>
      </c>
      <c r="EA27" s="757">
        <f t="shared" si="64"/>
        <v>15.46</v>
      </c>
      <c r="EB27" s="757">
        <f t="shared" si="65"/>
        <v>1.4639999999999997</v>
      </c>
      <c r="EC27" s="757">
        <f t="shared" si="66"/>
        <v>0</v>
      </c>
      <c r="ED27" s="757">
        <f t="shared" si="67"/>
        <v>0</v>
      </c>
      <c r="EE27" s="757">
        <f t="shared" si="68"/>
        <v>964.67</v>
      </c>
      <c r="EF27" s="757">
        <f t="shared" si="110"/>
        <v>0</v>
      </c>
      <c r="EG27" s="757">
        <f t="shared" si="69"/>
        <v>0</v>
      </c>
      <c r="EH27" s="757">
        <f t="shared" si="70"/>
        <v>16.923999999999999</v>
      </c>
      <c r="EI27" s="833">
        <f t="shared" si="71"/>
        <v>964.67</v>
      </c>
      <c r="EJ27" s="821">
        <f>'[4]3'!EJ27</f>
        <v>5.0000000000000001E-3</v>
      </c>
      <c r="EK27" s="818">
        <f>'[4]3'!EK27</f>
        <v>2E-3</v>
      </c>
      <c r="EL27" s="818">
        <f>'[4]3'!EL27</f>
        <v>5.0000000000000001E-3</v>
      </c>
      <c r="EM27" s="818">
        <f>'[4]3'!EM27</f>
        <v>4.0000000000000001E-3</v>
      </c>
      <c r="EN27" s="818">
        <f>'[4]3'!EN27</f>
        <v>2E-3</v>
      </c>
      <c r="EO27" s="818">
        <f>'[4]3'!EO27</f>
        <v>0</v>
      </c>
      <c r="EP27" s="757">
        <f t="shared" si="72"/>
        <v>16.967000000000002</v>
      </c>
      <c r="EQ27" s="757">
        <f t="shared" si="73"/>
        <v>1.4477999999999998</v>
      </c>
      <c r="ER27" s="757">
        <f t="shared" si="74"/>
        <v>0</v>
      </c>
      <c r="ES27" s="757">
        <f t="shared" si="75"/>
        <v>0</v>
      </c>
      <c r="ET27" s="757">
        <f t="shared" si="76"/>
        <v>1049.6400000000001</v>
      </c>
      <c r="EU27" s="757">
        <f t="shared" si="77"/>
        <v>0</v>
      </c>
      <c r="EV27" s="757">
        <f t="shared" si="78"/>
        <v>0</v>
      </c>
      <c r="EW27" s="757">
        <f t="shared" si="79"/>
        <v>18.414800000000003</v>
      </c>
      <c r="EX27" s="833">
        <f t="shared" si="80"/>
        <v>1049.6400000000001</v>
      </c>
      <c r="EY27" s="818">
        <f>'[4]3'!EY27</f>
        <v>5.0000000000000001E-3</v>
      </c>
      <c r="EZ27" s="818">
        <f>'[4]3'!EZ27</f>
        <v>2E-3</v>
      </c>
      <c r="FA27" s="818">
        <f>'[4]3'!FA27</f>
        <v>5.0000000000000001E-3</v>
      </c>
      <c r="FB27" s="818">
        <f>'[4]3'!FB27</f>
        <v>4.0000000000000001E-3</v>
      </c>
      <c r="FC27" s="818">
        <f>'[4]3'!FC27</f>
        <v>2E-3</v>
      </c>
      <c r="FD27" s="818">
        <f>'[4]3'!FD27</f>
        <v>0</v>
      </c>
      <c r="FE27" s="757">
        <f t="shared" si="81"/>
        <v>18.819500000000001</v>
      </c>
      <c r="FF27" s="757">
        <f t="shared" si="82"/>
        <v>1.6567999999999998</v>
      </c>
      <c r="FG27" s="757">
        <f t="shared" si="83"/>
        <v>0</v>
      </c>
      <c r="FH27" s="757">
        <f t="shared" si="84"/>
        <v>0</v>
      </c>
      <c r="FI27" s="757">
        <f t="shared" si="85"/>
        <v>1167.1500000000001</v>
      </c>
      <c r="FJ27" s="757">
        <f t="shared" si="86"/>
        <v>0</v>
      </c>
      <c r="FK27" s="757">
        <f t="shared" si="87"/>
        <v>0</v>
      </c>
      <c r="FL27" s="757">
        <f t="shared" si="88"/>
        <v>20.476300000000002</v>
      </c>
      <c r="FM27" s="833">
        <f t="shared" si="89"/>
        <v>1167.1500000000001</v>
      </c>
      <c r="FN27" s="818">
        <f>'[4]3'!FN27</f>
        <v>5.0000000000000001E-3</v>
      </c>
      <c r="FO27" s="818">
        <f>'[4]3'!FO27</f>
        <v>2E-3</v>
      </c>
      <c r="FP27" s="818">
        <f>'[4]3'!FP27</f>
        <v>5.0000000000000001E-3</v>
      </c>
      <c r="FQ27" s="818">
        <f>'[4]3'!FQ27</f>
        <v>4.0000000000000001E-3</v>
      </c>
      <c r="FR27" s="818">
        <f>'[4]3'!FR27</f>
        <v>2E-3</v>
      </c>
      <c r="FS27" s="818">
        <f>'[4]3'!FS27</f>
        <v>0</v>
      </c>
      <c r="FT27" s="757">
        <f t="shared" si="90"/>
        <v>20.400000000000002</v>
      </c>
      <c r="FU27" s="757">
        <f t="shared" si="91"/>
        <v>1.8560000000000003</v>
      </c>
      <c r="FV27" s="757">
        <f t="shared" si="92"/>
        <v>0</v>
      </c>
      <c r="FW27" s="757">
        <f t="shared" si="93"/>
        <v>0</v>
      </c>
      <c r="FX27" s="757">
        <f t="shared" si="94"/>
        <v>1268.5899999999999</v>
      </c>
      <c r="FY27" s="757">
        <f t="shared" si="95"/>
        <v>0</v>
      </c>
      <c r="FZ27" s="757">
        <f t="shared" si="96"/>
        <v>0</v>
      </c>
      <c r="GA27" s="757">
        <f t="shared" si="97"/>
        <v>22.256000000000004</v>
      </c>
      <c r="GB27" s="833">
        <f t="shared" si="98"/>
        <v>1268.5899999999999</v>
      </c>
      <c r="GC27" s="835">
        <f t="shared" si="99"/>
        <v>100.42970000000001</v>
      </c>
      <c r="GD27" s="836">
        <f t="shared" si="99"/>
        <v>5724.5</v>
      </c>
      <c r="GE27" s="837">
        <f t="shared" si="100"/>
        <v>98.022999999999996</v>
      </c>
      <c r="GF27" s="838">
        <f t="shared" si="100"/>
        <v>5587.3000000000011</v>
      </c>
      <c r="GG27" s="839">
        <f t="shared" si="101"/>
        <v>198.45269999999999</v>
      </c>
      <c r="GH27" s="59">
        <f t="shared" si="101"/>
        <v>11311.800000000001</v>
      </c>
      <c r="GI27" s="828">
        <v>11</v>
      </c>
      <c r="GJ27" s="105">
        <f t="shared" si="113"/>
        <v>198.45269999999999</v>
      </c>
      <c r="GK27" s="59">
        <f t="shared" si="111"/>
        <v>11311.800000000001</v>
      </c>
      <c r="GL27" s="840">
        <f t="shared" si="112"/>
        <v>0</v>
      </c>
      <c r="GM27" s="841">
        <f t="shared" si="112"/>
        <v>0</v>
      </c>
    </row>
    <row r="28" spans="1:195" ht="18" customHeight="1">
      <c r="A28" s="831">
        <v>14</v>
      </c>
      <c r="B28" s="842" t="s">
        <v>1204</v>
      </c>
      <c r="C28" s="34" t="s">
        <v>1191</v>
      </c>
      <c r="D28" s="832">
        <f>[4]цены!E22</f>
        <v>69</v>
      </c>
      <c r="E28" s="818">
        <f>'[4]3'!E28</f>
        <v>1.2E-2</v>
      </c>
      <c r="F28" s="818">
        <f>'[4]3'!F28</f>
        <v>8.0000000000000002E-3</v>
      </c>
      <c r="G28" s="818">
        <f>'[4]3'!G28</f>
        <v>1.2E-2</v>
      </c>
      <c r="H28" s="818">
        <f>'[4]3'!H28</f>
        <v>8.0000000000000002E-3</v>
      </c>
      <c r="I28" s="818">
        <f>'[4]3'!I28</f>
        <v>6.0000000000000001E-3</v>
      </c>
      <c r="J28" s="818">
        <f>'[4]3'!J28</f>
        <v>0.01</v>
      </c>
      <c r="K28" s="757">
        <f t="shared" si="0"/>
        <v>31.558800000000002</v>
      </c>
      <c r="L28" s="757">
        <f t="shared" si="1"/>
        <v>4.7736000000000001</v>
      </c>
      <c r="M28" s="819">
        <f t="shared" si="2"/>
        <v>0</v>
      </c>
      <c r="N28" s="819">
        <f t="shared" si="3"/>
        <v>0</v>
      </c>
      <c r="O28" s="757">
        <f t="shared" si="4"/>
        <v>2506.94</v>
      </c>
      <c r="P28" s="815">
        <f t="shared" si="102"/>
        <v>5.98</v>
      </c>
      <c r="Q28" s="757">
        <f t="shared" si="5"/>
        <v>412.62</v>
      </c>
      <c r="R28" s="757">
        <f t="shared" si="6"/>
        <v>42.312399999999997</v>
      </c>
      <c r="S28" s="833">
        <f t="shared" si="7"/>
        <v>2919.56</v>
      </c>
      <c r="T28" s="821">
        <f>'[4]3'!T28</f>
        <v>1.2E-2</v>
      </c>
      <c r="U28" s="818">
        <f>'[4]3'!U28</f>
        <v>8.0000000000000002E-3</v>
      </c>
      <c r="V28" s="818">
        <f>'[4]3'!V28</f>
        <v>1.2E-2</v>
      </c>
      <c r="W28" s="818">
        <f>'[4]3'!W28</f>
        <v>8.0000000000000002E-3</v>
      </c>
      <c r="X28" s="818">
        <f>'[4]3'!X28</f>
        <v>6.0000000000000001E-3</v>
      </c>
      <c r="Y28" s="818">
        <f>'[4]3'!Y28</f>
        <v>0.01</v>
      </c>
      <c r="Z28" s="757">
        <f t="shared" si="8"/>
        <v>38.7072</v>
      </c>
      <c r="AA28" s="757">
        <f t="shared" si="9"/>
        <v>6.3503999999999996</v>
      </c>
      <c r="AB28" s="757">
        <f t="shared" si="10"/>
        <v>0</v>
      </c>
      <c r="AC28" s="757">
        <f t="shared" si="11"/>
        <v>0</v>
      </c>
      <c r="AD28" s="757">
        <f t="shared" si="12"/>
        <v>3108.97</v>
      </c>
      <c r="AE28" s="815">
        <f t="shared" si="103"/>
        <v>8.2799999999999994</v>
      </c>
      <c r="AF28" s="757">
        <f t="shared" si="13"/>
        <v>571.32000000000005</v>
      </c>
      <c r="AG28" s="757">
        <f t="shared" si="14"/>
        <v>53.337600000000002</v>
      </c>
      <c r="AH28" s="833">
        <f t="shared" si="15"/>
        <v>3680.29</v>
      </c>
      <c r="AI28" s="834">
        <v>1.2E-2</v>
      </c>
      <c r="AJ28" s="808">
        <v>8.0000000000000002E-3</v>
      </c>
      <c r="AK28" s="808">
        <v>1.2E-2</v>
      </c>
      <c r="AL28" s="808">
        <v>8.0000000000000002E-3</v>
      </c>
      <c r="AM28" s="808">
        <v>6.0000000000000001E-3</v>
      </c>
      <c r="AN28" s="808">
        <v>0.01</v>
      </c>
      <c r="AO28" s="757">
        <f t="shared" si="16"/>
        <v>49.128</v>
      </c>
      <c r="AP28" s="757">
        <f t="shared" si="17"/>
        <v>8.4160000000000039</v>
      </c>
      <c r="AQ28" s="757">
        <f t="shared" si="18"/>
        <v>0</v>
      </c>
      <c r="AR28" s="757">
        <f t="shared" si="19"/>
        <v>0</v>
      </c>
      <c r="AS28" s="757">
        <f t="shared" si="20"/>
        <v>3970.54</v>
      </c>
      <c r="AT28" s="815">
        <f t="shared" si="104"/>
        <v>9.2000000000000011</v>
      </c>
      <c r="AU28" s="757">
        <f t="shared" si="21"/>
        <v>634.79999999999995</v>
      </c>
      <c r="AV28" s="757">
        <f t="shared" si="22"/>
        <v>66.744</v>
      </c>
      <c r="AW28" s="833">
        <f t="shared" si="23"/>
        <v>4605.34</v>
      </c>
      <c r="AX28" s="818">
        <f>'[4]3'!AX28</f>
        <v>1.2E-2</v>
      </c>
      <c r="AY28" s="818">
        <f>'[4]3'!AY28</f>
        <v>8.0000000000000002E-3</v>
      </c>
      <c r="AZ28" s="818">
        <f>'[4]3'!AZ28</f>
        <v>1.2E-2</v>
      </c>
      <c r="BA28" s="818">
        <f>'[4]3'!BA28</f>
        <v>8.0000000000000002E-3</v>
      </c>
      <c r="BB28" s="818">
        <f>'[4]3'!BB28</f>
        <v>6.0000000000000001E-3</v>
      </c>
      <c r="BC28" s="818">
        <f>'[4]3'!BC28</f>
        <v>0.01</v>
      </c>
      <c r="BD28" s="757">
        <f t="shared" si="24"/>
        <v>42.430800000000005</v>
      </c>
      <c r="BE28" s="757">
        <f t="shared" si="25"/>
        <v>7.9495999999999976</v>
      </c>
      <c r="BF28" s="757">
        <f t="shared" si="26"/>
        <v>0</v>
      </c>
      <c r="BG28" s="757">
        <f t="shared" si="27"/>
        <v>0</v>
      </c>
      <c r="BH28" s="757">
        <f t="shared" si="28"/>
        <v>3476.25</v>
      </c>
      <c r="BI28" s="815">
        <f t="shared" si="105"/>
        <v>0</v>
      </c>
      <c r="BJ28" s="757">
        <f t="shared" si="29"/>
        <v>0</v>
      </c>
      <c r="BK28" s="757">
        <f t="shared" si="30"/>
        <v>50.380400000000002</v>
      </c>
      <c r="BL28" s="833">
        <f t="shared" si="31"/>
        <v>3476.25</v>
      </c>
      <c r="BM28" s="821">
        <f>'[4]3'!BM28</f>
        <v>1.2E-2</v>
      </c>
      <c r="BN28" s="818">
        <f>'[4]3'!BN28</f>
        <v>8.0000000000000002E-3</v>
      </c>
      <c r="BO28" s="818">
        <f>'[4]3'!BO28</f>
        <v>1.2E-2</v>
      </c>
      <c r="BP28" s="818">
        <f>'[4]3'!BP28</f>
        <v>8.0000000000000002E-3</v>
      </c>
      <c r="BQ28" s="818">
        <f>'[4]3'!BQ28</f>
        <v>6.0000000000000001E-3</v>
      </c>
      <c r="BR28" s="818">
        <f>'[4]3'!BR28</f>
        <v>0.01</v>
      </c>
      <c r="BS28" s="757">
        <f t="shared" si="32"/>
        <v>31.989599999999996</v>
      </c>
      <c r="BT28" s="757">
        <f t="shared" si="33"/>
        <v>6.7679999999999998</v>
      </c>
      <c r="BU28" s="757">
        <f t="shared" si="34"/>
        <v>0</v>
      </c>
      <c r="BV28" s="757">
        <f t="shared" si="35"/>
        <v>0</v>
      </c>
      <c r="BW28" s="757">
        <f t="shared" si="36"/>
        <v>2674.27</v>
      </c>
      <c r="BX28" s="815">
        <f t="shared" si="106"/>
        <v>7.5600000000000005</v>
      </c>
      <c r="BY28" s="757">
        <f t="shared" si="37"/>
        <v>521.64</v>
      </c>
      <c r="BZ28" s="757">
        <f t="shared" si="38"/>
        <v>46.317599999999999</v>
      </c>
      <c r="CA28" s="833">
        <f t="shared" si="39"/>
        <v>3195.91</v>
      </c>
      <c r="CB28" s="818">
        <f>'[4]3'!CB28</f>
        <v>1.2E-2</v>
      </c>
      <c r="CC28" s="818">
        <f>'[4]3'!CC28</f>
        <v>8.0000000000000002E-3</v>
      </c>
      <c r="CD28" s="818">
        <f>'[4]3'!CD28</f>
        <v>1.2E-2</v>
      </c>
      <c r="CE28" s="818">
        <f>'[4]3'!CE28</f>
        <v>8.0000000000000002E-3</v>
      </c>
      <c r="CF28" s="818">
        <f>'[4]3'!CF28</f>
        <v>6.0000000000000001E-3</v>
      </c>
      <c r="CG28" s="818">
        <f>'[4]3'!CG28</f>
        <v>0.01</v>
      </c>
      <c r="CH28" s="757">
        <f t="shared" si="40"/>
        <v>23.1876</v>
      </c>
      <c r="CI28" s="757">
        <f t="shared" si="41"/>
        <v>5.7912000000000017</v>
      </c>
      <c r="CJ28" s="757">
        <f t="shared" si="42"/>
        <v>0</v>
      </c>
      <c r="CK28" s="757">
        <f t="shared" si="43"/>
        <v>0</v>
      </c>
      <c r="CL28" s="757">
        <f t="shared" si="44"/>
        <v>1999.54</v>
      </c>
      <c r="CM28" s="815">
        <f t="shared" si="107"/>
        <v>6.2700000000000005</v>
      </c>
      <c r="CN28" s="757">
        <f t="shared" si="45"/>
        <v>432.63</v>
      </c>
      <c r="CO28" s="757">
        <f t="shared" si="46"/>
        <v>35.248800000000003</v>
      </c>
      <c r="CP28" s="833">
        <f t="shared" si="47"/>
        <v>2432.17</v>
      </c>
      <c r="CQ28" s="821">
        <f>'[4]3'!CQ28</f>
        <v>1.2E-2</v>
      </c>
      <c r="CR28" s="818">
        <f>'[4]3'!CR28</f>
        <v>8.0000000000000002E-3</v>
      </c>
      <c r="CS28" s="818">
        <f>'[4]3'!CS28</f>
        <v>1.2E-2</v>
      </c>
      <c r="CT28" s="818">
        <f>'[4]3'!CT28</f>
        <v>8.0000000000000002E-3</v>
      </c>
      <c r="CU28" s="818">
        <f>'[4]3'!CU28</f>
        <v>6.0000000000000001E-3</v>
      </c>
      <c r="CV28" s="818">
        <f>'[4]3'!CV28</f>
        <v>0.01</v>
      </c>
      <c r="CW28" s="757">
        <f t="shared" si="48"/>
        <v>17.327999999999999</v>
      </c>
      <c r="CX28" s="757">
        <f t="shared" si="49"/>
        <v>5.1224000000000007</v>
      </c>
      <c r="CY28" s="757">
        <f t="shared" si="50"/>
        <v>0</v>
      </c>
      <c r="CZ28" s="757">
        <f t="shared" si="51"/>
        <v>0</v>
      </c>
      <c r="DA28" s="757">
        <f t="shared" si="52"/>
        <v>1549.08</v>
      </c>
      <c r="DB28" s="815">
        <f t="shared" si="108"/>
        <v>4.37</v>
      </c>
      <c r="DC28" s="757">
        <f t="shared" si="53"/>
        <v>301.52999999999997</v>
      </c>
      <c r="DD28" s="757">
        <f t="shared" si="54"/>
        <v>26.820400000000003</v>
      </c>
      <c r="DE28" s="833">
        <f t="shared" si="55"/>
        <v>1850.61</v>
      </c>
      <c r="DF28" s="821">
        <f>'[4]3'!DF28</f>
        <v>1.2E-2</v>
      </c>
      <c r="DG28" s="818">
        <f>'[4]3'!DG28</f>
        <v>8.0000000000000002E-3</v>
      </c>
      <c r="DH28" s="818">
        <f>'[4]3'!DH28</f>
        <v>1.2E-2</v>
      </c>
      <c r="DI28" s="818">
        <f>'[4]3'!DI28</f>
        <v>8.0000000000000002E-3</v>
      </c>
      <c r="DJ28" s="818">
        <f>'[4]3'!DJ28</f>
        <v>6.0000000000000001E-3</v>
      </c>
      <c r="DK28" s="818">
        <f>'[4]3'!DK28</f>
        <v>0.01</v>
      </c>
      <c r="DL28" s="757">
        <f t="shared" si="56"/>
        <v>23.965199999999999</v>
      </c>
      <c r="DM28" s="757">
        <f t="shared" si="57"/>
        <v>5.8632000000000009</v>
      </c>
      <c r="DN28" s="757">
        <f t="shared" si="58"/>
        <v>0</v>
      </c>
      <c r="DO28" s="757">
        <f t="shared" si="59"/>
        <v>0</v>
      </c>
      <c r="DP28" s="757">
        <f t="shared" si="60"/>
        <v>2058.16</v>
      </c>
      <c r="DQ28" s="815">
        <f t="shared" si="109"/>
        <v>5.46</v>
      </c>
      <c r="DR28" s="757">
        <f t="shared" si="61"/>
        <v>376.74</v>
      </c>
      <c r="DS28" s="757">
        <f t="shared" si="62"/>
        <v>35.288400000000003</v>
      </c>
      <c r="DT28" s="833">
        <f t="shared" si="63"/>
        <v>2434.8999999999996</v>
      </c>
      <c r="DU28" s="821">
        <f>'[4]3'!DU28</f>
        <v>1.2E-2</v>
      </c>
      <c r="DV28" s="818">
        <f>'[4]3'!DV28</f>
        <v>8.0000000000000002E-3</v>
      </c>
      <c r="DW28" s="818">
        <f>'[4]3'!DW28</f>
        <v>1.2E-2</v>
      </c>
      <c r="DX28" s="818">
        <f>'[4]3'!DX28</f>
        <v>8.0000000000000002E-3</v>
      </c>
      <c r="DY28" s="818">
        <f>'[4]3'!DY28</f>
        <v>6.0000000000000001E-3</v>
      </c>
      <c r="DZ28" s="818">
        <f>'[4]3'!DZ28</f>
        <v>0.01</v>
      </c>
      <c r="EA28" s="757">
        <f t="shared" si="64"/>
        <v>37.103999999999999</v>
      </c>
      <c r="EB28" s="757">
        <f t="shared" si="65"/>
        <v>5.855999999999999</v>
      </c>
      <c r="EC28" s="757">
        <f t="shared" si="66"/>
        <v>0</v>
      </c>
      <c r="ED28" s="757">
        <f t="shared" si="67"/>
        <v>0</v>
      </c>
      <c r="EE28" s="757">
        <f t="shared" si="68"/>
        <v>2964.24</v>
      </c>
      <c r="EF28" s="757">
        <f t="shared" si="110"/>
        <v>7</v>
      </c>
      <c r="EG28" s="757">
        <f t="shared" si="69"/>
        <v>483</v>
      </c>
      <c r="EH28" s="757">
        <f t="shared" si="70"/>
        <v>49.96</v>
      </c>
      <c r="EI28" s="833">
        <f t="shared" si="71"/>
        <v>3447.24</v>
      </c>
      <c r="EJ28" s="821">
        <f>'[4]3'!EJ28</f>
        <v>1.2E-2</v>
      </c>
      <c r="EK28" s="818">
        <f>'[4]3'!EK28</f>
        <v>8.0000000000000002E-3</v>
      </c>
      <c r="EL28" s="818">
        <f>'[4]3'!EL28</f>
        <v>1.2E-2</v>
      </c>
      <c r="EM28" s="818">
        <f>'[4]3'!EM28</f>
        <v>8.0000000000000002E-3</v>
      </c>
      <c r="EN28" s="818">
        <f>'[4]3'!EN28</f>
        <v>6.0000000000000001E-3</v>
      </c>
      <c r="EO28" s="818">
        <f>'[4]3'!EO28</f>
        <v>0.01</v>
      </c>
      <c r="EP28" s="757">
        <f t="shared" si="72"/>
        <v>40.720800000000004</v>
      </c>
      <c r="EQ28" s="757">
        <f t="shared" si="73"/>
        <v>5.791199999999999</v>
      </c>
      <c r="ER28" s="757">
        <f t="shared" si="74"/>
        <v>0</v>
      </c>
      <c r="ES28" s="757">
        <f t="shared" si="75"/>
        <v>0</v>
      </c>
      <c r="ET28" s="757">
        <f t="shared" si="76"/>
        <v>3209.33</v>
      </c>
      <c r="EU28" s="757">
        <f t="shared" si="77"/>
        <v>7.98</v>
      </c>
      <c r="EV28" s="757">
        <f t="shared" si="78"/>
        <v>550.62</v>
      </c>
      <c r="EW28" s="757">
        <f t="shared" si="79"/>
        <v>54.492000000000004</v>
      </c>
      <c r="EX28" s="833">
        <f t="shared" si="80"/>
        <v>3759.95</v>
      </c>
      <c r="EY28" s="818">
        <f>'[4]3'!EY28</f>
        <v>1.2E-2</v>
      </c>
      <c r="EZ28" s="818">
        <f>'[4]3'!EZ28</f>
        <v>8.0000000000000002E-3</v>
      </c>
      <c r="FA28" s="818">
        <f>'[4]3'!FA28</f>
        <v>1.2E-2</v>
      </c>
      <c r="FB28" s="818">
        <f>'[4]3'!FB28</f>
        <v>8.0000000000000002E-3</v>
      </c>
      <c r="FC28" s="818">
        <f>'[4]3'!FC28</f>
        <v>6.0000000000000001E-3</v>
      </c>
      <c r="FD28" s="818">
        <f>'[4]3'!FD28</f>
        <v>0.01</v>
      </c>
      <c r="FE28" s="757">
        <f t="shared" si="81"/>
        <v>45.166800000000002</v>
      </c>
      <c r="FF28" s="757">
        <f t="shared" si="82"/>
        <v>6.6271999999999993</v>
      </c>
      <c r="FG28" s="757">
        <f t="shared" si="83"/>
        <v>0</v>
      </c>
      <c r="FH28" s="757">
        <f t="shared" si="84"/>
        <v>0</v>
      </c>
      <c r="FI28" s="757">
        <f t="shared" si="85"/>
        <v>3573.79</v>
      </c>
      <c r="FJ28" s="757">
        <f t="shared" si="86"/>
        <v>9.120000000000001</v>
      </c>
      <c r="FK28" s="757">
        <f t="shared" si="87"/>
        <v>629.28</v>
      </c>
      <c r="FL28" s="757">
        <f t="shared" si="88"/>
        <v>60.914000000000001</v>
      </c>
      <c r="FM28" s="833">
        <f t="shared" si="89"/>
        <v>4203.07</v>
      </c>
      <c r="FN28" s="818">
        <f>'[4]3'!FN28</f>
        <v>1.2E-2</v>
      </c>
      <c r="FO28" s="818">
        <f>'[4]3'!FO28</f>
        <v>8.0000000000000002E-3</v>
      </c>
      <c r="FP28" s="818">
        <f>'[4]3'!FP28</f>
        <v>1.2E-2</v>
      </c>
      <c r="FQ28" s="818">
        <f>'[4]3'!FQ28</f>
        <v>8.0000000000000002E-3</v>
      </c>
      <c r="FR28" s="818">
        <f>'[4]3'!FR28</f>
        <v>6.0000000000000001E-3</v>
      </c>
      <c r="FS28" s="818">
        <f>'[4]3'!FS28</f>
        <v>0.01</v>
      </c>
      <c r="FT28" s="757">
        <f t="shared" si="90"/>
        <v>48.96</v>
      </c>
      <c r="FU28" s="757">
        <f t="shared" si="91"/>
        <v>7.4240000000000013</v>
      </c>
      <c r="FV28" s="757">
        <f t="shared" si="92"/>
        <v>0</v>
      </c>
      <c r="FW28" s="757">
        <f t="shared" si="93"/>
        <v>0</v>
      </c>
      <c r="FX28" s="757">
        <f t="shared" si="94"/>
        <v>3890.5</v>
      </c>
      <c r="FY28" s="757">
        <f t="shared" si="95"/>
        <v>9.6</v>
      </c>
      <c r="FZ28" s="757">
        <f t="shared" si="96"/>
        <v>662.4</v>
      </c>
      <c r="GA28" s="757">
        <f t="shared" si="97"/>
        <v>65.983999999999995</v>
      </c>
      <c r="GB28" s="833">
        <f t="shared" si="98"/>
        <v>4552.8999999999996</v>
      </c>
      <c r="GC28" s="835">
        <f t="shared" si="99"/>
        <v>294.3408</v>
      </c>
      <c r="GD28" s="836">
        <f t="shared" si="99"/>
        <v>20309.519999999997</v>
      </c>
      <c r="GE28" s="837">
        <f t="shared" si="100"/>
        <v>293.4588</v>
      </c>
      <c r="GF28" s="838">
        <f t="shared" si="100"/>
        <v>20248.669999999998</v>
      </c>
      <c r="GG28" s="839">
        <f t="shared" si="101"/>
        <v>587.79960000000005</v>
      </c>
      <c r="GH28" s="59">
        <f t="shared" si="101"/>
        <v>40558.189999999995</v>
      </c>
      <c r="GI28" s="828">
        <v>9</v>
      </c>
      <c r="GJ28" s="105">
        <f t="shared" si="113"/>
        <v>506.9796</v>
      </c>
      <c r="GK28" s="59">
        <f t="shared" si="111"/>
        <v>34981.609999999993</v>
      </c>
      <c r="GL28" s="840">
        <f t="shared" si="112"/>
        <v>80.82000000000005</v>
      </c>
      <c r="GM28" s="841">
        <f t="shared" si="112"/>
        <v>5576.5800000000017</v>
      </c>
    </row>
    <row r="29" spans="1:195" ht="18" customHeight="1">
      <c r="A29" s="814">
        <v>15</v>
      </c>
      <c r="B29" s="842" t="s">
        <v>1205</v>
      </c>
      <c r="C29" s="34" t="s">
        <v>1191</v>
      </c>
      <c r="D29" s="832">
        <f>[4]цены!E23</f>
        <v>41.5</v>
      </c>
      <c r="E29" s="818">
        <f>'[4]3'!E29</f>
        <v>0.215</v>
      </c>
      <c r="F29" s="818">
        <f>'[4]3'!F29</f>
        <v>0.185</v>
      </c>
      <c r="G29" s="818">
        <f>'[4]3'!G29</f>
        <v>0.215</v>
      </c>
      <c r="H29" s="818">
        <f>'[4]3'!H29</f>
        <v>0.25</v>
      </c>
      <c r="I29" s="818">
        <f>'[4]3'!I29</f>
        <v>0.15</v>
      </c>
      <c r="J29" s="818">
        <f>'[4]3'!J29</f>
        <v>0.15</v>
      </c>
      <c r="K29" s="757">
        <f t="shared" si="0"/>
        <v>565.42849999999999</v>
      </c>
      <c r="L29" s="757">
        <f t="shared" si="1"/>
        <v>110.38950000000001</v>
      </c>
      <c r="M29" s="819">
        <f t="shared" si="2"/>
        <v>0</v>
      </c>
      <c r="N29" s="819">
        <f t="shared" si="3"/>
        <v>0</v>
      </c>
      <c r="O29" s="757">
        <f t="shared" si="4"/>
        <v>28046.45</v>
      </c>
      <c r="P29" s="815">
        <f t="shared" si="102"/>
        <v>89.7</v>
      </c>
      <c r="Q29" s="757">
        <f t="shared" si="5"/>
        <v>3722.55</v>
      </c>
      <c r="R29" s="757">
        <f t="shared" si="6"/>
        <v>765.51800000000003</v>
      </c>
      <c r="S29" s="833">
        <f t="shared" si="7"/>
        <v>31769</v>
      </c>
      <c r="T29" s="821">
        <f>'[4]3'!T29</f>
        <v>0.215</v>
      </c>
      <c r="U29" s="818">
        <f>'[4]3'!U29</f>
        <v>0.185</v>
      </c>
      <c r="V29" s="818">
        <f>'[4]3'!V29</f>
        <v>0.215</v>
      </c>
      <c r="W29" s="818">
        <f>'[4]3'!W29</f>
        <v>0.25</v>
      </c>
      <c r="X29" s="818">
        <f>'[4]3'!X29</f>
        <v>0.15</v>
      </c>
      <c r="Y29" s="818">
        <f>'[4]3'!Y29</f>
        <v>0.15</v>
      </c>
      <c r="Z29" s="757">
        <f t="shared" si="8"/>
        <v>693.50400000000002</v>
      </c>
      <c r="AA29" s="757">
        <f t="shared" si="9"/>
        <v>146.85299999999998</v>
      </c>
      <c r="AB29" s="757">
        <f t="shared" si="10"/>
        <v>0</v>
      </c>
      <c r="AC29" s="757">
        <f t="shared" si="11"/>
        <v>0</v>
      </c>
      <c r="AD29" s="757">
        <f t="shared" si="12"/>
        <v>34874.82</v>
      </c>
      <c r="AE29" s="815">
        <f t="shared" si="103"/>
        <v>124.19999999999999</v>
      </c>
      <c r="AF29" s="757">
        <f t="shared" si="13"/>
        <v>5154.3</v>
      </c>
      <c r="AG29" s="757">
        <f t="shared" si="14"/>
        <v>964.55700000000002</v>
      </c>
      <c r="AH29" s="833">
        <f t="shared" si="15"/>
        <v>40029.120000000003</v>
      </c>
      <c r="AI29" s="834">
        <v>0.23400000000000001</v>
      </c>
      <c r="AJ29" s="808">
        <v>0.2</v>
      </c>
      <c r="AK29" s="808">
        <v>0.23400000000000001</v>
      </c>
      <c r="AL29" s="808">
        <v>0.25</v>
      </c>
      <c r="AM29" s="808">
        <v>0.15</v>
      </c>
      <c r="AN29" s="808">
        <v>0.15</v>
      </c>
      <c r="AO29" s="757">
        <f t="shared" si="16"/>
        <v>957.99600000000009</v>
      </c>
      <c r="AP29" s="757">
        <f t="shared" si="17"/>
        <v>210.40000000000009</v>
      </c>
      <c r="AQ29" s="757">
        <f t="shared" si="18"/>
        <v>0</v>
      </c>
      <c r="AR29" s="757">
        <f t="shared" si="19"/>
        <v>0</v>
      </c>
      <c r="AS29" s="757">
        <f t="shared" si="20"/>
        <v>48488.43</v>
      </c>
      <c r="AT29" s="815">
        <f t="shared" si="104"/>
        <v>138</v>
      </c>
      <c r="AU29" s="757">
        <f t="shared" si="21"/>
        <v>5727</v>
      </c>
      <c r="AV29" s="757">
        <f t="shared" si="22"/>
        <v>1306.3960000000002</v>
      </c>
      <c r="AW29" s="833">
        <f t="shared" si="23"/>
        <v>54215.43</v>
      </c>
      <c r="AX29" s="818">
        <f>'[4]3'!AX29</f>
        <v>0.23400000000000001</v>
      </c>
      <c r="AY29" s="818">
        <f>'[4]3'!AY29</f>
        <v>0.2</v>
      </c>
      <c r="AZ29" s="818">
        <f>'[4]3'!AZ29</f>
        <v>0.23400000000000001</v>
      </c>
      <c r="BA29" s="818">
        <f>'[4]3'!BA29</f>
        <v>0.25</v>
      </c>
      <c r="BB29" s="818">
        <f>'[4]3'!BB29</f>
        <v>0.15</v>
      </c>
      <c r="BC29" s="818">
        <f>'[4]3'!BC29</f>
        <v>0.15</v>
      </c>
      <c r="BD29" s="757">
        <f t="shared" si="24"/>
        <v>827.40060000000005</v>
      </c>
      <c r="BE29" s="757">
        <f t="shared" si="25"/>
        <v>198.73999999999995</v>
      </c>
      <c r="BF29" s="757">
        <f t="shared" si="26"/>
        <v>0</v>
      </c>
      <c r="BG29" s="757">
        <f t="shared" si="27"/>
        <v>0</v>
      </c>
      <c r="BH29" s="757">
        <f t="shared" si="28"/>
        <v>42584.83</v>
      </c>
      <c r="BI29" s="815">
        <f t="shared" si="105"/>
        <v>0</v>
      </c>
      <c r="BJ29" s="757">
        <f t="shared" si="29"/>
        <v>0</v>
      </c>
      <c r="BK29" s="757">
        <f t="shared" si="30"/>
        <v>1026.1405999999999</v>
      </c>
      <c r="BL29" s="833">
        <f t="shared" si="31"/>
        <v>42584.83</v>
      </c>
      <c r="BM29" s="821">
        <f>'[4]3'!BM29</f>
        <v>0.23400000000000001</v>
      </c>
      <c r="BN29" s="818">
        <f>'[4]3'!BN29</f>
        <v>0.2</v>
      </c>
      <c r="BO29" s="818">
        <f>'[4]3'!BO29</f>
        <v>0.23400000000000001</v>
      </c>
      <c r="BP29" s="818">
        <f>'[4]3'!BP29</f>
        <v>0.25</v>
      </c>
      <c r="BQ29" s="818">
        <f>'[4]3'!BQ29</f>
        <v>0.15</v>
      </c>
      <c r="BR29" s="818">
        <f>'[4]3'!BR29</f>
        <v>0.15</v>
      </c>
      <c r="BS29" s="757">
        <f t="shared" si="32"/>
        <v>623.79719999999998</v>
      </c>
      <c r="BT29" s="757">
        <f t="shared" si="33"/>
        <v>169.20000000000002</v>
      </c>
      <c r="BU29" s="757">
        <f t="shared" si="34"/>
        <v>0</v>
      </c>
      <c r="BV29" s="757">
        <f t="shared" si="35"/>
        <v>0</v>
      </c>
      <c r="BW29" s="757">
        <f t="shared" si="36"/>
        <v>32909.379999999997</v>
      </c>
      <c r="BX29" s="815">
        <f t="shared" si="106"/>
        <v>113.39999999999999</v>
      </c>
      <c r="BY29" s="757">
        <f t="shared" si="37"/>
        <v>4706.1000000000004</v>
      </c>
      <c r="BZ29" s="757">
        <f t="shared" si="38"/>
        <v>906.3972</v>
      </c>
      <c r="CA29" s="833">
        <f t="shared" si="39"/>
        <v>37615.479999999996</v>
      </c>
      <c r="CB29" s="818">
        <f>'[4]3'!CB29</f>
        <v>0.23400000000000001</v>
      </c>
      <c r="CC29" s="818">
        <f>'[4]3'!CC29</f>
        <v>0.2</v>
      </c>
      <c r="CD29" s="818">
        <f>'[4]3'!CD29</f>
        <v>0.23400000000000001</v>
      </c>
      <c r="CE29" s="818">
        <f>'[4]3'!CE29</f>
        <v>0.25</v>
      </c>
      <c r="CF29" s="818">
        <f>'[4]3'!CF29</f>
        <v>0.15</v>
      </c>
      <c r="CG29" s="818">
        <f>'[4]3'!CG29</f>
        <v>0.15</v>
      </c>
      <c r="CH29" s="757">
        <f t="shared" si="40"/>
        <v>452.15820000000002</v>
      </c>
      <c r="CI29" s="757">
        <f t="shared" si="41"/>
        <v>144.78000000000006</v>
      </c>
      <c r="CJ29" s="757">
        <f t="shared" si="42"/>
        <v>0</v>
      </c>
      <c r="CK29" s="757">
        <f t="shared" si="43"/>
        <v>0</v>
      </c>
      <c r="CL29" s="757">
        <f t="shared" si="44"/>
        <v>24772.94</v>
      </c>
      <c r="CM29" s="815">
        <f t="shared" si="107"/>
        <v>94.05</v>
      </c>
      <c r="CN29" s="757">
        <f t="shared" si="45"/>
        <v>3903.08</v>
      </c>
      <c r="CO29" s="757">
        <f t="shared" si="46"/>
        <v>690.98820000000001</v>
      </c>
      <c r="CP29" s="833">
        <f t="shared" si="47"/>
        <v>28676.019999999997</v>
      </c>
      <c r="CQ29" s="821">
        <f>'[4]3'!CQ29</f>
        <v>0.23400000000000001</v>
      </c>
      <c r="CR29" s="818">
        <f>'[4]3'!CR29</f>
        <v>0.2</v>
      </c>
      <c r="CS29" s="818">
        <f>'[4]3'!CS29</f>
        <v>0.23400000000000001</v>
      </c>
      <c r="CT29" s="818">
        <f>'[4]3'!CT29</f>
        <v>0.25</v>
      </c>
      <c r="CU29" s="818">
        <f>'[4]3'!CU29</f>
        <v>0.15</v>
      </c>
      <c r="CV29" s="818">
        <f>'[4]3'!CV29</f>
        <v>0.15</v>
      </c>
      <c r="CW29" s="757">
        <f t="shared" si="48"/>
        <v>337.89600000000002</v>
      </c>
      <c r="CX29" s="757">
        <f t="shared" si="49"/>
        <v>128.06000000000003</v>
      </c>
      <c r="CY29" s="757">
        <f t="shared" si="50"/>
        <v>0</v>
      </c>
      <c r="CZ29" s="757">
        <f t="shared" si="51"/>
        <v>0</v>
      </c>
      <c r="DA29" s="757">
        <f t="shared" si="52"/>
        <v>19337.169999999998</v>
      </c>
      <c r="DB29" s="815">
        <f t="shared" si="108"/>
        <v>65.55</v>
      </c>
      <c r="DC29" s="757">
        <f t="shared" si="53"/>
        <v>2720.33</v>
      </c>
      <c r="DD29" s="757">
        <f t="shared" si="54"/>
        <v>531.50599999999997</v>
      </c>
      <c r="DE29" s="833">
        <f t="shared" si="55"/>
        <v>22057.5</v>
      </c>
      <c r="DF29" s="821">
        <f>'[4]3'!DF29</f>
        <v>0.23400000000000001</v>
      </c>
      <c r="DG29" s="818">
        <f>'[4]3'!DG29</f>
        <v>0.2</v>
      </c>
      <c r="DH29" s="818">
        <f>'[4]3'!DH29</f>
        <v>0.23400000000000001</v>
      </c>
      <c r="DI29" s="818">
        <f>'[4]3'!DI29</f>
        <v>0.25</v>
      </c>
      <c r="DJ29" s="818">
        <f>'[4]3'!DJ29</f>
        <v>0.15</v>
      </c>
      <c r="DK29" s="818">
        <f>'[4]3'!DK29</f>
        <v>0.15</v>
      </c>
      <c r="DL29" s="757">
        <f t="shared" si="56"/>
        <v>467.32139999999998</v>
      </c>
      <c r="DM29" s="757">
        <f t="shared" si="57"/>
        <v>146.58000000000001</v>
      </c>
      <c r="DN29" s="757">
        <f t="shared" si="58"/>
        <v>0</v>
      </c>
      <c r="DO29" s="757">
        <f t="shared" si="59"/>
        <v>0</v>
      </c>
      <c r="DP29" s="757">
        <f t="shared" si="60"/>
        <v>25476.91</v>
      </c>
      <c r="DQ29" s="815">
        <f t="shared" si="109"/>
        <v>81.899999999999991</v>
      </c>
      <c r="DR29" s="757">
        <f t="shared" si="61"/>
        <v>3398.85</v>
      </c>
      <c r="DS29" s="757">
        <f t="shared" si="62"/>
        <v>695.80139999999994</v>
      </c>
      <c r="DT29" s="833">
        <f t="shared" si="63"/>
        <v>28875.759999999998</v>
      </c>
      <c r="DU29" s="821">
        <f>'[4]3'!DU29</f>
        <v>0.187</v>
      </c>
      <c r="DV29" s="818">
        <f>'[4]3'!DV29</f>
        <v>0.16</v>
      </c>
      <c r="DW29" s="818">
        <f>'[4]3'!DW29</f>
        <v>0.187</v>
      </c>
      <c r="DX29" s="818">
        <f>'[4]3'!DX29</f>
        <v>0.25</v>
      </c>
      <c r="DY29" s="818">
        <f>'[4]3'!DY29</f>
        <v>0.15</v>
      </c>
      <c r="DZ29" s="818">
        <f>'[4]3'!DZ29</f>
        <v>0.15</v>
      </c>
      <c r="EA29" s="757">
        <f t="shared" si="64"/>
        <v>578.20399999999995</v>
      </c>
      <c r="EB29" s="757">
        <f t="shared" si="65"/>
        <v>117.11999999999999</v>
      </c>
      <c r="EC29" s="757">
        <f t="shared" si="66"/>
        <v>0</v>
      </c>
      <c r="ED29" s="757">
        <f t="shared" si="67"/>
        <v>0</v>
      </c>
      <c r="EE29" s="757">
        <f t="shared" si="68"/>
        <v>28855.95</v>
      </c>
      <c r="EF29" s="757">
        <f t="shared" si="110"/>
        <v>105</v>
      </c>
      <c r="EG29" s="757">
        <f t="shared" si="69"/>
        <v>4357.5</v>
      </c>
      <c r="EH29" s="757">
        <f t="shared" si="70"/>
        <v>800.32399999999996</v>
      </c>
      <c r="EI29" s="833">
        <f t="shared" si="71"/>
        <v>33213.449999999997</v>
      </c>
      <c r="EJ29" s="821">
        <f>'[4]3'!EJ29</f>
        <v>0.187</v>
      </c>
      <c r="EK29" s="818">
        <f>'[4]3'!EK29</f>
        <v>0.16</v>
      </c>
      <c r="EL29" s="818">
        <f>'[4]3'!EL29</f>
        <v>0.187</v>
      </c>
      <c r="EM29" s="818">
        <f>'[4]3'!EM29</f>
        <v>0.25</v>
      </c>
      <c r="EN29" s="818">
        <f>'[4]3'!EN29</f>
        <v>0.15</v>
      </c>
      <c r="EO29" s="818">
        <f>'[4]3'!EO29</f>
        <v>0.15</v>
      </c>
      <c r="EP29" s="757">
        <f t="shared" si="72"/>
        <v>634.56579999999997</v>
      </c>
      <c r="EQ29" s="757">
        <f t="shared" si="73"/>
        <v>115.82399999999998</v>
      </c>
      <c r="ER29" s="757">
        <f t="shared" si="74"/>
        <v>0</v>
      </c>
      <c r="ES29" s="757">
        <f t="shared" si="75"/>
        <v>0</v>
      </c>
      <c r="ET29" s="757">
        <f t="shared" si="76"/>
        <v>31141.18</v>
      </c>
      <c r="EU29" s="757">
        <f t="shared" si="77"/>
        <v>119.69999999999999</v>
      </c>
      <c r="EV29" s="757">
        <f t="shared" si="78"/>
        <v>4967.55</v>
      </c>
      <c r="EW29" s="757">
        <f t="shared" si="79"/>
        <v>870.08979999999997</v>
      </c>
      <c r="EX29" s="833">
        <f t="shared" si="80"/>
        <v>36108.730000000003</v>
      </c>
      <c r="EY29" s="818">
        <f>'[4]3'!EY29</f>
        <v>0.2</v>
      </c>
      <c r="EZ29" s="818">
        <f>'[4]3'!EZ29</f>
        <v>0.17199999999999999</v>
      </c>
      <c r="FA29" s="818">
        <f>'[4]3'!FA29</f>
        <v>0.2</v>
      </c>
      <c r="FB29" s="818">
        <f>'[4]3'!FB29</f>
        <v>0.25</v>
      </c>
      <c r="FC29" s="818">
        <f>'[4]3'!FC29</f>
        <v>0.15</v>
      </c>
      <c r="FD29" s="818">
        <f>'[4]3'!FD29</f>
        <v>0.15</v>
      </c>
      <c r="FE29" s="757">
        <f t="shared" si="81"/>
        <v>752.78000000000009</v>
      </c>
      <c r="FF29" s="757">
        <f t="shared" si="82"/>
        <v>142.48479999999998</v>
      </c>
      <c r="FG29" s="757">
        <f t="shared" si="83"/>
        <v>0</v>
      </c>
      <c r="FH29" s="757">
        <f t="shared" si="84"/>
        <v>0</v>
      </c>
      <c r="FI29" s="757">
        <f t="shared" si="85"/>
        <v>37153.49</v>
      </c>
      <c r="FJ29" s="757">
        <f t="shared" si="86"/>
        <v>136.79999999999998</v>
      </c>
      <c r="FK29" s="757">
        <f t="shared" si="87"/>
        <v>5677.2</v>
      </c>
      <c r="FL29" s="757">
        <f t="shared" si="88"/>
        <v>1032.0648000000001</v>
      </c>
      <c r="FM29" s="833">
        <f t="shared" si="89"/>
        <v>42830.689999999995</v>
      </c>
      <c r="FN29" s="818">
        <f>'[4]3'!FN29</f>
        <v>0.2</v>
      </c>
      <c r="FO29" s="818">
        <f>'[4]3'!FO29</f>
        <v>0.17199999999999999</v>
      </c>
      <c r="FP29" s="818">
        <f>'[4]3'!FP29</f>
        <v>0.2</v>
      </c>
      <c r="FQ29" s="818">
        <f>'[4]3'!FQ29</f>
        <v>0.25</v>
      </c>
      <c r="FR29" s="818">
        <f>'[4]3'!FR29</f>
        <v>0.15</v>
      </c>
      <c r="FS29" s="818">
        <f>'[4]3'!FS29</f>
        <v>0.15</v>
      </c>
      <c r="FT29" s="757">
        <f t="shared" si="90"/>
        <v>816</v>
      </c>
      <c r="FU29" s="757">
        <f t="shared" si="91"/>
        <v>159.61600000000001</v>
      </c>
      <c r="FV29" s="757">
        <f t="shared" si="92"/>
        <v>0</v>
      </c>
      <c r="FW29" s="757">
        <f t="shared" si="93"/>
        <v>0</v>
      </c>
      <c r="FX29" s="757">
        <f t="shared" si="94"/>
        <v>40488.06</v>
      </c>
      <c r="FY29" s="757">
        <f t="shared" si="95"/>
        <v>144</v>
      </c>
      <c r="FZ29" s="757">
        <f t="shared" si="96"/>
        <v>5976</v>
      </c>
      <c r="GA29" s="757">
        <f t="shared" si="97"/>
        <v>1119.616</v>
      </c>
      <c r="GB29" s="833">
        <f t="shared" si="98"/>
        <v>46464.06</v>
      </c>
      <c r="GC29" s="835">
        <f t="shared" si="99"/>
        <v>5659.9970000000003</v>
      </c>
      <c r="GD29" s="836">
        <f t="shared" si="99"/>
        <v>234889.87999999998</v>
      </c>
      <c r="GE29" s="837">
        <f t="shared" si="100"/>
        <v>5049.402</v>
      </c>
      <c r="GF29" s="838">
        <f t="shared" si="100"/>
        <v>209550.19</v>
      </c>
      <c r="GG29" s="839">
        <f t="shared" si="101"/>
        <v>10709.399000000001</v>
      </c>
      <c r="GH29" s="59">
        <f t="shared" si="101"/>
        <v>444440.06999999995</v>
      </c>
      <c r="GI29" s="828">
        <v>4</v>
      </c>
      <c r="GJ29" s="105">
        <f t="shared" si="113"/>
        <v>9497.099000000002</v>
      </c>
      <c r="GK29" s="59">
        <f t="shared" si="111"/>
        <v>394129.61</v>
      </c>
      <c r="GL29" s="840">
        <f t="shared" si="112"/>
        <v>1212.2999999999993</v>
      </c>
      <c r="GM29" s="841">
        <f t="shared" si="112"/>
        <v>50310.459999999963</v>
      </c>
    </row>
    <row r="30" spans="1:195" ht="18" customHeight="1">
      <c r="A30" s="831">
        <v>16</v>
      </c>
      <c r="B30" s="842" t="s">
        <v>1206</v>
      </c>
      <c r="C30" s="34" t="s">
        <v>1191</v>
      </c>
      <c r="D30" s="832">
        <f>[4]цены!E24</f>
        <v>125</v>
      </c>
      <c r="E30" s="818">
        <f>'[4]3'!E30</f>
        <v>0.03</v>
      </c>
      <c r="F30" s="818">
        <f>'[4]3'!F30</f>
        <v>0.02</v>
      </c>
      <c r="G30" s="818">
        <f>'[4]3'!G30</f>
        <v>0.03</v>
      </c>
      <c r="H30" s="818">
        <f>'[4]3'!H30</f>
        <v>0.03</v>
      </c>
      <c r="I30" s="818">
        <f>'[4]3'!I30</f>
        <v>0.01</v>
      </c>
      <c r="J30" s="818">
        <f>'[4]3'!J30</f>
        <v>1E-3</v>
      </c>
      <c r="K30" s="757">
        <f t="shared" si="0"/>
        <v>78.897000000000006</v>
      </c>
      <c r="L30" s="757">
        <f t="shared" si="1"/>
        <v>11.934000000000001</v>
      </c>
      <c r="M30" s="819">
        <f t="shared" si="2"/>
        <v>0</v>
      </c>
      <c r="N30" s="819">
        <f t="shared" si="3"/>
        <v>0</v>
      </c>
      <c r="O30" s="757">
        <f t="shared" si="4"/>
        <v>11353.88</v>
      </c>
      <c r="P30" s="815">
        <f t="shared" si="102"/>
        <v>0.59799999999999998</v>
      </c>
      <c r="Q30" s="757">
        <f t="shared" si="5"/>
        <v>74.75</v>
      </c>
      <c r="R30" s="757">
        <f t="shared" si="6"/>
        <v>91.429000000000002</v>
      </c>
      <c r="S30" s="833">
        <f t="shared" si="7"/>
        <v>11428.63</v>
      </c>
      <c r="T30" s="821">
        <f>'[4]3'!T30</f>
        <v>0.03</v>
      </c>
      <c r="U30" s="818">
        <f>'[4]3'!U30</f>
        <v>0.02</v>
      </c>
      <c r="V30" s="818">
        <f>'[4]3'!V30</f>
        <v>0.03</v>
      </c>
      <c r="W30" s="818">
        <f>'[4]3'!W30</f>
        <v>0.03</v>
      </c>
      <c r="X30" s="818">
        <f>'[4]3'!X30</f>
        <v>0.01</v>
      </c>
      <c r="Y30" s="818">
        <f>'[4]3'!Y30</f>
        <v>1E-3</v>
      </c>
      <c r="Z30" s="757">
        <f t="shared" si="8"/>
        <v>96.768000000000001</v>
      </c>
      <c r="AA30" s="757">
        <f t="shared" si="9"/>
        <v>15.875999999999999</v>
      </c>
      <c r="AB30" s="757">
        <f t="shared" si="10"/>
        <v>0</v>
      </c>
      <c r="AC30" s="757">
        <f t="shared" si="11"/>
        <v>0</v>
      </c>
      <c r="AD30" s="757">
        <f t="shared" si="12"/>
        <v>14080.5</v>
      </c>
      <c r="AE30" s="815">
        <f t="shared" si="103"/>
        <v>0.82800000000000007</v>
      </c>
      <c r="AF30" s="757">
        <f t="shared" si="13"/>
        <v>103.5</v>
      </c>
      <c r="AG30" s="757">
        <f t="shared" si="14"/>
        <v>113.47200000000001</v>
      </c>
      <c r="AH30" s="833">
        <f t="shared" si="15"/>
        <v>14184</v>
      </c>
      <c r="AI30" s="834">
        <v>0.03</v>
      </c>
      <c r="AJ30" s="808">
        <v>0.02</v>
      </c>
      <c r="AK30" s="808">
        <v>0.03</v>
      </c>
      <c r="AL30" s="808">
        <v>0.03</v>
      </c>
      <c r="AM30" s="808">
        <v>0.01</v>
      </c>
      <c r="AN30" s="808">
        <v>1E-3</v>
      </c>
      <c r="AO30" s="757">
        <f t="shared" si="16"/>
        <v>122.82</v>
      </c>
      <c r="AP30" s="757">
        <f t="shared" si="17"/>
        <v>21.04000000000001</v>
      </c>
      <c r="AQ30" s="757">
        <f t="shared" si="18"/>
        <v>0</v>
      </c>
      <c r="AR30" s="757">
        <f t="shared" si="19"/>
        <v>0</v>
      </c>
      <c r="AS30" s="757">
        <f t="shared" si="20"/>
        <v>17982.5</v>
      </c>
      <c r="AT30" s="815">
        <f t="shared" si="104"/>
        <v>0.92</v>
      </c>
      <c r="AU30" s="757">
        <f t="shared" si="21"/>
        <v>115</v>
      </c>
      <c r="AV30" s="757">
        <f t="shared" si="22"/>
        <v>144.78</v>
      </c>
      <c r="AW30" s="833">
        <f t="shared" si="23"/>
        <v>18097.5</v>
      </c>
      <c r="AX30" s="818">
        <f>'[4]3'!AX30</f>
        <v>0.03</v>
      </c>
      <c r="AY30" s="818">
        <f>'[4]3'!AY30</f>
        <v>0.02</v>
      </c>
      <c r="AZ30" s="818">
        <f>'[4]3'!AZ30</f>
        <v>0.03</v>
      </c>
      <c r="BA30" s="818">
        <f>'[4]3'!BA30</f>
        <v>0.03</v>
      </c>
      <c r="BB30" s="818">
        <f>'[4]3'!BB30</f>
        <v>0.01</v>
      </c>
      <c r="BC30" s="818">
        <f>'[4]3'!BC30</f>
        <v>1E-3</v>
      </c>
      <c r="BD30" s="757">
        <f t="shared" si="24"/>
        <v>106.077</v>
      </c>
      <c r="BE30" s="757">
        <f t="shared" si="25"/>
        <v>19.873999999999995</v>
      </c>
      <c r="BF30" s="757">
        <f t="shared" si="26"/>
        <v>0</v>
      </c>
      <c r="BG30" s="757">
        <f t="shared" si="27"/>
        <v>0</v>
      </c>
      <c r="BH30" s="757">
        <f t="shared" si="28"/>
        <v>15743.88</v>
      </c>
      <c r="BI30" s="815">
        <f t="shared" si="105"/>
        <v>0</v>
      </c>
      <c r="BJ30" s="757">
        <f t="shared" si="29"/>
        <v>0</v>
      </c>
      <c r="BK30" s="757">
        <f t="shared" si="30"/>
        <v>125.95099999999999</v>
      </c>
      <c r="BL30" s="833">
        <f t="shared" si="31"/>
        <v>15743.88</v>
      </c>
      <c r="BM30" s="821">
        <f>'[4]3'!BM30</f>
        <v>0</v>
      </c>
      <c r="BN30" s="818">
        <f>'[4]3'!BN30</f>
        <v>0</v>
      </c>
      <c r="BO30" s="818">
        <f>'[4]3'!BO30</f>
        <v>0</v>
      </c>
      <c r="BP30" s="818">
        <f>'[4]3'!BP30</f>
        <v>0</v>
      </c>
      <c r="BQ30" s="818">
        <f>'[4]3'!BQ30</f>
        <v>0</v>
      </c>
      <c r="BR30" s="818">
        <f>'[4]3'!BR30</f>
        <v>0</v>
      </c>
      <c r="BS30" s="757">
        <f t="shared" si="32"/>
        <v>0</v>
      </c>
      <c r="BT30" s="757">
        <f t="shared" si="33"/>
        <v>0</v>
      </c>
      <c r="BU30" s="757">
        <f t="shared" si="34"/>
        <v>0</v>
      </c>
      <c r="BV30" s="757">
        <f t="shared" si="35"/>
        <v>0</v>
      </c>
      <c r="BW30" s="757">
        <f t="shared" si="36"/>
        <v>0</v>
      </c>
      <c r="BX30" s="815">
        <f t="shared" si="106"/>
        <v>0</v>
      </c>
      <c r="BY30" s="757">
        <f t="shared" si="37"/>
        <v>0</v>
      </c>
      <c r="BZ30" s="757">
        <f t="shared" si="38"/>
        <v>0</v>
      </c>
      <c r="CA30" s="833">
        <f t="shared" si="39"/>
        <v>0</v>
      </c>
      <c r="CB30" s="818">
        <f>'[4]3'!CB30</f>
        <v>0</v>
      </c>
      <c r="CC30" s="818">
        <f>'[4]3'!CC30</f>
        <v>0</v>
      </c>
      <c r="CD30" s="818">
        <f>'[4]3'!CD30</f>
        <v>0</v>
      </c>
      <c r="CE30" s="818">
        <f>'[4]3'!CE30</f>
        <v>0</v>
      </c>
      <c r="CF30" s="818">
        <f>'[4]3'!CF30</f>
        <v>0</v>
      </c>
      <c r="CG30" s="818">
        <f>'[4]3'!CG30</f>
        <v>0</v>
      </c>
      <c r="CH30" s="757">
        <f t="shared" si="40"/>
        <v>0</v>
      </c>
      <c r="CI30" s="757">
        <f t="shared" si="41"/>
        <v>0</v>
      </c>
      <c r="CJ30" s="757">
        <f t="shared" si="42"/>
        <v>0</v>
      </c>
      <c r="CK30" s="757">
        <f t="shared" si="43"/>
        <v>0</v>
      </c>
      <c r="CL30" s="757">
        <f t="shared" si="44"/>
        <v>0</v>
      </c>
      <c r="CM30" s="815">
        <f t="shared" si="107"/>
        <v>0</v>
      </c>
      <c r="CN30" s="757">
        <f t="shared" si="45"/>
        <v>0</v>
      </c>
      <c r="CO30" s="757">
        <f t="shared" si="46"/>
        <v>0</v>
      </c>
      <c r="CP30" s="833">
        <f t="shared" si="47"/>
        <v>0</v>
      </c>
      <c r="CQ30" s="821">
        <f>'[4]3'!CQ30</f>
        <v>0</v>
      </c>
      <c r="CR30" s="818">
        <f>'[4]3'!CR30</f>
        <v>0</v>
      </c>
      <c r="CS30" s="818">
        <f>'[4]3'!CS30</f>
        <v>0</v>
      </c>
      <c r="CT30" s="818">
        <f>'[4]3'!CT30</f>
        <v>0</v>
      </c>
      <c r="CU30" s="818">
        <f>'[4]3'!CU30</f>
        <v>0</v>
      </c>
      <c r="CV30" s="818">
        <f>'[4]3'!CV30</f>
        <v>0</v>
      </c>
      <c r="CW30" s="757">
        <f t="shared" si="48"/>
        <v>0</v>
      </c>
      <c r="CX30" s="757">
        <f t="shared" si="49"/>
        <v>0</v>
      </c>
      <c r="CY30" s="757">
        <f t="shared" si="50"/>
        <v>0</v>
      </c>
      <c r="CZ30" s="757">
        <f t="shared" si="51"/>
        <v>0</v>
      </c>
      <c r="DA30" s="757">
        <f t="shared" si="52"/>
        <v>0</v>
      </c>
      <c r="DB30" s="815">
        <f t="shared" si="108"/>
        <v>0</v>
      </c>
      <c r="DC30" s="757">
        <f t="shared" si="53"/>
        <v>0</v>
      </c>
      <c r="DD30" s="757">
        <f t="shared" si="54"/>
        <v>0</v>
      </c>
      <c r="DE30" s="833">
        <f t="shared" si="55"/>
        <v>0</v>
      </c>
      <c r="DF30" s="821">
        <f>'[4]3'!DF30</f>
        <v>0</v>
      </c>
      <c r="DG30" s="818">
        <f>'[4]3'!DG30</f>
        <v>0</v>
      </c>
      <c r="DH30" s="818">
        <f>'[4]3'!DH30</f>
        <v>0</v>
      </c>
      <c r="DI30" s="818">
        <f>'[4]3'!DI30</f>
        <v>0</v>
      </c>
      <c r="DJ30" s="818">
        <f>'[4]3'!DJ30</f>
        <v>0</v>
      </c>
      <c r="DK30" s="818">
        <f>'[4]3'!DK30</f>
        <v>0</v>
      </c>
      <c r="DL30" s="757">
        <f t="shared" si="56"/>
        <v>0</v>
      </c>
      <c r="DM30" s="757">
        <f t="shared" si="57"/>
        <v>0</v>
      </c>
      <c r="DN30" s="757">
        <f t="shared" si="58"/>
        <v>0</v>
      </c>
      <c r="DO30" s="757">
        <f t="shared" si="59"/>
        <v>0</v>
      </c>
      <c r="DP30" s="757">
        <f t="shared" si="60"/>
        <v>0</v>
      </c>
      <c r="DQ30" s="815">
        <f t="shared" si="109"/>
        <v>0</v>
      </c>
      <c r="DR30" s="757">
        <f t="shared" si="61"/>
        <v>0</v>
      </c>
      <c r="DS30" s="757">
        <f t="shared" si="62"/>
        <v>0</v>
      </c>
      <c r="DT30" s="833">
        <f t="shared" si="63"/>
        <v>0</v>
      </c>
      <c r="DU30" s="821">
        <f>'[4]3'!DU30</f>
        <v>0</v>
      </c>
      <c r="DV30" s="818">
        <f>'[4]3'!DV30</f>
        <v>0</v>
      </c>
      <c r="DW30" s="818">
        <f>'[4]3'!DW30</f>
        <v>0</v>
      </c>
      <c r="DX30" s="818">
        <f>'[4]3'!DX30</f>
        <v>0</v>
      </c>
      <c r="DY30" s="818">
        <f>'[4]3'!DY30</f>
        <v>0</v>
      </c>
      <c r="DZ30" s="818">
        <f>'[4]3'!DZ30</f>
        <v>0</v>
      </c>
      <c r="EA30" s="757">
        <f t="shared" si="64"/>
        <v>0</v>
      </c>
      <c r="EB30" s="757">
        <f t="shared" si="65"/>
        <v>0</v>
      </c>
      <c r="EC30" s="757">
        <f t="shared" si="66"/>
        <v>0</v>
      </c>
      <c r="ED30" s="757">
        <f t="shared" si="67"/>
        <v>0</v>
      </c>
      <c r="EE30" s="757">
        <f t="shared" si="68"/>
        <v>0</v>
      </c>
      <c r="EF30" s="757">
        <f t="shared" si="110"/>
        <v>0</v>
      </c>
      <c r="EG30" s="757">
        <f t="shared" si="69"/>
        <v>0</v>
      </c>
      <c r="EH30" s="757">
        <f t="shared" si="70"/>
        <v>0</v>
      </c>
      <c r="EI30" s="833">
        <f t="shared" si="71"/>
        <v>0</v>
      </c>
      <c r="EJ30" s="821">
        <f>'[4]3'!EJ30</f>
        <v>0.02</v>
      </c>
      <c r="EK30" s="818">
        <f>'[4]3'!EK30</f>
        <v>1.7999999999999999E-2</v>
      </c>
      <c r="EL30" s="818">
        <f>'[4]3'!EL30</f>
        <v>0.02</v>
      </c>
      <c r="EM30" s="818">
        <f>'[4]3'!EM30</f>
        <v>0.02</v>
      </c>
      <c r="EN30" s="818">
        <f>'[4]3'!EN30</f>
        <v>1.2E-2</v>
      </c>
      <c r="EO30" s="818">
        <f>'[4]3'!EO30</f>
        <v>1E-3</v>
      </c>
      <c r="EP30" s="757">
        <f t="shared" si="72"/>
        <v>67.868000000000009</v>
      </c>
      <c r="EQ30" s="757">
        <f t="shared" si="73"/>
        <v>13.030199999999997</v>
      </c>
      <c r="ER30" s="757">
        <f t="shared" si="74"/>
        <v>0</v>
      </c>
      <c r="ES30" s="757">
        <f t="shared" si="75"/>
        <v>0</v>
      </c>
      <c r="ET30" s="757">
        <f t="shared" si="76"/>
        <v>10112.280000000001</v>
      </c>
      <c r="EU30" s="757">
        <f t="shared" si="77"/>
        <v>0.79800000000000004</v>
      </c>
      <c r="EV30" s="757">
        <f t="shared" si="78"/>
        <v>99.75</v>
      </c>
      <c r="EW30" s="757">
        <f t="shared" si="79"/>
        <v>81.696200000000005</v>
      </c>
      <c r="EX30" s="833">
        <f t="shared" si="80"/>
        <v>10212.030000000001</v>
      </c>
      <c r="EY30" s="818">
        <f>'[4]3'!EY30</f>
        <v>0.02</v>
      </c>
      <c r="EZ30" s="818">
        <f>'[4]3'!EZ30</f>
        <v>1.6E-2</v>
      </c>
      <c r="FA30" s="818">
        <f>'[4]3'!FA30</f>
        <v>0.02</v>
      </c>
      <c r="FB30" s="818">
        <f>'[4]3'!FB30</f>
        <v>0.02</v>
      </c>
      <c r="FC30" s="818">
        <f>'[4]3'!FC30</f>
        <v>1.2E-2</v>
      </c>
      <c r="FD30" s="818">
        <f>'[4]3'!FD30</f>
        <v>1E-3</v>
      </c>
      <c r="FE30" s="757">
        <f t="shared" si="81"/>
        <v>75.278000000000006</v>
      </c>
      <c r="FF30" s="757">
        <f t="shared" si="82"/>
        <v>13.254399999999999</v>
      </c>
      <c r="FG30" s="757">
        <f t="shared" si="83"/>
        <v>0</v>
      </c>
      <c r="FH30" s="757">
        <f t="shared" si="84"/>
        <v>0</v>
      </c>
      <c r="FI30" s="757">
        <f t="shared" si="85"/>
        <v>11066.55</v>
      </c>
      <c r="FJ30" s="757">
        <f t="shared" si="86"/>
        <v>0.91200000000000003</v>
      </c>
      <c r="FK30" s="757">
        <f t="shared" si="87"/>
        <v>114</v>
      </c>
      <c r="FL30" s="757">
        <f t="shared" si="88"/>
        <v>89.444400000000016</v>
      </c>
      <c r="FM30" s="833">
        <f t="shared" si="89"/>
        <v>11180.55</v>
      </c>
      <c r="FN30" s="818">
        <f>'[4]3'!FN30</f>
        <v>0.02</v>
      </c>
      <c r="FO30" s="818">
        <f>'[4]3'!FO30</f>
        <v>1.6E-2</v>
      </c>
      <c r="FP30" s="818">
        <f>'[4]3'!FP30</f>
        <v>0.02</v>
      </c>
      <c r="FQ30" s="818">
        <f>'[4]3'!FQ30</f>
        <v>0.02</v>
      </c>
      <c r="FR30" s="818">
        <f>'[4]3'!FR30</f>
        <v>1.2E-2</v>
      </c>
      <c r="FS30" s="818">
        <f>'[4]3'!FS30</f>
        <v>1E-3</v>
      </c>
      <c r="FT30" s="757">
        <f t="shared" si="90"/>
        <v>81.600000000000009</v>
      </c>
      <c r="FU30" s="757">
        <f t="shared" si="91"/>
        <v>14.848000000000003</v>
      </c>
      <c r="FV30" s="757">
        <f t="shared" si="92"/>
        <v>0</v>
      </c>
      <c r="FW30" s="757">
        <f t="shared" si="93"/>
        <v>0</v>
      </c>
      <c r="FX30" s="757">
        <f t="shared" si="94"/>
        <v>12056</v>
      </c>
      <c r="FY30" s="757">
        <f t="shared" si="95"/>
        <v>0.96</v>
      </c>
      <c r="FZ30" s="757">
        <f t="shared" si="96"/>
        <v>120</v>
      </c>
      <c r="GA30" s="757">
        <f t="shared" si="97"/>
        <v>97.408000000000001</v>
      </c>
      <c r="GB30" s="833">
        <f t="shared" si="98"/>
        <v>12176</v>
      </c>
      <c r="GC30" s="835">
        <f t="shared" si="99"/>
        <v>475.63200000000006</v>
      </c>
      <c r="GD30" s="836">
        <f t="shared" si="99"/>
        <v>59454.009999999995</v>
      </c>
      <c r="GE30" s="837">
        <f t="shared" si="100"/>
        <v>268.54860000000002</v>
      </c>
      <c r="GF30" s="838">
        <f t="shared" si="100"/>
        <v>33568.58</v>
      </c>
      <c r="GG30" s="839">
        <f t="shared" si="101"/>
        <v>744.18060000000014</v>
      </c>
      <c r="GH30" s="59">
        <f t="shared" si="101"/>
        <v>93022.59</v>
      </c>
      <c r="GI30" s="828">
        <v>12</v>
      </c>
      <c r="GJ30" s="105">
        <f t="shared" si="113"/>
        <v>739.16460000000018</v>
      </c>
      <c r="GK30" s="59">
        <f t="shared" si="111"/>
        <v>92395.59</v>
      </c>
      <c r="GL30" s="840">
        <f t="shared" si="112"/>
        <v>5.0159999999999627</v>
      </c>
      <c r="GM30" s="841">
        <f t="shared" si="112"/>
        <v>627</v>
      </c>
    </row>
    <row r="31" spans="1:195" ht="18" customHeight="1">
      <c r="A31" s="814">
        <v>17</v>
      </c>
      <c r="B31" s="842" t="s">
        <v>1207</v>
      </c>
      <c r="C31" s="34" t="s">
        <v>1191</v>
      </c>
      <c r="D31" s="832">
        <f>[4]цены!E25</f>
        <v>41</v>
      </c>
      <c r="E31" s="818">
        <f>'[4]3'!E31</f>
        <v>5.0999999999999997E-2</v>
      </c>
      <c r="F31" s="818">
        <f>'[4]3'!F31</f>
        <v>3.9E-2</v>
      </c>
      <c r="G31" s="818">
        <f>'[4]3'!G31</f>
        <v>5.0999999999999997E-2</v>
      </c>
      <c r="H31" s="818">
        <f>'[4]3'!H31</f>
        <v>2.5999999999999999E-2</v>
      </c>
      <c r="I31" s="818">
        <f>'[4]3'!I31</f>
        <v>0.01</v>
      </c>
      <c r="J31" s="818">
        <f>'[4]3'!J31</f>
        <v>0.01</v>
      </c>
      <c r="K31" s="757">
        <f t="shared" si="0"/>
        <v>134.1249</v>
      </c>
      <c r="L31" s="757">
        <f t="shared" si="1"/>
        <v>23.2713</v>
      </c>
      <c r="M31" s="819">
        <f t="shared" si="2"/>
        <v>0</v>
      </c>
      <c r="N31" s="819">
        <f t="shared" si="3"/>
        <v>0</v>
      </c>
      <c r="O31" s="757">
        <f t="shared" si="4"/>
        <v>6453.24</v>
      </c>
      <c r="P31" s="815">
        <f t="shared" si="102"/>
        <v>5.98</v>
      </c>
      <c r="Q31" s="757">
        <f t="shared" si="5"/>
        <v>245.18</v>
      </c>
      <c r="R31" s="757">
        <f t="shared" si="6"/>
        <v>163.37619999999998</v>
      </c>
      <c r="S31" s="833">
        <f t="shared" si="7"/>
        <v>6698.42</v>
      </c>
      <c r="T31" s="821">
        <f>'[4]3'!T31</f>
        <v>5.0999999999999997E-2</v>
      </c>
      <c r="U31" s="818">
        <f>'[4]3'!U31</f>
        <v>3.9E-2</v>
      </c>
      <c r="V31" s="818">
        <f>'[4]3'!V31</f>
        <v>5.0999999999999997E-2</v>
      </c>
      <c r="W31" s="818">
        <f>'[4]3'!W31</f>
        <v>2.5999999999999999E-2</v>
      </c>
      <c r="X31" s="818">
        <f>'[4]3'!X31</f>
        <v>0.01</v>
      </c>
      <c r="Y31" s="818">
        <f>'[4]3'!Y31</f>
        <v>0.01</v>
      </c>
      <c r="Z31" s="757">
        <f t="shared" si="8"/>
        <v>164.50559999999999</v>
      </c>
      <c r="AA31" s="757">
        <f t="shared" si="9"/>
        <v>30.958199999999998</v>
      </c>
      <c r="AB31" s="757">
        <f t="shared" si="10"/>
        <v>0</v>
      </c>
      <c r="AC31" s="757">
        <f t="shared" si="11"/>
        <v>0</v>
      </c>
      <c r="AD31" s="757">
        <f t="shared" si="12"/>
        <v>8014.02</v>
      </c>
      <c r="AE31" s="815">
        <f t="shared" si="103"/>
        <v>8.2799999999999994</v>
      </c>
      <c r="AF31" s="757">
        <f t="shared" si="13"/>
        <v>339.48</v>
      </c>
      <c r="AG31" s="757">
        <f t="shared" si="14"/>
        <v>203.74379999999999</v>
      </c>
      <c r="AH31" s="833">
        <f t="shared" si="15"/>
        <v>8353.5</v>
      </c>
      <c r="AI31" s="834">
        <v>5.0999999999999997E-2</v>
      </c>
      <c r="AJ31" s="808">
        <v>3.9E-2</v>
      </c>
      <c r="AK31" s="808">
        <v>5.0999999999999997E-2</v>
      </c>
      <c r="AL31" s="808">
        <v>2.5999999999999999E-2</v>
      </c>
      <c r="AM31" s="808">
        <v>0.01</v>
      </c>
      <c r="AN31" s="808">
        <v>0.01</v>
      </c>
      <c r="AO31" s="757">
        <f t="shared" si="16"/>
        <v>208.79399999999998</v>
      </c>
      <c r="AP31" s="757">
        <f t="shared" si="17"/>
        <v>41.02800000000002</v>
      </c>
      <c r="AQ31" s="757">
        <f t="shared" si="18"/>
        <v>0</v>
      </c>
      <c r="AR31" s="757">
        <f t="shared" si="19"/>
        <v>0</v>
      </c>
      <c r="AS31" s="757">
        <f t="shared" si="20"/>
        <v>10242.700000000001</v>
      </c>
      <c r="AT31" s="815">
        <f t="shared" si="104"/>
        <v>9.2000000000000011</v>
      </c>
      <c r="AU31" s="757">
        <f t="shared" si="21"/>
        <v>377.2</v>
      </c>
      <c r="AV31" s="757">
        <f t="shared" si="22"/>
        <v>259.02199999999999</v>
      </c>
      <c r="AW31" s="833">
        <f t="shared" si="23"/>
        <v>10619.900000000001</v>
      </c>
      <c r="AX31" s="818">
        <f>'[4]3'!AX31</f>
        <v>5.0999999999999997E-2</v>
      </c>
      <c r="AY31" s="818">
        <f>'[4]3'!AY31</f>
        <v>3.9E-2</v>
      </c>
      <c r="AZ31" s="818">
        <f>'[4]3'!AZ31</f>
        <v>5.0999999999999997E-2</v>
      </c>
      <c r="BA31" s="818">
        <f>'[4]3'!BA31</f>
        <v>2.5999999999999999E-2</v>
      </c>
      <c r="BB31" s="818">
        <f>'[4]3'!BB31</f>
        <v>0.01</v>
      </c>
      <c r="BC31" s="818">
        <f>'[4]3'!BC31</f>
        <v>0.01</v>
      </c>
      <c r="BD31" s="757">
        <f t="shared" si="24"/>
        <v>180.33089999999999</v>
      </c>
      <c r="BE31" s="757">
        <f t="shared" si="25"/>
        <v>38.754299999999986</v>
      </c>
      <c r="BF31" s="757">
        <f t="shared" si="26"/>
        <v>0</v>
      </c>
      <c r="BG31" s="757">
        <f t="shared" si="27"/>
        <v>0</v>
      </c>
      <c r="BH31" s="757">
        <f t="shared" si="28"/>
        <v>8982.49</v>
      </c>
      <c r="BI31" s="815">
        <f t="shared" si="105"/>
        <v>0</v>
      </c>
      <c r="BJ31" s="757">
        <f t="shared" si="29"/>
        <v>0</v>
      </c>
      <c r="BK31" s="757">
        <f t="shared" si="30"/>
        <v>219.08519999999999</v>
      </c>
      <c r="BL31" s="833">
        <f t="shared" si="31"/>
        <v>8982.49</v>
      </c>
      <c r="BM31" s="821">
        <f>'[4]3'!BM31</f>
        <v>4.2000000000000003E-2</v>
      </c>
      <c r="BN31" s="818">
        <f>'[4]3'!BN31</f>
        <v>3.5000000000000003E-2</v>
      </c>
      <c r="BO31" s="818">
        <f>'[4]3'!BO31</f>
        <v>4.2000000000000003E-2</v>
      </c>
      <c r="BP31" s="818">
        <f>'[4]3'!BP31</f>
        <v>2.1999999999999999E-2</v>
      </c>
      <c r="BQ31" s="818">
        <f>'[4]3'!BQ31</f>
        <v>1.4999999999999999E-2</v>
      </c>
      <c r="BR31" s="818">
        <f>'[4]3'!BR31</f>
        <v>0.01</v>
      </c>
      <c r="BS31" s="757">
        <f t="shared" si="32"/>
        <v>111.9636</v>
      </c>
      <c r="BT31" s="757">
        <f t="shared" si="33"/>
        <v>29.610000000000003</v>
      </c>
      <c r="BU31" s="757">
        <f t="shared" si="34"/>
        <v>0</v>
      </c>
      <c r="BV31" s="757">
        <f t="shared" si="35"/>
        <v>0</v>
      </c>
      <c r="BW31" s="757">
        <f t="shared" si="36"/>
        <v>5804.52</v>
      </c>
      <c r="BX31" s="815">
        <f t="shared" si="106"/>
        <v>7.5600000000000005</v>
      </c>
      <c r="BY31" s="757">
        <f t="shared" si="37"/>
        <v>309.95999999999998</v>
      </c>
      <c r="BZ31" s="757">
        <f t="shared" si="38"/>
        <v>149.1336</v>
      </c>
      <c r="CA31" s="833">
        <f t="shared" si="39"/>
        <v>6114.4800000000005</v>
      </c>
      <c r="CB31" s="818">
        <f>'[4]3'!CB31</f>
        <v>4.2000000000000003E-2</v>
      </c>
      <c r="CC31" s="818">
        <f>'[4]3'!CC31</f>
        <v>3.5000000000000003E-2</v>
      </c>
      <c r="CD31" s="818">
        <f>'[4]3'!CD31</f>
        <v>4.2000000000000003E-2</v>
      </c>
      <c r="CE31" s="818">
        <f>'[4]3'!CE31</f>
        <v>2.1999999999999999E-2</v>
      </c>
      <c r="CF31" s="818">
        <f>'[4]3'!CF31</f>
        <v>1.4999999999999999E-2</v>
      </c>
      <c r="CG31" s="818">
        <f>'[4]3'!CG31</f>
        <v>0.01</v>
      </c>
      <c r="CH31" s="757">
        <f t="shared" si="40"/>
        <v>81.156599999999997</v>
      </c>
      <c r="CI31" s="757">
        <f t="shared" si="41"/>
        <v>25.336500000000008</v>
      </c>
      <c r="CJ31" s="757">
        <f t="shared" si="42"/>
        <v>0</v>
      </c>
      <c r="CK31" s="757">
        <f t="shared" si="43"/>
        <v>0</v>
      </c>
      <c r="CL31" s="757">
        <f t="shared" si="44"/>
        <v>4366.22</v>
      </c>
      <c r="CM31" s="815">
        <f t="shared" si="107"/>
        <v>6.2700000000000005</v>
      </c>
      <c r="CN31" s="757">
        <f t="shared" si="45"/>
        <v>257.07</v>
      </c>
      <c r="CO31" s="757">
        <f t="shared" si="46"/>
        <v>112.76309999999999</v>
      </c>
      <c r="CP31" s="833">
        <f t="shared" si="47"/>
        <v>4623.29</v>
      </c>
      <c r="CQ31" s="821">
        <f>'[4]3'!CQ31</f>
        <v>0.02</v>
      </c>
      <c r="CR31" s="818">
        <f>'[4]3'!CR31</f>
        <v>1.4999999999999999E-2</v>
      </c>
      <c r="CS31" s="818">
        <f>'[4]3'!CS31</f>
        <v>0.02</v>
      </c>
      <c r="CT31" s="818">
        <f>'[4]3'!CT31</f>
        <v>0.03</v>
      </c>
      <c r="CU31" s="818">
        <f>'[4]3'!CU31</f>
        <v>0.02</v>
      </c>
      <c r="CV31" s="818">
        <f>'[4]3'!CV31</f>
        <v>0.01</v>
      </c>
      <c r="CW31" s="757">
        <f t="shared" si="48"/>
        <v>28.88</v>
      </c>
      <c r="CX31" s="757">
        <f t="shared" si="49"/>
        <v>9.6044999999999998</v>
      </c>
      <c r="CY31" s="757">
        <f t="shared" si="50"/>
        <v>0</v>
      </c>
      <c r="CZ31" s="757">
        <f t="shared" si="51"/>
        <v>0</v>
      </c>
      <c r="DA31" s="757">
        <f t="shared" si="52"/>
        <v>1577.86</v>
      </c>
      <c r="DB31" s="815">
        <f t="shared" si="108"/>
        <v>4.37</v>
      </c>
      <c r="DC31" s="757">
        <f t="shared" si="53"/>
        <v>179.17</v>
      </c>
      <c r="DD31" s="757">
        <f t="shared" si="54"/>
        <v>42.854499999999994</v>
      </c>
      <c r="DE31" s="833">
        <f t="shared" si="55"/>
        <v>1757.03</v>
      </c>
      <c r="DF31" s="821">
        <f>'[4]3'!DF31</f>
        <v>0.02</v>
      </c>
      <c r="DG31" s="818">
        <f>'[4]3'!DG31</f>
        <v>1.4999999999999999E-2</v>
      </c>
      <c r="DH31" s="818">
        <f>'[4]3'!DH31</f>
        <v>0.02</v>
      </c>
      <c r="DI31" s="818">
        <f>'[4]3'!DI31</f>
        <v>0.02</v>
      </c>
      <c r="DJ31" s="818">
        <f>'[4]3'!DJ31</f>
        <v>1.4999999999999999E-2</v>
      </c>
      <c r="DK31" s="818">
        <f>'[4]3'!DK31</f>
        <v>0.01</v>
      </c>
      <c r="DL31" s="757">
        <f t="shared" si="56"/>
        <v>39.942</v>
      </c>
      <c r="DM31" s="757">
        <f t="shared" si="57"/>
        <v>10.993500000000001</v>
      </c>
      <c r="DN31" s="757">
        <f t="shared" si="58"/>
        <v>0</v>
      </c>
      <c r="DO31" s="757">
        <f t="shared" si="59"/>
        <v>0</v>
      </c>
      <c r="DP31" s="757">
        <f t="shared" si="60"/>
        <v>2088.36</v>
      </c>
      <c r="DQ31" s="815">
        <f t="shared" si="109"/>
        <v>5.46</v>
      </c>
      <c r="DR31" s="757">
        <f t="shared" si="61"/>
        <v>223.86</v>
      </c>
      <c r="DS31" s="757">
        <f t="shared" si="62"/>
        <v>56.395500000000006</v>
      </c>
      <c r="DT31" s="833">
        <f t="shared" si="63"/>
        <v>2312.2200000000003</v>
      </c>
      <c r="DU31" s="821">
        <f>'[4]3'!DU31</f>
        <v>3.6999999999999998E-2</v>
      </c>
      <c r="DV31" s="818">
        <f>'[4]3'!DV31</f>
        <v>0.02</v>
      </c>
      <c r="DW31" s="818">
        <f>'[4]3'!DW31</f>
        <v>3.6999999999999998E-2</v>
      </c>
      <c r="DX31" s="818">
        <f>'[4]3'!DX31</f>
        <v>3.6999999999999998E-2</v>
      </c>
      <c r="DY31" s="818">
        <f>'[4]3'!DY31</f>
        <v>2.1999999999999999E-2</v>
      </c>
      <c r="DZ31" s="818">
        <f>'[4]3'!DZ31</f>
        <v>0.01</v>
      </c>
      <c r="EA31" s="757">
        <f t="shared" si="64"/>
        <v>114.404</v>
      </c>
      <c r="EB31" s="757">
        <f t="shared" si="65"/>
        <v>14.639999999999999</v>
      </c>
      <c r="EC31" s="757">
        <f t="shared" si="66"/>
        <v>0</v>
      </c>
      <c r="ED31" s="757">
        <f t="shared" si="67"/>
        <v>0</v>
      </c>
      <c r="EE31" s="757">
        <f t="shared" si="68"/>
        <v>5290.8</v>
      </c>
      <c r="EF31" s="757">
        <f t="shared" si="110"/>
        <v>7</v>
      </c>
      <c r="EG31" s="757">
        <f t="shared" si="69"/>
        <v>287</v>
      </c>
      <c r="EH31" s="757">
        <f t="shared" si="70"/>
        <v>136.04399999999998</v>
      </c>
      <c r="EI31" s="833">
        <f t="shared" si="71"/>
        <v>5577.8</v>
      </c>
      <c r="EJ31" s="821">
        <f>'[4]3'!EJ31</f>
        <v>0.05</v>
      </c>
      <c r="EK31" s="818">
        <f>'[4]3'!EK31</f>
        <v>3.7999999999999999E-2</v>
      </c>
      <c r="EL31" s="818">
        <f>'[4]3'!EL31</f>
        <v>0.05</v>
      </c>
      <c r="EM31" s="818">
        <f>'[4]3'!EM31</f>
        <v>4.4999999999999998E-2</v>
      </c>
      <c r="EN31" s="818">
        <f>'[4]3'!EN31</f>
        <v>3.5000000000000003E-2</v>
      </c>
      <c r="EO31" s="818">
        <f>'[4]3'!EO31</f>
        <v>0.01</v>
      </c>
      <c r="EP31" s="757">
        <f t="shared" si="72"/>
        <v>169.67000000000002</v>
      </c>
      <c r="EQ31" s="757">
        <f t="shared" si="73"/>
        <v>27.508199999999995</v>
      </c>
      <c r="ER31" s="757">
        <f t="shared" si="74"/>
        <v>0</v>
      </c>
      <c r="ES31" s="757">
        <f t="shared" si="75"/>
        <v>0</v>
      </c>
      <c r="ET31" s="757">
        <f t="shared" si="76"/>
        <v>8084.31</v>
      </c>
      <c r="EU31" s="757">
        <f t="shared" si="77"/>
        <v>7.98</v>
      </c>
      <c r="EV31" s="757">
        <f t="shared" si="78"/>
        <v>327.18</v>
      </c>
      <c r="EW31" s="757">
        <f t="shared" si="79"/>
        <v>205.15819999999999</v>
      </c>
      <c r="EX31" s="833">
        <f t="shared" si="80"/>
        <v>8411.49</v>
      </c>
      <c r="EY31" s="818">
        <f>'[4]3'!EY31</f>
        <v>0.05</v>
      </c>
      <c r="EZ31" s="818">
        <f>'[4]3'!EZ31</f>
        <v>0.04</v>
      </c>
      <c r="FA31" s="818">
        <f>'[4]3'!FA31</f>
        <v>0.05</v>
      </c>
      <c r="FB31" s="818">
        <f>'[4]3'!FB31</f>
        <v>0.04</v>
      </c>
      <c r="FC31" s="818">
        <f>'[4]3'!FC31</f>
        <v>2.8000000000000001E-2</v>
      </c>
      <c r="FD31" s="818">
        <f>'[4]3'!FD31</f>
        <v>0.01</v>
      </c>
      <c r="FE31" s="757">
        <f t="shared" si="81"/>
        <v>188.19500000000002</v>
      </c>
      <c r="FF31" s="757">
        <f t="shared" si="82"/>
        <v>33.135999999999996</v>
      </c>
      <c r="FG31" s="757">
        <f t="shared" si="83"/>
        <v>0</v>
      </c>
      <c r="FH31" s="757">
        <f t="shared" si="84"/>
        <v>0</v>
      </c>
      <c r="FI31" s="757">
        <f t="shared" si="85"/>
        <v>9074.57</v>
      </c>
      <c r="FJ31" s="757">
        <f t="shared" si="86"/>
        <v>9.120000000000001</v>
      </c>
      <c r="FK31" s="757">
        <f t="shared" si="87"/>
        <v>373.92</v>
      </c>
      <c r="FL31" s="757">
        <f t="shared" si="88"/>
        <v>230.45100000000002</v>
      </c>
      <c r="FM31" s="833">
        <f t="shared" si="89"/>
        <v>9448.49</v>
      </c>
      <c r="FN31" s="818">
        <f>'[4]3'!FN31</f>
        <v>0.05</v>
      </c>
      <c r="FO31" s="818">
        <f>'[4]3'!FO31</f>
        <v>0.04</v>
      </c>
      <c r="FP31" s="818">
        <f>'[4]3'!FP31</f>
        <v>0.05</v>
      </c>
      <c r="FQ31" s="818">
        <f>'[4]3'!FQ31</f>
        <v>0.04</v>
      </c>
      <c r="FR31" s="818">
        <f>'[4]3'!FR31</f>
        <v>2.8000000000000001E-2</v>
      </c>
      <c r="FS31" s="818">
        <f>'[4]3'!FS31</f>
        <v>0.01</v>
      </c>
      <c r="FT31" s="757">
        <f t="shared" si="90"/>
        <v>204</v>
      </c>
      <c r="FU31" s="757">
        <f t="shared" si="91"/>
        <v>37.120000000000005</v>
      </c>
      <c r="FV31" s="757">
        <f t="shared" si="92"/>
        <v>0</v>
      </c>
      <c r="FW31" s="757">
        <f t="shared" si="93"/>
        <v>0</v>
      </c>
      <c r="FX31" s="757">
        <f t="shared" si="94"/>
        <v>9885.92</v>
      </c>
      <c r="FY31" s="757">
        <f t="shared" si="95"/>
        <v>9.6</v>
      </c>
      <c r="FZ31" s="757">
        <f t="shared" si="96"/>
        <v>393.6</v>
      </c>
      <c r="GA31" s="757">
        <f t="shared" si="97"/>
        <v>250.72</v>
      </c>
      <c r="GB31" s="833">
        <f t="shared" si="98"/>
        <v>10279.52</v>
      </c>
      <c r="GC31" s="835">
        <f t="shared" si="99"/>
        <v>1107.1239</v>
      </c>
      <c r="GD31" s="836">
        <f t="shared" si="99"/>
        <v>45392.08</v>
      </c>
      <c r="GE31" s="837">
        <f t="shared" si="100"/>
        <v>921.6232</v>
      </c>
      <c r="GF31" s="838">
        <f t="shared" si="100"/>
        <v>37786.550000000003</v>
      </c>
      <c r="GG31" s="839">
        <f t="shared" si="101"/>
        <v>2028.7471</v>
      </c>
      <c r="GH31" s="59">
        <f t="shared" si="101"/>
        <v>83178.63</v>
      </c>
      <c r="GI31" s="828">
        <v>4</v>
      </c>
      <c r="GJ31" s="105">
        <f t="shared" si="113"/>
        <v>1947.9271000000003</v>
      </c>
      <c r="GK31" s="59">
        <f t="shared" si="111"/>
        <v>79865.010000000009</v>
      </c>
      <c r="GL31" s="840">
        <f t="shared" si="112"/>
        <v>80.819999999999709</v>
      </c>
      <c r="GM31" s="841">
        <f t="shared" si="112"/>
        <v>3313.6199999999953</v>
      </c>
    </row>
    <row r="32" spans="1:195" ht="18" customHeight="1">
      <c r="A32" s="831">
        <v>18</v>
      </c>
      <c r="B32" s="842" t="s">
        <v>1208</v>
      </c>
      <c r="C32" s="34" t="s">
        <v>1191</v>
      </c>
      <c r="D32" s="832">
        <f>[4]цены!E26</f>
        <v>52</v>
      </c>
      <c r="E32" s="818">
        <f>'[4]3'!E32</f>
        <v>0.05</v>
      </c>
      <c r="F32" s="818">
        <f>'[4]3'!F32</f>
        <v>0.04</v>
      </c>
      <c r="G32" s="818">
        <f>'[4]3'!G32</f>
        <v>0.05</v>
      </c>
      <c r="H32" s="818">
        <f>'[4]3'!H32</f>
        <v>0.03</v>
      </c>
      <c r="I32" s="818">
        <f>'[4]3'!I32</f>
        <v>0.02</v>
      </c>
      <c r="J32" s="818">
        <f>'[4]3'!J32</f>
        <v>1.4999999999999999E-2</v>
      </c>
      <c r="K32" s="757">
        <f t="shared" si="0"/>
        <v>131.495</v>
      </c>
      <c r="L32" s="757">
        <f t="shared" si="1"/>
        <v>23.868000000000002</v>
      </c>
      <c r="M32" s="819">
        <f t="shared" si="2"/>
        <v>0</v>
      </c>
      <c r="N32" s="819">
        <f t="shared" si="3"/>
        <v>0</v>
      </c>
      <c r="O32" s="757">
        <f t="shared" si="4"/>
        <v>8078.88</v>
      </c>
      <c r="P32" s="815">
        <f t="shared" si="102"/>
        <v>8.9699999999999989</v>
      </c>
      <c r="Q32" s="757">
        <f t="shared" si="5"/>
        <v>466.44</v>
      </c>
      <c r="R32" s="757">
        <f t="shared" si="6"/>
        <v>164.333</v>
      </c>
      <c r="S32" s="833">
        <f t="shared" si="7"/>
        <v>8545.32</v>
      </c>
      <c r="T32" s="821">
        <f>'[4]3'!T32</f>
        <v>0.05</v>
      </c>
      <c r="U32" s="818">
        <f>'[4]3'!U32</f>
        <v>0.04</v>
      </c>
      <c r="V32" s="818">
        <f>'[4]3'!V32</f>
        <v>0.05</v>
      </c>
      <c r="W32" s="818">
        <f>'[4]3'!W32</f>
        <v>0.03</v>
      </c>
      <c r="X32" s="818">
        <f>'[4]3'!X32</f>
        <v>0.02</v>
      </c>
      <c r="Y32" s="818">
        <f>'[4]3'!Y32</f>
        <v>1.4999999999999999E-2</v>
      </c>
      <c r="Z32" s="757">
        <f t="shared" si="8"/>
        <v>161.28</v>
      </c>
      <c r="AA32" s="757">
        <f t="shared" si="9"/>
        <v>31.751999999999999</v>
      </c>
      <c r="AB32" s="757">
        <f t="shared" si="10"/>
        <v>0</v>
      </c>
      <c r="AC32" s="757">
        <f t="shared" si="11"/>
        <v>0</v>
      </c>
      <c r="AD32" s="757">
        <f t="shared" si="12"/>
        <v>10037.66</v>
      </c>
      <c r="AE32" s="815">
        <f t="shared" si="103"/>
        <v>12.42</v>
      </c>
      <c r="AF32" s="757">
        <f t="shared" si="13"/>
        <v>645.84</v>
      </c>
      <c r="AG32" s="757">
        <f t="shared" si="14"/>
        <v>205.452</v>
      </c>
      <c r="AH32" s="833">
        <f t="shared" si="15"/>
        <v>10683.5</v>
      </c>
      <c r="AI32" s="834">
        <v>0.05</v>
      </c>
      <c r="AJ32" s="808">
        <v>0.04</v>
      </c>
      <c r="AK32" s="808">
        <v>0.05</v>
      </c>
      <c r="AL32" s="808">
        <v>0.03</v>
      </c>
      <c r="AM32" s="808">
        <v>0.02</v>
      </c>
      <c r="AN32" s="808">
        <v>1.4999999999999999E-2</v>
      </c>
      <c r="AO32" s="757">
        <f t="shared" si="16"/>
        <v>204.70000000000002</v>
      </c>
      <c r="AP32" s="757">
        <f t="shared" si="17"/>
        <v>42.08000000000002</v>
      </c>
      <c r="AQ32" s="757">
        <f t="shared" si="18"/>
        <v>0</v>
      </c>
      <c r="AR32" s="757">
        <f t="shared" si="19"/>
        <v>0</v>
      </c>
      <c r="AS32" s="757">
        <f t="shared" si="20"/>
        <v>12832.56</v>
      </c>
      <c r="AT32" s="815">
        <f t="shared" si="104"/>
        <v>13.799999999999999</v>
      </c>
      <c r="AU32" s="757">
        <f t="shared" si="21"/>
        <v>717.6</v>
      </c>
      <c r="AV32" s="757">
        <f t="shared" si="22"/>
        <v>260.58000000000004</v>
      </c>
      <c r="AW32" s="833">
        <f t="shared" si="23"/>
        <v>13550.16</v>
      </c>
      <c r="AX32" s="818">
        <f>'[4]3'!AX32</f>
        <v>0.05</v>
      </c>
      <c r="AY32" s="818">
        <f>'[4]3'!AY32</f>
        <v>0.04</v>
      </c>
      <c r="AZ32" s="818">
        <f>'[4]3'!AZ32</f>
        <v>0.05</v>
      </c>
      <c r="BA32" s="818">
        <f>'[4]3'!BA32</f>
        <v>0.03</v>
      </c>
      <c r="BB32" s="818">
        <f>'[4]3'!BB32</f>
        <v>0.02</v>
      </c>
      <c r="BC32" s="818">
        <f>'[4]3'!BC32</f>
        <v>1.4999999999999999E-2</v>
      </c>
      <c r="BD32" s="757">
        <f t="shared" si="24"/>
        <v>176.79500000000002</v>
      </c>
      <c r="BE32" s="757">
        <f t="shared" si="25"/>
        <v>39.74799999999999</v>
      </c>
      <c r="BF32" s="757">
        <f t="shared" si="26"/>
        <v>0</v>
      </c>
      <c r="BG32" s="757">
        <f t="shared" si="27"/>
        <v>0</v>
      </c>
      <c r="BH32" s="757">
        <f t="shared" si="28"/>
        <v>11260.24</v>
      </c>
      <c r="BI32" s="815">
        <f t="shared" si="105"/>
        <v>0</v>
      </c>
      <c r="BJ32" s="757">
        <f t="shared" si="29"/>
        <v>0</v>
      </c>
      <c r="BK32" s="757">
        <f t="shared" si="30"/>
        <v>216.54300000000001</v>
      </c>
      <c r="BL32" s="833">
        <f t="shared" si="31"/>
        <v>11260.24</v>
      </c>
      <c r="BM32" s="821">
        <f>'[4]3'!BM32</f>
        <v>5.0999999999999997E-2</v>
      </c>
      <c r="BN32" s="818">
        <f>'[4]3'!BN32</f>
        <v>3.5000000000000003E-2</v>
      </c>
      <c r="BO32" s="818">
        <f>'[4]3'!BO32</f>
        <v>5.0999999999999997E-2</v>
      </c>
      <c r="BP32" s="818">
        <f>'[4]3'!BP32</f>
        <v>3.1E-2</v>
      </c>
      <c r="BQ32" s="818">
        <f>'[4]3'!BQ32</f>
        <v>1.9E-2</v>
      </c>
      <c r="BR32" s="818">
        <f>'[4]3'!BR32</f>
        <v>1.4999999999999999E-2</v>
      </c>
      <c r="BS32" s="757">
        <f t="shared" si="32"/>
        <v>135.95579999999998</v>
      </c>
      <c r="BT32" s="757">
        <f t="shared" si="33"/>
        <v>29.610000000000003</v>
      </c>
      <c r="BU32" s="757">
        <f t="shared" si="34"/>
        <v>0</v>
      </c>
      <c r="BV32" s="757">
        <f t="shared" si="35"/>
        <v>0</v>
      </c>
      <c r="BW32" s="757">
        <f t="shared" si="36"/>
        <v>8609.42</v>
      </c>
      <c r="BX32" s="815">
        <f t="shared" si="106"/>
        <v>11.34</v>
      </c>
      <c r="BY32" s="757">
        <f t="shared" si="37"/>
        <v>589.67999999999995</v>
      </c>
      <c r="BZ32" s="757">
        <f t="shared" si="38"/>
        <v>176.9058</v>
      </c>
      <c r="CA32" s="833">
        <f t="shared" si="39"/>
        <v>9199.1</v>
      </c>
      <c r="CB32" s="818">
        <f>'[4]3'!CB32</f>
        <v>5.0999999999999997E-2</v>
      </c>
      <c r="CC32" s="818">
        <f>'[4]3'!CC32</f>
        <v>3.5000000000000003E-2</v>
      </c>
      <c r="CD32" s="818">
        <f>'[4]3'!CD32</f>
        <v>5.0999999999999997E-2</v>
      </c>
      <c r="CE32" s="818">
        <f>'[4]3'!CE32</f>
        <v>3.1E-2</v>
      </c>
      <c r="CF32" s="818">
        <f>'[4]3'!CF32</f>
        <v>1.9E-2</v>
      </c>
      <c r="CG32" s="818">
        <f>'[4]3'!CG32</f>
        <v>1.4999999999999999E-2</v>
      </c>
      <c r="CH32" s="757">
        <f t="shared" si="40"/>
        <v>98.547299999999993</v>
      </c>
      <c r="CI32" s="757">
        <f t="shared" si="41"/>
        <v>25.336500000000008</v>
      </c>
      <c r="CJ32" s="757">
        <f t="shared" si="42"/>
        <v>0</v>
      </c>
      <c r="CK32" s="757">
        <f t="shared" si="43"/>
        <v>0</v>
      </c>
      <c r="CL32" s="757">
        <f t="shared" si="44"/>
        <v>6441.96</v>
      </c>
      <c r="CM32" s="815">
        <f t="shared" si="107"/>
        <v>9.4049999999999994</v>
      </c>
      <c r="CN32" s="757">
        <f t="shared" si="45"/>
        <v>489.06</v>
      </c>
      <c r="CO32" s="757">
        <f t="shared" si="46"/>
        <v>133.28880000000001</v>
      </c>
      <c r="CP32" s="833">
        <f t="shared" si="47"/>
        <v>6931.02</v>
      </c>
      <c r="CQ32" s="821">
        <f>'[4]3'!CQ32</f>
        <v>0.03</v>
      </c>
      <c r="CR32" s="818">
        <f>'[4]3'!CR32</f>
        <v>2.3E-2</v>
      </c>
      <c r="CS32" s="818">
        <f>'[4]3'!CS32</f>
        <v>0.03</v>
      </c>
      <c r="CT32" s="818">
        <f>'[4]3'!CT32</f>
        <v>0.03</v>
      </c>
      <c r="CU32" s="818">
        <f>'[4]3'!CU32</f>
        <v>0.02</v>
      </c>
      <c r="CV32" s="818">
        <f>'[4]3'!CV32</f>
        <v>1.4999999999999999E-2</v>
      </c>
      <c r="CW32" s="757">
        <f t="shared" si="48"/>
        <v>43.32</v>
      </c>
      <c r="CX32" s="757">
        <f t="shared" si="49"/>
        <v>14.726900000000001</v>
      </c>
      <c r="CY32" s="757">
        <f t="shared" si="50"/>
        <v>0</v>
      </c>
      <c r="CZ32" s="757">
        <f t="shared" si="51"/>
        <v>0</v>
      </c>
      <c r="DA32" s="757">
        <f t="shared" si="52"/>
        <v>3018.44</v>
      </c>
      <c r="DB32" s="815">
        <f t="shared" si="108"/>
        <v>6.5549999999999997</v>
      </c>
      <c r="DC32" s="757">
        <f t="shared" si="53"/>
        <v>340.86</v>
      </c>
      <c r="DD32" s="757">
        <f t="shared" si="54"/>
        <v>64.601900000000001</v>
      </c>
      <c r="DE32" s="833">
        <f t="shared" si="55"/>
        <v>3359.3</v>
      </c>
      <c r="DF32" s="821">
        <f>'[4]3'!DF32</f>
        <v>3.5000000000000003E-2</v>
      </c>
      <c r="DG32" s="818">
        <f>'[4]3'!DG32</f>
        <v>0.03</v>
      </c>
      <c r="DH32" s="818">
        <f>'[4]3'!DH32</f>
        <v>3.5000000000000003E-2</v>
      </c>
      <c r="DI32" s="818">
        <f>'[4]3'!DI32</f>
        <v>0.03</v>
      </c>
      <c r="DJ32" s="818">
        <f>'[4]3'!DJ32</f>
        <v>0.02</v>
      </c>
      <c r="DK32" s="818">
        <f>'[4]3'!DK32</f>
        <v>1.4999999999999999E-2</v>
      </c>
      <c r="DL32" s="757">
        <f t="shared" si="56"/>
        <v>69.898499999999999</v>
      </c>
      <c r="DM32" s="757">
        <f t="shared" si="57"/>
        <v>21.987000000000002</v>
      </c>
      <c r="DN32" s="757">
        <f t="shared" si="58"/>
        <v>0</v>
      </c>
      <c r="DO32" s="757">
        <f t="shared" si="59"/>
        <v>0</v>
      </c>
      <c r="DP32" s="757">
        <f t="shared" si="60"/>
        <v>4778.05</v>
      </c>
      <c r="DQ32" s="815">
        <f t="shared" si="109"/>
        <v>8.19</v>
      </c>
      <c r="DR32" s="757">
        <f t="shared" si="61"/>
        <v>425.88</v>
      </c>
      <c r="DS32" s="757">
        <f t="shared" si="62"/>
        <v>100.07550000000001</v>
      </c>
      <c r="DT32" s="833">
        <f t="shared" si="63"/>
        <v>5203.93</v>
      </c>
      <c r="DU32" s="821">
        <f>'[4]3'!DU32</f>
        <v>4.1000000000000002E-2</v>
      </c>
      <c r="DV32" s="818">
        <f>'[4]3'!DV32</f>
        <v>0.04</v>
      </c>
      <c r="DW32" s="818">
        <f>'[4]3'!DW32</f>
        <v>4.1000000000000002E-2</v>
      </c>
      <c r="DX32" s="818">
        <f>'[4]3'!DX32</f>
        <v>4.1000000000000002E-2</v>
      </c>
      <c r="DY32" s="818">
        <f>'[4]3'!DY32</f>
        <v>2.1999999999999999E-2</v>
      </c>
      <c r="DZ32" s="818">
        <f>'[4]3'!DZ32</f>
        <v>1.4999999999999999E-2</v>
      </c>
      <c r="EA32" s="757">
        <f t="shared" si="64"/>
        <v>126.77200000000001</v>
      </c>
      <c r="EB32" s="757">
        <f t="shared" si="65"/>
        <v>29.279999999999998</v>
      </c>
      <c r="EC32" s="757">
        <f t="shared" si="66"/>
        <v>0</v>
      </c>
      <c r="ED32" s="757">
        <f t="shared" si="67"/>
        <v>0</v>
      </c>
      <c r="EE32" s="757">
        <f t="shared" si="68"/>
        <v>8114.7</v>
      </c>
      <c r="EF32" s="757">
        <f t="shared" si="110"/>
        <v>10.5</v>
      </c>
      <c r="EG32" s="757">
        <f t="shared" si="69"/>
        <v>546</v>
      </c>
      <c r="EH32" s="757">
        <f t="shared" si="70"/>
        <v>166.55199999999999</v>
      </c>
      <c r="EI32" s="833">
        <f t="shared" si="71"/>
        <v>8660.7000000000007</v>
      </c>
      <c r="EJ32" s="821">
        <f>'[4]3'!EJ32</f>
        <v>0.05</v>
      </c>
      <c r="EK32" s="818">
        <f>'[4]3'!EK32</f>
        <v>3.7999999999999999E-2</v>
      </c>
      <c r="EL32" s="818">
        <f>'[4]3'!EL32</f>
        <v>0.05</v>
      </c>
      <c r="EM32" s="818">
        <f>'[4]3'!EM32</f>
        <v>4.4999999999999998E-2</v>
      </c>
      <c r="EN32" s="818">
        <f>'[4]3'!EN32</f>
        <v>3.5000000000000003E-2</v>
      </c>
      <c r="EO32" s="818">
        <f>'[4]3'!EO32</f>
        <v>1.4999999999999999E-2</v>
      </c>
      <c r="EP32" s="757">
        <f t="shared" si="72"/>
        <v>169.67000000000002</v>
      </c>
      <c r="EQ32" s="757">
        <f t="shared" si="73"/>
        <v>27.508199999999995</v>
      </c>
      <c r="ER32" s="757">
        <f t="shared" si="74"/>
        <v>0</v>
      </c>
      <c r="ES32" s="757">
        <f t="shared" si="75"/>
        <v>0</v>
      </c>
      <c r="ET32" s="757">
        <f t="shared" si="76"/>
        <v>10253.27</v>
      </c>
      <c r="EU32" s="757">
        <f t="shared" si="77"/>
        <v>11.969999999999999</v>
      </c>
      <c r="EV32" s="757">
        <f t="shared" si="78"/>
        <v>622.44000000000005</v>
      </c>
      <c r="EW32" s="757">
        <f t="shared" si="79"/>
        <v>209.1482</v>
      </c>
      <c r="EX32" s="833">
        <f t="shared" si="80"/>
        <v>10875.710000000001</v>
      </c>
      <c r="EY32" s="818">
        <f>'[4]3'!EY32</f>
        <v>5.1999999999999998E-2</v>
      </c>
      <c r="EZ32" s="818">
        <f>'[4]3'!EZ32</f>
        <v>4.2999999999999997E-2</v>
      </c>
      <c r="FA32" s="818">
        <f>'[4]3'!FA32</f>
        <v>5.1999999999999998E-2</v>
      </c>
      <c r="FB32" s="818">
        <f>'[4]3'!FB32</f>
        <v>4.4999999999999998E-2</v>
      </c>
      <c r="FC32" s="818">
        <f>'[4]3'!FC32</f>
        <v>3.2000000000000001E-2</v>
      </c>
      <c r="FD32" s="818">
        <f>'[4]3'!FD32</f>
        <v>1.4999999999999999E-2</v>
      </c>
      <c r="FE32" s="757">
        <f t="shared" si="81"/>
        <v>195.72280000000001</v>
      </c>
      <c r="FF32" s="757">
        <f t="shared" si="82"/>
        <v>35.621199999999995</v>
      </c>
      <c r="FG32" s="757">
        <f t="shared" si="83"/>
        <v>0</v>
      </c>
      <c r="FH32" s="757">
        <f t="shared" si="84"/>
        <v>0</v>
      </c>
      <c r="FI32" s="757">
        <f t="shared" si="85"/>
        <v>12029.89</v>
      </c>
      <c r="FJ32" s="757">
        <f t="shared" si="86"/>
        <v>13.68</v>
      </c>
      <c r="FK32" s="757">
        <f t="shared" si="87"/>
        <v>711.36</v>
      </c>
      <c r="FL32" s="757">
        <f t="shared" si="88"/>
        <v>245.024</v>
      </c>
      <c r="FM32" s="833">
        <f t="shared" si="89"/>
        <v>12741.25</v>
      </c>
      <c r="FN32" s="818">
        <f>'[4]3'!FN32</f>
        <v>5.1999999999999998E-2</v>
      </c>
      <c r="FO32" s="818">
        <f>'[4]3'!FO32</f>
        <v>4.2999999999999997E-2</v>
      </c>
      <c r="FP32" s="818">
        <f>'[4]3'!FP32</f>
        <v>5.1999999999999998E-2</v>
      </c>
      <c r="FQ32" s="818">
        <f>'[4]3'!FQ32</f>
        <v>4.4999999999999998E-2</v>
      </c>
      <c r="FR32" s="818">
        <f>'[4]3'!FR32</f>
        <v>3.2000000000000001E-2</v>
      </c>
      <c r="FS32" s="818">
        <f>'[4]3'!FS32</f>
        <v>1.4999999999999999E-2</v>
      </c>
      <c r="FT32" s="757">
        <f t="shared" si="90"/>
        <v>212.16</v>
      </c>
      <c r="FU32" s="757">
        <f t="shared" si="91"/>
        <v>39.904000000000003</v>
      </c>
      <c r="FV32" s="757">
        <f t="shared" si="92"/>
        <v>0</v>
      </c>
      <c r="FW32" s="757">
        <f t="shared" si="93"/>
        <v>0</v>
      </c>
      <c r="FX32" s="757">
        <f t="shared" si="94"/>
        <v>13107.33</v>
      </c>
      <c r="FY32" s="757">
        <f t="shared" si="95"/>
        <v>14.399999999999999</v>
      </c>
      <c r="FZ32" s="757">
        <f t="shared" si="96"/>
        <v>748.8</v>
      </c>
      <c r="GA32" s="757">
        <f t="shared" si="97"/>
        <v>266.464</v>
      </c>
      <c r="GB32" s="833">
        <f t="shared" si="98"/>
        <v>13856.13</v>
      </c>
      <c r="GC32" s="835">
        <f t="shared" si="99"/>
        <v>1157.1025999999999</v>
      </c>
      <c r="GD32" s="836">
        <f t="shared" si="99"/>
        <v>60169.34</v>
      </c>
      <c r="GE32" s="837">
        <f t="shared" si="100"/>
        <v>1051.8656000000001</v>
      </c>
      <c r="GF32" s="838">
        <f t="shared" si="100"/>
        <v>54697.02</v>
      </c>
      <c r="GG32" s="839">
        <f t="shared" si="101"/>
        <v>2208.9682000000003</v>
      </c>
      <c r="GH32" s="59">
        <f t="shared" si="101"/>
        <v>114866.35999999999</v>
      </c>
      <c r="GI32" s="828">
        <v>4</v>
      </c>
      <c r="GJ32" s="105">
        <f t="shared" si="113"/>
        <v>2087.7382000000002</v>
      </c>
      <c r="GK32" s="59">
        <f t="shared" si="111"/>
        <v>108562.39999999998</v>
      </c>
      <c r="GL32" s="840">
        <f t="shared" si="112"/>
        <v>121.23000000000002</v>
      </c>
      <c r="GM32" s="841">
        <f t="shared" si="112"/>
        <v>6303.9600000000064</v>
      </c>
    </row>
    <row r="33" spans="1:195" ht="18" customHeight="1">
      <c r="A33" s="814">
        <v>19</v>
      </c>
      <c r="B33" s="842" t="s">
        <v>1209</v>
      </c>
      <c r="C33" s="34" t="s">
        <v>1191</v>
      </c>
      <c r="D33" s="832">
        <f>[4]цены!E27</f>
        <v>43</v>
      </c>
      <c r="E33" s="818">
        <f>'[4]3'!E33</f>
        <v>7.0000000000000007E-2</v>
      </c>
      <c r="F33" s="818">
        <f>'[4]3'!F33</f>
        <v>0.06</v>
      </c>
      <c r="G33" s="818">
        <f>'[4]3'!G33</f>
        <v>7.0000000000000007E-2</v>
      </c>
      <c r="H33" s="818">
        <f>'[4]3'!H33</f>
        <v>7.0000000000000007E-2</v>
      </c>
      <c r="I33" s="818">
        <f>'[4]3'!I33</f>
        <v>0.05</v>
      </c>
      <c r="J33" s="818">
        <f>'[4]3'!J33</f>
        <v>7.0000000000000007E-2</v>
      </c>
      <c r="K33" s="757">
        <f t="shared" si="0"/>
        <v>184.09300000000002</v>
      </c>
      <c r="L33" s="757">
        <f t="shared" si="1"/>
        <v>35.802</v>
      </c>
      <c r="M33" s="819">
        <f t="shared" si="2"/>
        <v>0</v>
      </c>
      <c r="N33" s="819">
        <f t="shared" si="3"/>
        <v>0</v>
      </c>
      <c r="O33" s="757">
        <f t="shared" si="4"/>
        <v>9455.49</v>
      </c>
      <c r="P33" s="815">
        <f t="shared" si="102"/>
        <v>41.860000000000007</v>
      </c>
      <c r="Q33" s="757">
        <f t="shared" si="5"/>
        <v>1799.98</v>
      </c>
      <c r="R33" s="757">
        <f t="shared" si="6"/>
        <v>261.755</v>
      </c>
      <c r="S33" s="833">
        <f t="shared" si="7"/>
        <v>11255.47</v>
      </c>
      <c r="T33" s="821">
        <f>'[4]3'!T33</f>
        <v>7.0000000000000007E-2</v>
      </c>
      <c r="U33" s="818">
        <f>'[4]3'!U33</f>
        <v>0.06</v>
      </c>
      <c r="V33" s="818">
        <f>'[4]3'!V33</f>
        <v>7.0000000000000007E-2</v>
      </c>
      <c r="W33" s="818">
        <f>'[4]3'!W33</f>
        <v>7.0000000000000007E-2</v>
      </c>
      <c r="X33" s="818">
        <f>'[4]3'!X33</f>
        <v>0.05</v>
      </c>
      <c r="Y33" s="818">
        <f>'[4]3'!Y33</f>
        <v>7.0000000000000007E-2</v>
      </c>
      <c r="Z33" s="757">
        <f t="shared" si="8"/>
        <v>225.792</v>
      </c>
      <c r="AA33" s="757">
        <f t="shared" si="9"/>
        <v>47.627999999999993</v>
      </c>
      <c r="AB33" s="757">
        <f t="shared" si="10"/>
        <v>0</v>
      </c>
      <c r="AC33" s="757">
        <f t="shared" si="11"/>
        <v>0</v>
      </c>
      <c r="AD33" s="757">
        <f t="shared" si="12"/>
        <v>11757.06</v>
      </c>
      <c r="AE33" s="815">
        <f t="shared" si="103"/>
        <v>57.960000000000008</v>
      </c>
      <c r="AF33" s="757">
        <f t="shared" si="13"/>
        <v>2492.2800000000002</v>
      </c>
      <c r="AG33" s="757">
        <f t="shared" si="14"/>
        <v>331.38</v>
      </c>
      <c r="AH33" s="833">
        <f t="shared" si="15"/>
        <v>14249.34</v>
      </c>
      <c r="AI33" s="834">
        <v>7.0000000000000007E-2</v>
      </c>
      <c r="AJ33" s="808">
        <v>0.06</v>
      </c>
      <c r="AK33" s="808">
        <v>7.0000000000000007E-2</v>
      </c>
      <c r="AL33" s="808">
        <v>7.0000000000000007E-2</v>
      </c>
      <c r="AM33" s="808">
        <v>0.05</v>
      </c>
      <c r="AN33" s="808">
        <v>7.0000000000000007E-2</v>
      </c>
      <c r="AO33" s="757">
        <f t="shared" si="16"/>
        <v>286.58000000000004</v>
      </c>
      <c r="AP33" s="757">
        <f t="shared" si="17"/>
        <v>63.120000000000026</v>
      </c>
      <c r="AQ33" s="757">
        <f t="shared" si="18"/>
        <v>0</v>
      </c>
      <c r="AR33" s="757">
        <f t="shared" si="19"/>
        <v>0</v>
      </c>
      <c r="AS33" s="757">
        <f t="shared" si="20"/>
        <v>15037.1</v>
      </c>
      <c r="AT33" s="815">
        <f t="shared" si="104"/>
        <v>64.400000000000006</v>
      </c>
      <c r="AU33" s="757">
        <f t="shared" si="21"/>
        <v>2769.2</v>
      </c>
      <c r="AV33" s="757">
        <f t="shared" si="22"/>
        <v>414.1</v>
      </c>
      <c r="AW33" s="833">
        <f t="shared" si="23"/>
        <v>17806.3</v>
      </c>
      <c r="AX33" s="818">
        <f>'[4]3'!AX33</f>
        <v>7.0000000000000007E-2</v>
      </c>
      <c r="AY33" s="818">
        <f>'[4]3'!AY33</f>
        <v>0.06</v>
      </c>
      <c r="AZ33" s="818">
        <f>'[4]3'!AZ33</f>
        <v>7.0000000000000007E-2</v>
      </c>
      <c r="BA33" s="818">
        <f>'[4]3'!BA33</f>
        <v>7.0000000000000007E-2</v>
      </c>
      <c r="BB33" s="818">
        <f>'[4]3'!BB33</f>
        <v>0.05</v>
      </c>
      <c r="BC33" s="818">
        <f>'[4]3'!BC33</f>
        <v>7.0000000000000007E-2</v>
      </c>
      <c r="BD33" s="757">
        <f t="shared" si="24"/>
        <v>247.51300000000003</v>
      </c>
      <c r="BE33" s="757">
        <f t="shared" si="25"/>
        <v>59.621999999999979</v>
      </c>
      <c r="BF33" s="757">
        <f t="shared" si="26"/>
        <v>0</v>
      </c>
      <c r="BG33" s="757">
        <f t="shared" si="27"/>
        <v>0</v>
      </c>
      <c r="BH33" s="757">
        <f t="shared" si="28"/>
        <v>13206.81</v>
      </c>
      <c r="BI33" s="815">
        <f t="shared" si="105"/>
        <v>0</v>
      </c>
      <c r="BJ33" s="757">
        <f t="shared" si="29"/>
        <v>0</v>
      </c>
      <c r="BK33" s="757">
        <f t="shared" si="30"/>
        <v>307.13499999999999</v>
      </c>
      <c r="BL33" s="833">
        <f t="shared" si="31"/>
        <v>13206.81</v>
      </c>
      <c r="BM33" s="821">
        <f>'[4]3'!BM33</f>
        <v>5.8999999999999997E-2</v>
      </c>
      <c r="BN33" s="818">
        <f>'[4]3'!BN33</f>
        <v>4.4999999999999998E-2</v>
      </c>
      <c r="BO33" s="818">
        <f>'[4]3'!BO33</f>
        <v>5.8999999999999997E-2</v>
      </c>
      <c r="BP33" s="818">
        <f>'[4]3'!BP33</f>
        <v>4.9000000000000002E-2</v>
      </c>
      <c r="BQ33" s="818">
        <f>'[4]3'!BQ33</f>
        <v>2.1000000000000001E-2</v>
      </c>
      <c r="BR33" s="818">
        <f>'[4]3'!BR33</f>
        <v>0.06</v>
      </c>
      <c r="BS33" s="757">
        <f t="shared" si="32"/>
        <v>157.28219999999999</v>
      </c>
      <c r="BT33" s="757">
        <f t="shared" si="33"/>
        <v>38.07</v>
      </c>
      <c r="BU33" s="757">
        <f t="shared" si="34"/>
        <v>0</v>
      </c>
      <c r="BV33" s="757">
        <f t="shared" si="35"/>
        <v>0</v>
      </c>
      <c r="BW33" s="757">
        <f t="shared" si="36"/>
        <v>8400.14</v>
      </c>
      <c r="BX33" s="815">
        <f t="shared" si="106"/>
        <v>45.36</v>
      </c>
      <c r="BY33" s="757">
        <f t="shared" si="37"/>
        <v>1950.48</v>
      </c>
      <c r="BZ33" s="757">
        <f t="shared" si="38"/>
        <v>240.7122</v>
      </c>
      <c r="CA33" s="833">
        <f t="shared" si="39"/>
        <v>10350.619999999999</v>
      </c>
      <c r="CB33" s="818">
        <f>'[4]3'!CB33</f>
        <v>5.8999999999999997E-2</v>
      </c>
      <c r="CC33" s="818">
        <f>'[4]3'!CC33</f>
        <v>4.4999999999999998E-2</v>
      </c>
      <c r="CD33" s="818">
        <f>'[4]3'!CD33</f>
        <v>5.8999999999999997E-2</v>
      </c>
      <c r="CE33" s="818">
        <f>'[4]3'!CE33</f>
        <v>4.9000000000000002E-2</v>
      </c>
      <c r="CF33" s="818">
        <f>'[4]3'!CF33</f>
        <v>2.1000000000000001E-2</v>
      </c>
      <c r="CG33" s="818">
        <f>'[4]3'!CG33</f>
        <v>0.06</v>
      </c>
      <c r="CH33" s="757">
        <f t="shared" si="40"/>
        <v>114.00569999999999</v>
      </c>
      <c r="CI33" s="757">
        <f t="shared" si="41"/>
        <v>32.575500000000005</v>
      </c>
      <c r="CJ33" s="757">
        <f t="shared" si="42"/>
        <v>0</v>
      </c>
      <c r="CK33" s="757">
        <f t="shared" si="43"/>
        <v>0</v>
      </c>
      <c r="CL33" s="757">
        <f t="shared" si="44"/>
        <v>6302.99</v>
      </c>
      <c r="CM33" s="815">
        <f t="shared" si="107"/>
        <v>37.619999999999997</v>
      </c>
      <c r="CN33" s="757">
        <f t="shared" si="45"/>
        <v>1617.66</v>
      </c>
      <c r="CO33" s="757">
        <f t="shared" si="46"/>
        <v>184.2012</v>
      </c>
      <c r="CP33" s="833">
        <f t="shared" si="47"/>
        <v>7920.65</v>
      </c>
      <c r="CQ33" s="821">
        <f>'[4]3'!CQ33</f>
        <v>0.04</v>
      </c>
      <c r="CR33" s="818">
        <f>'[4]3'!CR33</f>
        <v>3.5000000000000003E-2</v>
      </c>
      <c r="CS33" s="818">
        <f>'[4]3'!CS33</f>
        <v>0.04</v>
      </c>
      <c r="CT33" s="818">
        <f>'[4]3'!CT33</f>
        <v>0.04</v>
      </c>
      <c r="CU33" s="818">
        <f>'[4]3'!CU33</f>
        <v>0.02</v>
      </c>
      <c r="CV33" s="818">
        <f>'[4]3'!CV33</f>
        <v>7.0000000000000007E-2</v>
      </c>
      <c r="CW33" s="757">
        <f t="shared" si="48"/>
        <v>57.76</v>
      </c>
      <c r="CX33" s="757">
        <f t="shared" si="49"/>
        <v>22.410500000000006</v>
      </c>
      <c r="CY33" s="757">
        <f t="shared" si="50"/>
        <v>0</v>
      </c>
      <c r="CZ33" s="757">
        <f t="shared" si="51"/>
        <v>0</v>
      </c>
      <c r="DA33" s="757">
        <f t="shared" si="52"/>
        <v>3447.33</v>
      </c>
      <c r="DB33" s="815">
        <f t="shared" si="108"/>
        <v>30.590000000000003</v>
      </c>
      <c r="DC33" s="757">
        <f t="shared" si="53"/>
        <v>1315.37</v>
      </c>
      <c r="DD33" s="757">
        <f t="shared" si="54"/>
        <v>110.76050000000001</v>
      </c>
      <c r="DE33" s="833">
        <f t="shared" si="55"/>
        <v>4762.7</v>
      </c>
      <c r="DF33" s="821">
        <f>'[4]3'!DF33</f>
        <v>4.3999999999999997E-2</v>
      </c>
      <c r="DG33" s="818">
        <f>'[4]3'!DG33</f>
        <v>3.6999999999999998E-2</v>
      </c>
      <c r="DH33" s="818">
        <f>'[4]3'!DH33</f>
        <v>4.3999999999999997E-2</v>
      </c>
      <c r="DI33" s="818">
        <f>'[4]3'!DI33</f>
        <v>0.04</v>
      </c>
      <c r="DJ33" s="818">
        <f>'[4]3'!DJ33</f>
        <v>0.02</v>
      </c>
      <c r="DK33" s="818">
        <f>'[4]3'!DK33</f>
        <v>7.0000000000000007E-2</v>
      </c>
      <c r="DL33" s="757">
        <f t="shared" si="56"/>
        <v>87.872399999999985</v>
      </c>
      <c r="DM33" s="757">
        <f t="shared" si="57"/>
        <v>27.117300000000004</v>
      </c>
      <c r="DN33" s="757">
        <f t="shared" si="58"/>
        <v>0</v>
      </c>
      <c r="DO33" s="757">
        <f t="shared" si="59"/>
        <v>0</v>
      </c>
      <c r="DP33" s="757">
        <f t="shared" si="60"/>
        <v>4944.5600000000004</v>
      </c>
      <c r="DQ33" s="815">
        <f t="shared" si="109"/>
        <v>38.220000000000006</v>
      </c>
      <c r="DR33" s="757">
        <f t="shared" si="61"/>
        <v>1643.46</v>
      </c>
      <c r="DS33" s="757">
        <f t="shared" si="62"/>
        <v>153.2097</v>
      </c>
      <c r="DT33" s="833">
        <f t="shared" si="63"/>
        <v>6588.02</v>
      </c>
      <c r="DU33" s="821">
        <f>'[4]3'!DU33</f>
        <v>0.05</v>
      </c>
      <c r="DV33" s="818">
        <f>'[4]3'!DV33</f>
        <v>4.8000000000000001E-2</v>
      </c>
      <c r="DW33" s="818">
        <f>'[4]3'!DW33</f>
        <v>0.05</v>
      </c>
      <c r="DX33" s="818">
        <f>'[4]3'!DX33</f>
        <v>4.5999999999999999E-2</v>
      </c>
      <c r="DY33" s="818">
        <f>'[4]3'!DY33</f>
        <v>2.1000000000000001E-2</v>
      </c>
      <c r="DZ33" s="818">
        <f>'[4]3'!DZ33</f>
        <v>7.0000000000000007E-2</v>
      </c>
      <c r="EA33" s="757">
        <f t="shared" si="64"/>
        <v>154.60000000000002</v>
      </c>
      <c r="EB33" s="757">
        <f t="shared" si="65"/>
        <v>35.135999999999996</v>
      </c>
      <c r="EC33" s="757">
        <f t="shared" si="66"/>
        <v>0</v>
      </c>
      <c r="ED33" s="757">
        <f t="shared" si="67"/>
        <v>0</v>
      </c>
      <c r="EE33" s="757">
        <f t="shared" si="68"/>
        <v>8158.65</v>
      </c>
      <c r="EF33" s="757">
        <f t="shared" si="110"/>
        <v>49.000000000000007</v>
      </c>
      <c r="EG33" s="757">
        <f t="shared" si="69"/>
        <v>2107</v>
      </c>
      <c r="EH33" s="757">
        <f t="shared" si="70"/>
        <v>238.73600000000002</v>
      </c>
      <c r="EI33" s="833">
        <f t="shared" si="71"/>
        <v>10265.65</v>
      </c>
      <c r="EJ33" s="821">
        <f>'[4]3'!EJ33</f>
        <v>5.1999999999999998E-2</v>
      </c>
      <c r="EK33" s="818">
        <f>'[4]3'!EK33</f>
        <v>4.7E-2</v>
      </c>
      <c r="EL33" s="818">
        <f>'[4]3'!EL33</f>
        <v>5.1999999999999998E-2</v>
      </c>
      <c r="EM33" s="818">
        <f>'[4]3'!EM33</f>
        <v>5.7000000000000002E-2</v>
      </c>
      <c r="EN33" s="818">
        <f>'[4]3'!EN33</f>
        <v>0.04</v>
      </c>
      <c r="EO33" s="818">
        <f>'[4]3'!EO33</f>
        <v>7.0000000000000007E-2</v>
      </c>
      <c r="EP33" s="757">
        <f t="shared" si="72"/>
        <v>176.45679999999999</v>
      </c>
      <c r="EQ33" s="757">
        <f t="shared" si="73"/>
        <v>34.023299999999992</v>
      </c>
      <c r="ER33" s="757">
        <f t="shared" si="74"/>
        <v>0</v>
      </c>
      <c r="ES33" s="757">
        <f t="shared" si="75"/>
        <v>0</v>
      </c>
      <c r="ET33" s="757">
        <f t="shared" si="76"/>
        <v>9050.64</v>
      </c>
      <c r="EU33" s="757">
        <f t="shared" si="77"/>
        <v>55.860000000000007</v>
      </c>
      <c r="EV33" s="757">
        <f t="shared" si="78"/>
        <v>2401.98</v>
      </c>
      <c r="EW33" s="757">
        <f t="shared" si="79"/>
        <v>266.34010000000001</v>
      </c>
      <c r="EX33" s="833">
        <f t="shared" si="80"/>
        <v>11452.619999999999</v>
      </c>
      <c r="EY33" s="818">
        <f>'[4]3'!EY33</f>
        <v>6.2E-2</v>
      </c>
      <c r="EZ33" s="818">
        <f>'[4]3'!EZ33</f>
        <v>5.3999999999999999E-2</v>
      </c>
      <c r="FA33" s="818">
        <f>'[4]3'!FA33</f>
        <v>6.2E-2</v>
      </c>
      <c r="FB33" s="818">
        <f>'[4]3'!FB33</f>
        <v>0.06</v>
      </c>
      <c r="FC33" s="818">
        <f>'[4]3'!FC33</f>
        <v>0.04</v>
      </c>
      <c r="FD33" s="818">
        <f>'[4]3'!FD33</f>
        <v>7.0000000000000007E-2</v>
      </c>
      <c r="FE33" s="757">
        <f t="shared" si="81"/>
        <v>233.36180000000002</v>
      </c>
      <c r="FF33" s="757">
        <f t="shared" si="82"/>
        <v>44.733599999999996</v>
      </c>
      <c r="FG33" s="757">
        <f t="shared" si="83"/>
        <v>0</v>
      </c>
      <c r="FH33" s="757">
        <f t="shared" si="84"/>
        <v>0</v>
      </c>
      <c r="FI33" s="757">
        <f t="shared" si="85"/>
        <v>11958.1</v>
      </c>
      <c r="FJ33" s="757">
        <f t="shared" si="86"/>
        <v>63.84</v>
      </c>
      <c r="FK33" s="757">
        <f t="shared" si="87"/>
        <v>2745.12</v>
      </c>
      <c r="FL33" s="757">
        <f t="shared" si="88"/>
        <v>341.93540000000007</v>
      </c>
      <c r="FM33" s="833">
        <f t="shared" si="89"/>
        <v>14703.220000000001</v>
      </c>
      <c r="FN33" s="818">
        <f>'[4]3'!FN33</f>
        <v>6.2E-2</v>
      </c>
      <c r="FO33" s="818">
        <f>'[4]3'!FO33</f>
        <v>5.3999999999999999E-2</v>
      </c>
      <c r="FP33" s="818">
        <f>'[4]3'!FP33</f>
        <v>6.2E-2</v>
      </c>
      <c r="FQ33" s="818">
        <f>'[4]3'!FQ33</f>
        <v>0.06</v>
      </c>
      <c r="FR33" s="818">
        <f>'[4]3'!FR33</f>
        <v>0.04</v>
      </c>
      <c r="FS33" s="818">
        <f>'[4]3'!FS33</f>
        <v>7.0000000000000007E-2</v>
      </c>
      <c r="FT33" s="757">
        <f t="shared" si="90"/>
        <v>252.96</v>
      </c>
      <c r="FU33" s="757">
        <f t="shared" si="91"/>
        <v>50.112000000000009</v>
      </c>
      <c r="FV33" s="757">
        <f t="shared" si="92"/>
        <v>0</v>
      </c>
      <c r="FW33" s="757">
        <f t="shared" si="93"/>
        <v>0</v>
      </c>
      <c r="FX33" s="757">
        <f t="shared" si="94"/>
        <v>13032.1</v>
      </c>
      <c r="FY33" s="757">
        <f t="shared" si="95"/>
        <v>67.2</v>
      </c>
      <c r="FZ33" s="757">
        <f t="shared" si="96"/>
        <v>2889.6</v>
      </c>
      <c r="GA33" s="757">
        <f t="shared" si="97"/>
        <v>370.27199999999999</v>
      </c>
      <c r="GB33" s="833">
        <f t="shared" si="98"/>
        <v>15921.7</v>
      </c>
      <c r="GC33" s="835">
        <f t="shared" si="99"/>
        <v>1739.2833999999998</v>
      </c>
      <c r="GD33" s="836">
        <f t="shared" si="99"/>
        <v>74789.189999999988</v>
      </c>
      <c r="GE33" s="837">
        <f t="shared" si="100"/>
        <v>1481.2537</v>
      </c>
      <c r="GF33" s="838">
        <f t="shared" si="100"/>
        <v>63693.91</v>
      </c>
      <c r="GG33" s="839">
        <f t="shared" si="101"/>
        <v>3220.5370999999996</v>
      </c>
      <c r="GH33" s="59">
        <f t="shared" si="101"/>
        <v>138483.09999999998</v>
      </c>
      <c r="GI33" s="828">
        <v>4</v>
      </c>
      <c r="GJ33" s="105">
        <f t="shared" si="113"/>
        <v>2668.6270999999992</v>
      </c>
      <c r="GK33" s="59">
        <f t="shared" si="111"/>
        <v>114750.96999999999</v>
      </c>
      <c r="GL33" s="840">
        <f t="shared" si="112"/>
        <v>551.91000000000031</v>
      </c>
      <c r="GM33" s="841">
        <f t="shared" si="112"/>
        <v>23732.12999999999</v>
      </c>
    </row>
    <row r="34" spans="1:195" ht="18" customHeight="1">
      <c r="A34" s="831">
        <v>20</v>
      </c>
      <c r="B34" s="842" t="s">
        <v>1210</v>
      </c>
      <c r="C34" s="34" t="s">
        <v>1191</v>
      </c>
      <c r="D34" s="832">
        <f>[4]цены!E28</f>
        <v>214</v>
      </c>
      <c r="E34" s="818">
        <f>'[4]3'!E34</f>
        <v>0</v>
      </c>
      <c r="F34" s="818">
        <f>'[4]3'!F34</f>
        <v>0</v>
      </c>
      <c r="G34" s="818">
        <f>'[4]3'!G34</f>
        <v>0</v>
      </c>
      <c r="H34" s="818">
        <f>'[4]3'!H34</f>
        <v>0</v>
      </c>
      <c r="I34" s="818">
        <f>'[4]3'!I34</f>
        <v>0</v>
      </c>
      <c r="J34" s="818">
        <f>'[4]3'!J34</f>
        <v>0</v>
      </c>
      <c r="K34" s="757">
        <f t="shared" si="0"/>
        <v>0</v>
      </c>
      <c r="L34" s="757">
        <f t="shared" si="1"/>
        <v>0</v>
      </c>
      <c r="M34" s="819">
        <f t="shared" si="2"/>
        <v>0</v>
      </c>
      <c r="N34" s="819">
        <f t="shared" si="3"/>
        <v>0</v>
      </c>
      <c r="O34" s="757">
        <f t="shared" si="4"/>
        <v>0</v>
      </c>
      <c r="P34" s="815">
        <f t="shared" si="102"/>
        <v>0</v>
      </c>
      <c r="Q34" s="757">
        <f t="shared" si="5"/>
        <v>0</v>
      </c>
      <c r="R34" s="757">
        <f t="shared" si="6"/>
        <v>0</v>
      </c>
      <c r="S34" s="833">
        <f t="shared" si="7"/>
        <v>0</v>
      </c>
      <c r="T34" s="821">
        <f>'[4]3'!T34</f>
        <v>0</v>
      </c>
      <c r="U34" s="818">
        <f>'[4]3'!U34</f>
        <v>0</v>
      </c>
      <c r="V34" s="818">
        <f>'[4]3'!V34</f>
        <v>0</v>
      </c>
      <c r="W34" s="818">
        <f>'[4]3'!W34</f>
        <v>0</v>
      </c>
      <c r="X34" s="818">
        <f>'[4]3'!X34</f>
        <v>0</v>
      </c>
      <c r="Y34" s="818">
        <f>'[4]3'!Y34</f>
        <v>0</v>
      </c>
      <c r="Z34" s="757">
        <f t="shared" si="8"/>
        <v>0</v>
      </c>
      <c r="AA34" s="757">
        <f t="shared" si="9"/>
        <v>0</v>
      </c>
      <c r="AB34" s="757">
        <f t="shared" si="10"/>
        <v>0</v>
      </c>
      <c r="AC34" s="757">
        <f t="shared" si="11"/>
        <v>0</v>
      </c>
      <c r="AD34" s="757">
        <f t="shared" si="12"/>
        <v>0</v>
      </c>
      <c r="AE34" s="815">
        <f t="shared" si="103"/>
        <v>0</v>
      </c>
      <c r="AF34" s="757">
        <f t="shared" si="13"/>
        <v>0</v>
      </c>
      <c r="AG34" s="757">
        <f t="shared" si="14"/>
        <v>0</v>
      </c>
      <c r="AH34" s="833">
        <f t="shared" si="15"/>
        <v>0</v>
      </c>
      <c r="AI34" s="834"/>
      <c r="AJ34" s="808"/>
      <c r="AK34" s="808"/>
      <c r="AL34" s="808"/>
      <c r="AM34" s="808"/>
      <c r="AN34" s="808"/>
      <c r="AO34" s="757">
        <f t="shared" si="16"/>
        <v>0</v>
      </c>
      <c r="AP34" s="757">
        <f t="shared" si="17"/>
        <v>0</v>
      </c>
      <c r="AQ34" s="757">
        <f t="shared" si="18"/>
        <v>0</v>
      </c>
      <c r="AR34" s="757">
        <f t="shared" si="19"/>
        <v>0</v>
      </c>
      <c r="AS34" s="757">
        <f t="shared" si="20"/>
        <v>0</v>
      </c>
      <c r="AT34" s="815">
        <f t="shared" si="104"/>
        <v>0</v>
      </c>
      <c r="AU34" s="757">
        <f t="shared" si="21"/>
        <v>0</v>
      </c>
      <c r="AV34" s="757">
        <f t="shared" si="22"/>
        <v>0</v>
      </c>
      <c r="AW34" s="833">
        <f t="shared" si="23"/>
        <v>0</v>
      </c>
      <c r="AX34" s="818">
        <f>'[4]3'!AX34</f>
        <v>0</v>
      </c>
      <c r="AY34" s="818">
        <f>'[4]3'!AY34</f>
        <v>0</v>
      </c>
      <c r="AZ34" s="818">
        <f>'[4]3'!AZ34</f>
        <v>0</v>
      </c>
      <c r="BA34" s="818">
        <f>'[4]3'!BA34</f>
        <v>0</v>
      </c>
      <c r="BB34" s="818">
        <f>'[4]3'!BB34</f>
        <v>0</v>
      </c>
      <c r="BC34" s="818">
        <f>'[4]3'!BC34</f>
        <v>0</v>
      </c>
      <c r="BD34" s="757">
        <f t="shared" si="24"/>
        <v>0</v>
      </c>
      <c r="BE34" s="757">
        <f t="shared" si="25"/>
        <v>0</v>
      </c>
      <c r="BF34" s="757">
        <f t="shared" si="26"/>
        <v>0</v>
      </c>
      <c r="BG34" s="757">
        <f t="shared" si="27"/>
        <v>0</v>
      </c>
      <c r="BH34" s="757">
        <f t="shared" si="28"/>
        <v>0</v>
      </c>
      <c r="BI34" s="815">
        <f t="shared" si="105"/>
        <v>0</v>
      </c>
      <c r="BJ34" s="757">
        <f t="shared" si="29"/>
        <v>0</v>
      </c>
      <c r="BK34" s="757">
        <f t="shared" si="30"/>
        <v>0</v>
      </c>
      <c r="BL34" s="833">
        <f t="shared" si="31"/>
        <v>0</v>
      </c>
      <c r="BM34" s="821">
        <f>'[4]3'!BM34</f>
        <v>0</v>
      </c>
      <c r="BN34" s="818">
        <f>'[4]3'!BN34</f>
        <v>0</v>
      </c>
      <c r="BO34" s="818">
        <f>'[4]3'!BO34</f>
        <v>0</v>
      </c>
      <c r="BP34" s="818">
        <f>'[4]3'!BP34</f>
        <v>0</v>
      </c>
      <c r="BQ34" s="818">
        <f>'[4]3'!BQ34</f>
        <v>0</v>
      </c>
      <c r="BR34" s="818">
        <f>'[4]3'!BR34</f>
        <v>0</v>
      </c>
      <c r="BS34" s="757">
        <f t="shared" si="32"/>
        <v>0</v>
      </c>
      <c r="BT34" s="757">
        <f t="shared" si="33"/>
        <v>0</v>
      </c>
      <c r="BU34" s="757">
        <f t="shared" si="34"/>
        <v>0</v>
      </c>
      <c r="BV34" s="757">
        <f t="shared" si="35"/>
        <v>0</v>
      </c>
      <c r="BW34" s="757">
        <f t="shared" si="36"/>
        <v>0</v>
      </c>
      <c r="BX34" s="815">
        <f t="shared" si="106"/>
        <v>0</v>
      </c>
      <c r="BY34" s="757">
        <f t="shared" si="37"/>
        <v>0</v>
      </c>
      <c r="BZ34" s="757">
        <f t="shared" si="38"/>
        <v>0</v>
      </c>
      <c r="CA34" s="833">
        <f t="shared" si="39"/>
        <v>0</v>
      </c>
      <c r="CB34" s="818">
        <f>'[4]3'!CB34</f>
        <v>0</v>
      </c>
      <c r="CC34" s="818">
        <f>'[4]3'!CC34</f>
        <v>0</v>
      </c>
      <c r="CD34" s="818">
        <f>'[4]3'!CD34</f>
        <v>0</v>
      </c>
      <c r="CE34" s="818">
        <f>'[4]3'!CE34</f>
        <v>0</v>
      </c>
      <c r="CF34" s="818">
        <f>'[4]3'!CF34</f>
        <v>0</v>
      </c>
      <c r="CG34" s="818">
        <f>'[4]3'!CG34</f>
        <v>0</v>
      </c>
      <c r="CH34" s="757">
        <f t="shared" si="40"/>
        <v>0</v>
      </c>
      <c r="CI34" s="757">
        <f t="shared" si="41"/>
        <v>0</v>
      </c>
      <c r="CJ34" s="757">
        <f t="shared" si="42"/>
        <v>0</v>
      </c>
      <c r="CK34" s="757">
        <f t="shared" si="43"/>
        <v>0</v>
      </c>
      <c r="CL34" s="757">
        <f t="shared" si="44"/>
        <v>0</v>
      </c>
      <c r="CM34" s="815">
        <f t="shared" si="107"/>
        <v>0</v>
      </c>
      <c r="CN34" s="757">
        <f t="shared" si="45"/>
        <v>0</v>
      </c>
      <c r="CO34" s="757">
        <f t="shared" si="46"/>
        <v>0</v>
      </c>
      <c r="CP34" s="833">
        <f t="shared" si="47"/>
        <v>0</v>
      </c>
      <c r="CQ34" s="821">
        <f>'[4]3'!CQ34</f>
        <v>5.0000000000000001E-3</v>
      </c>
      <c r="CR34" s="818">
        <f>'[4]3'!CR34</f>
        <v>4.0000000000000001E-3</v>
      </c>
      <c r="CS34" s="818">
        <f>'[4]3'!CS34</f>
        <v>5.0000000000000001E-3</v>
      </c>
      <c r="CT34" s="818">
        <f>'[4]3'!CT34</f>
        <v>8.0000000000000002E-3</v>
      </c>
      <c r="CU34" s="818">
        <f>'[4]3'!CU34</f>
        <v>8.0000000000000002E-3</v>
      </c>
      <c r="CV34" s="818">
        <f>'[4]3'!CV34</f>
        <v>0</v>
      </c>
      <c r="CW34" s="757">
        <f t="shared" si="48"/>
        <v>7.22</v>
      </c>
      <c r="CX34" s="757">
        <f t="shared" si="49"/>
        <v>2.5612000000000004</v>
      </c>
      <c r="CY34" s="757">
        <f t="shared" si="50"/>
        <v>0</v>
      </c>
      <c r="CZ34" s="757">
        <f t="shared" si="51"/>
        <v>0</v>
      </c>
      <c r="DA34" s="757">
        <f t="shared" si="52"/>
        <v>2093.1799999999998</v>
      </c>
      <c r="DB34" s="815">
        <f t="shared" si="108"/>
        <v>0</v>
      </c>
      <c r="DC34" s="757">
        <f t="shared" si="53"/>
        <v>0</v>
      </c>
      <c r="DD34" s="757">
        <f t="shared" si="54"/>
        <v>9.7812000000000001</v>
      </c>
      <c r="DE34" s="833">
        <f t="shared" si="55"/>
        <v>2093.1799999999998</v>
      </c>
      <c r="DF34" s="821">
        <f>'[4]3'!DF34</f>
        <v>5.0000000000000001E-3</v>
      </c>
      <c r="DG34" s="818">
        <f>'[4]3'!DG34</f>
        <v>4.0000000000000001E-3</v>
      </c>
      <c r="DH34" s="818">
        <f>'[4]3'!DH34</f>
        <v>5.0000000000000001E-3</v>
      </c>
      <c r="DI34" s="818">
        <f>'[4]3'!DI34</f>
        <v>5.0000000000000001E-3</v>
      </c>
      <c r="DJ34" s="818">
        <f>'[4]3'!DJ34</f>
        <v>4.0000000000000001E-3</v>
      </c>
      <c r="DK34" s="818">
        <f>'[4]3'!DK34</f>
        <v>0</v>
      </c>
      <c r="DL34" s="757">
        <f t="shared" si="56"/>
        <v>9.9855</v>
      </c>
      <c r="DM34" s="757">
        <f t="shared" si="57"/>
        <v>2.9316000000000004</v>
      </c>
      <c r="DN34" s="757">
        <f t="shared" si="58"/>
        <v>0</v>
      </c>
      <c r="DO34" s="757">
        <f t="shared" si="59"/>
        <v>0</v>
      </c>
      <c r="DP34" s="757">
        <f t="shared" si="60"/>
        <v>2764.26</v>
      </c>
      <c r="DQ34" s="815">
        <f t="shared" si="109"/>
        <v>0</v>
      </c>
      <c r="DR34" s="757">
        <f t="shared" si="61"/>
        <v>0</v>
      </c>
      <c r="DS34" s="757">
        <f t="shared" si="62"/>
        <v>12.917100000000001</v>
      </c>
      <c r="DT34" s="833">
        <f t="shared" si="63"/>
        <v>2764.26</v>
      </c>
      <c r="DU34" s="821">
        <f>'[4]3'!DU34</f>
        <v>0</v>
      </c>
      <c r="DV34" s="818">
        <f>'[4]3'!DV34</f>
        <v>0</v>
      </c>
      <c r="DW34" s="818">
        <f>'[4]3'!DW34</f>
        <v>0</v>
      </c>
      <c r="DX34" s="818">
        <f>'[4]3'!DX34</f>
        <v>0</v>
      </c>
      <c r="DY34" s="818">
        <f>'[4]3'!DY34</f>
        <v>0</v>
      </c>
      <c r="DZ34" s="818">
        <f>'[4]3'!DZ34</f>
        <v>0</v>
      </c>
      <c r="EA34" s="757">
        <f t="shared" si="64"/>
        <v>0</v>
      </c>
      <c r="EB34" s="757">
        <f t="shared" si="65"/>
        <v>0</v>
      </c>
      <c r="EC34" s="757">
        <f t="shared" si="66"/>
        <v>0</v>
      </c>
      <c r="ED34" s="757">
        <f t="shared" si="67"/>
        <v>0</v>
      </c>
      <c r="EE34" s="757">
        <f t="shared" si="68"/>
        <v>0</v>
      </c>
      <c r="EF34" s="757">
        <f t="shared" si="110"/>
        <v>0</v>
      </c>
      <c r="EG34" s="757">
        <f t="shared" si="69"/>
        <v>0</v>
      </c>
      <c r="EH34" s="757">
        <f t="shared" si="70"/>
        <v>0</v>
      </c>
      <c r="EI34" s="833">
        <f t="shared" si="71"/>
        <v>0</v>
      </c>
      <c r="EJ34" s="821">
        <f>'[4]3'!EJ34</f>
        <v>0</v>
      </c>
      <c r="EK34" s="818">
        <f>'[4]3'!EK34</f>
        <v>0</v>
      </c>
      <c r="EL34" s="818">
        <f>'[4]3'!EL34</f>
        <v>0</v>
      </c>
      <c r="EM34" s="818">
        <f>'[4]3'!EM34</f>
        <v>0</v>
      </c>
      <c r="EN34" s="818">
        <f>'[4]3'!EN34</f>
        <v>0</v>
      </c>
      <c r="EO34" s="818">
        <f>'[4]3'!EO34</f>
        <v>0</v>
      </c>
      <c r="EP34" s="757">
        <f t="shared" si="72"/>
        <v>0</v>
      </c>
      <c r="EQ34" s="757">
        <f t="shared" si="73"/>
        <v>0</v>
      </c>
      <c r="ER34" s="757">
        <f t="shared" si="74"/>
        <v>0</v>
      </c>
      <c r="ES34" s="757">
        <f t="shared" si="75"/>
        <v>0</v>
      </c>
      <c r="ET34" s="757">
        <f t="shared" si="76"/>
        <v>0</v>
      </c>
      <c r="EU34" s="757">
        <f t="shared" si="77"/>
        <v>0</v>
      </c>
      <c r="EV34" s="757">
        <f t="shared" si="78"/>
        <v>0</v>
      </c>
      <c r="EW34" s="757">
        <f t="shared" si="79"/>
        <v>0</v>
      </c>
      <c r="EX34" s="833">
        <f t="shared" si="80"/>
        <v>0</v>
      </c>
      <c r="EY34" s="818">
        <f>'[4]3'!EY34</f>
        <v>0</v>
      </c>
      <c r="EZ34" s="818">
        <f>'[4]3'!EZ34</f>
        <v>0</v>
      </c>
      <c r="FA34" s="818">
        <f>'[4]3'!FA34</f>
        <v>0</v>
      </c>
      <c r="FB34" s="818">
        <f>'[4]3'!FB34</f>
        <v>0</v>
      </c>
      <c r="FC34" s="818">
        <f>'[4]3'!FC34</f>
        <v>0</v>
      </c>
      <c r="FD34" s="818">
        <f>'[4]3'!FD34</f>
        <v>0</v>
      </c>
      <c r="FE34" s="757">
        <f t="shared" si="81"/>
        <v>0</v>
      </c>
      <c r="FF34" s="757">
        <f t="shared" si="82"/>
        <v>0</v>
      </c>
      <c r="FG34" s="757">
        <f t="shared" si="83"/>
        <v>0</v>
      </c>
      <c r="FH34" s="757">
        <f t="shared" si="84"/>
        <v>0</v>
      </c>
      <c r="FI34" s="757">
        <f t="shared" si="85"/>
        <v>0</v>
      </c>
      <c r="FJ34" s="757">
        <f t="shared" si="86"/>
        <v>0</v>
      </c>
      <c r="FK34" s="757">
        <f t="shared" si="87"/>
        <v>0</v>
      </c>
      <c r="FL34" s="757">
        <f t="shared" si="88"/>
        <v>0</v>
      </c>
      <c r="FM34" s="833">
        <f t="shared" si="89"/>
        <v>0</v>
      </c>
      <c r="FN34" s="818">
        <f>'[4]3'!FN34</f>
        <v>0</v>
      </c>
      <c r="FO34" s="818">
        <f>'[4]3'!FO34</f>
        <v>0</v>
      </c>
      <c r="FP34" s="818">
        <f>'[4]3'!FP34</f>
        <v>0</v>
      </c>
      <c r="FQ34" s="818">
        <f>'[4]3'!FQ34</f>
        <v>0</v>
      </c>
      <c r="FR34" s="818">
        <f>'[4]3'!FR34</f>
        <v>0</v>
      </c>
      <c r="FS34" s="818">
        <f>'[4]3'!FS34</f>
        <v>0</v>
      </c>
      <c r="FT34" s="757">
        <f t="shared" si="90"/>
        <v>0</v>
      </c>
      <c r="FU34" s="757">
        <f t="shared" si="91"/>
        <v>0</v>
      </c>
      <c r="FV34" s="757">
        <f t="shared" si="92"/>
        <v>0</v>
      </c>
      <c r="FW34" s="757">
        <f t="shared" si="93"/>
        <v>0</v>
      </c>
      <c r="FX34" s="757">
        <f t="shared" si="94"/>
        <v>0</v>
      </c>
      <c r="FY34" s="757">
        <f t="shared" si="95"/>
        <v>0</v>
      </c>
      <c r="FZ34" s="757">
        <f t="shared" si="96"/>
        <v>0</v>
      </c>
      <c r="GA34" s="757">
        <f t="shared" si="97"/>
        <v>0</v>
      </c>
      <c r="GB34" s="833">
        <f t="shared" si="98"/>
        <v>0</v>
      </c>
      <c r="GC34" s="835">
        <f t="shared" si="99"/>
        <v>0</v>
      </c>
      <c r="GD34" s="836">
        <f t="shared" si="99"/>
        <v>0</v>
      </c>
      <c r="GE34" s="837">
        <f t="shared" si="100"/>
        <v>22.698300000000003</v>
      </c>
      <c r="GF34" s="838">
        <f t="shared" si="100"/>
        <v>4857.4400000000005</v>
      </c>
      <c r="GG34" s="839">
        <f t="shared" si="101"/>
        <v>22.698300000000003</v>
      </c>
      <c r="GH34" s="59">
        <f t="shared" si="101"/>
        <v>4857.4400000000005</v>
      </c>
      <c r="GI34" s="828">
        <v>2</v>
      </c>
      <c r="GJ34" s="105">
        <f t="shared" si="113"/>
        <v>22.698300000000003</v>
      </c>
      <c r="GK34" s="59">
        <f t="shared" si="111"/>
        <v>4857.4400000000005</v>
      </c>
      <c r="GL34" s="840">
        <f t="shared" si="112"/>
        <v>0</v>
      </c>
      <c r="GM34" s="841">
        <f t="shared" si="112"/>
        <v>0</v>
      </c>
    </row>
    <row r="35" spans="1:195" ht="18" customHeight="1">
      <c r="A35" s="814">
        <v>21</v>
      </c>
      <c r="B35" s="842" t="s">
        <v>1211</v>
      </c>
      <c r="C35" s="34" t="s">
        <v>1191</v>
      </c>
      <c r="D35" s="832">
        <f>[4]цены!E29</f>
        <v>320</v>
      </c>
      <c r="E35" s="818">
        <f>'[4]3'!E35</f>
        <v>0.01</v>
      </c>
      <c r="F35" s="818">
        <f>'[4]3'!F35</f>
        <v>0.01</v>
      </c>
      <c r="G35" s="818">
        <f>'[4]3'!G35</f>
        <v>0.01</v>
      </c>
      <c r="H35" s="818">
        <f>'[4]3'!H35</f>
        <v>0.02</v>
      </c>
      <c r="I35" s="818">
        <f>'[4]3'!I35</f>
        <v>1.6E-2</v>
      </c>
      <c r="J35" s="818">
        <f>'[4]3'!J35</f>
        <v>0</v>
      </c>
      <c r="K35" s="757">
        <f t="shared" si="0"/>
        <v>26.299000000000003</v>
      </c>
      <c r="L35" s="757">
        <f t="shared" si="1"/>
        <v>5.9670000000000005</v>
      </c>
      <c r="M35" s="819">
        <f t="shared" si="2"/>
        <v>0</v>
      </c>
      <c r="N35" s="819">
        <f t="shared" si="3"/>
        <v>0</v>
      </c>
      <c r="O35" s="757">
        <f t="shared" si="4"/>
        <v>10325.120000000001</v>
      </c>
      <c r="P35" s="815">
        <f t="shared" si="102"/>
        <v>0</v>
      </c>
      <c r="Q35" s="757">
        <f t="shared" si="5"/>
        <v>0</v>
      </c>
      <c r="R35" s="757">
        <f t="shared" si="6"/>
        <v>32.266000000000005</v>
      </c>
      <c r="S35" s="833">
        <f t="shared" si="7"/>
        <v>10325.120000000001</v>
      </c>
      <c r="T35" s="821">
        <f>'[4]3'!T35</f>
        <v>0.01</v>
      </c>
      <c r="U35" s="818">
        <f>'[4]3'!U35</f>
        <v>0.01</v>
      </c>
      <c r="V35" s="818">
        <f>'[4]3'!V35</f>
        <v>0.01</v>
      </c>
      <c r="W35" s="818">
        <f>'[4]3'!W35</f>
        <v>0.02</v>
      </c>
      <c r="X35" s="818">
        <f>'[4]3'!X35</f>
        <v>1.6E-2</v>
      </c>
      <c r="Y35" s="818">
        <f>'[4]3'!Y35</f>
        <v>0</v>
      </c>
      <c r="Z35" s="757">
        <f t="shared" si="8"/>
        <v>32.256</v>
      </c>
      <c r="AA35" s="757">
        <f t="shared" si="9"/>
        <v>7.9379999999999997</v>
      </c>
      <c r="AB35" s="757">
        <f t="shared" si="10"/>
        <v>0</v>
      </c>
      <c r="AC35" s="757">
        <f t="shared" si="11"/>
        <v>0</v>
      </c>
      <c r="AD35" s="757">
        <f t="shared" si="12"/>
        <v>12862.08</v>
      </c>
      <c r="AE35" s="815">
        <f t="shared" si="103"/>
        <v>0</v>
      </c>
      <c r="AF35" s="757">
        <f t="shared" si="13"/>
        <v>0</v>
      </c>
      <c r="AG35" s="757">
        <f t="shared" si="14"/>
        <v>40.194000000000003</v>
      </c>
      <c r="AH35" s="833">
        <f t="shared" si="15"/>
        <v>12862.08</v>
      </c>
      <c r="AI35" s="834">
        <v>0.01</v>
      </c>
      <c r="AJ35" s="808">
        <v>0.01</v>
      </c>
      <c r="AK35" s="808">
        <v>0.01</v>
      </c>
      <c r="AL35" s="808">
        <v>0.02</v>
      </c>
      <c r="AM35" s="808">
        <v>1.6E-2</v>
      </c>
      <c r="AN35" s="808"/>
      <c r="AO35" s="757">
        <f t="shared" si="16"/>
        <v>40.94</v>
      </c>
      <c r="AP35" s="757">
        <f t="shared" si="17"/>
        <v>10.520000000000005</v>
      </c>
      <c r="AQ35" s="757">
        <f t="shared" si="18"/>
        <v>0</v>
      </c>
      <c r="AR35" s="757">
        <f t="shared" si="19"/>
        <v>0</v>
      </c>
      <c r="AS35" s="757">
        <f t="shared" si="20"/>
        <v>16467.2</v>
      </c>
      <c r="AT35" s="815">
        <f t="shared" si="104"/>
        <v>0</v>
      </c>
      <c r="AU35" s="757">
        <f t="shared" si="21"/>
        <v>0</v>
      </c>
      <c r="AV35" s="757">
        <f t="shared" si="22"/>
        <v>51.46</v>
      </c>
      <c r="AW35" s="833">
        <f t="shared" si="23"/>
        <v>16467.2</v>
      </c>
      <c r="AX35" s="818">
        <f>'[4]3'!AX35</f>
        <v>0.01</v>
      </c>
      <c r="AY35" s="818">
        <f>'[4]3'!AY35</f>
        <v>0.01</v>
      </c>
      <c r="AZ35" s="818">
        <f>'[4]3'!AZ35</f>
        <v>0.01</v>
      </c>
      <c r="BA35" s="818">
        <f>'[4]3'!BA35</f>
        <v>0.02</v>
      </c>
      <c r="BB35" s="818">
        <f>'[4]3'!BB35</f>
        <v>1.6E-2</v>
      </c>
      <c r="BC35" s="818">
        <f>'[4]3'!BC35</f>
        <v>0</v>
      </c>
      <c r="BD35" s="757">
        <f t="shared" si="24"/>
        <v>35.359000000000002</v>
      </c>
      <c r="BE35" s="757">
        <f t="shared" si="25"/>
        <v>9.9369999999999976</v>
      </c>
      <c r="BF35" s="757">
        <f t="shared" si="26"/>
        <v>0</v>
      </c>
      <c r="BG35" s="757">
        <f t="shared" si="27"/>
        <v>0</v>
      </c>
      <c r="BH35" s="757">
        <f t="shared" si="28"/>
        <v>14494.72</v>
      </c>
      <c r="BI35" s="815">
        <f t="shared" si="105"/>
        <v>0</v>
      </c>
      <c r="BJ35" s="757">
        <f t="shared" si="29"/>
        <v>0</v>
      </c>
      <c r="BK35" s="757">
        <f t="shared" si="30"/>
        <v>45.295999999999999</v>
      </c>
      <c r="BL35" s="833">
        <f t="shared" si="31"/>
        <v>14494.72</v>
      </c>
      <c r="BM35" s="821">
        <f>'[4]3'!BM35</f>
        <v>2.5000000000000001E-2</v>
      </c>
      <c r="BN35" s="818">
        <f>'[4]3'!BN35</f>
        <v>0.02</v>
      </c>
      <c r="BO35" s="818">
        <f>'[4]3'!BO35</f>
        <v>2.5000000000000001E-2</v>
      </c>
      <c r="BP35" s="818">
        <f>'[4]3'!BP35</f>
        <v>2.5000000000000001E-2</v>
      </c>
      <c r="BQ35" s="818">
        <f>'[4]3'!BQ35</f>
        <v>0.02</v>
      </c>
      <c r="BR35" s="818">
        <f>'[4]3'!BR35</f>
        <v>0</v>
      </c>
      <c r="BS35" s="757">
        <f t="shared" si="32"/>
        <v>66.644999999999996</v>
      </c>
      <c r="BT35" s="757">
        <f t="shared" si="33"/>
        <v>16.920000000000002</v>
      </c>
      <c r="BU35" s="757">
        <f t="shared" si="34"/>
        <v>0</v>
      </c>
      <c r="BV35" s="757">
        <f t="shared" si="35"/>
        <v>0</v>
      </c>
      <c r="BW35" s="757">
        <f t="shared" si="36"/>
        <v>26740.799999999999</v>
      </c>
      <c r="BX35" s="815">
        <f t="shared" si="106"/>
        <v>0</v>
      </c>
      <c r="BY35" s="757">
        <f t="shared" si="37"/>
        <v>0</v>
      </c>
      <c r="BZ35" s="757">
        <f t="shared" si="38"/>
        <v>83.564999999999998</v>
      </c>
      <c r="CA35" s="833">
        <f t="shared" si="39"/>
        <v>26740.799999999999</v>
      </c>
      <c r="CB35" s="818">
        <f>'[4]3'!CB35</f>
        <v>2.5000000000000001E-2</v>
      </c>
      <c r="CC35" s="818">
        <f>'[4]3'!CC35</f>
        <v>0.02</v>
      </c>
      <c r="CD35" s="818">
        <f>'[4]3'!CD35</f>
        <v>2.5000000000000001E-2</v>
      </c>
      <c r="CE35" s="818">
        <f>'[4]3'!CE35</f>
        <v>2.5000000000000001E-2</v>
      </c>
      <c r="CF35" s="818">
        <f>'[4]3'!CF35</f>
        <v>0.02</v>
      </c>
      <c r="CG35" s="818">
        <f>'[4]3'!CG35</f>
        <v>0</v>
      </c>
      <c r="CH35" s="757">
        <f t="shared" si="40"/>
        <v>48.307500000000005</v>
      </c>
      <c r="CI35" s="757">
        <f t="shared" si="41"/>
        <v>14.478000000000005</v>
      </c>
      <c r="CJ35" s="757">
        <f t="shared" si="42"/>
        <v>0</v>
      </c>
      <c r="CK35" s="757">
        <f t="shared" si="43"/>
        <v>0</v>
      </c>
      <c r="CL35" s="757">
        <f t="shared" si="44"/>
        <v>20091.36</v>
      </c>
      <c r="CM35" s="815">
        <f t="shared" si="107"/>
        <v>0</v>
      </c>
      <c r="CN35" s="757">
        <f t="shared" si="45"/>
        <v>0</v>
      </c>
      <c r="CO35" s="757">
        <f t="shared" si="46"/>
        <v>62.785500000000013</v>
      </c>
      <c r="CP35" s="833">
        <f t="shared" si="47"/>
        <v>20091.36</v>
      </c>
      <c r="CQ35" s="821">
        <f>'[4]3'!CQ35</f>
        <v>2.5000000000000001E-2</v>
      </c>
      <c r="CR35" s="818">
        <f>'[4]3'!CR35</f>
        <v>0.02</v>
      </c>
      <c r="CS35" s="818">
        <f>'[4]3'!CS35</f>
        <v>2.5000000000000001E-2</v>
      </c>
      <c r="CT35" s="818">
        <f>'[4]3'!CT35</f>
        <v>2.5000000000000001E-2</v>
      </c>
      <c r="CU35" s="818">
        <f>'[4]3'!CU35</f>
        <v>0.02</v>
      </c>
      <c r="CV35" s="818">
        <f>'[4]3'!CV35</f>
        <v>0</v>
      </c>
      <c r="CW35" s="757">
        <f t="shared" si="48"/>
        <v>36.1</v>
      </c>
      <c r="CX35" s="757">
        <f t="shared" si="49"/>
        <v>12.806000000000001</v>
      </c>
      <c r="CY35" s="757">
        <f t="shared" si="50"/>
        <v>0</v>
      </c>
      <c r="CZ35" s="757">
        <f t="shared" si="51"/>
        <v>0</v>
      </c>
      <c r="DA35" s="757">
        <f t="shared" si="52"/>
        <v>15649.92</v>
      </c>
      <c r="DB35" s="815">
        <f t="shared" si="108"/>
        <v>0</v>
      </c>
      <c r="DC35" s="757">
        <f t="shared" si="53"/>
        <v>0</v>
      </c>
      <c r="DD35" s="757">
        <f t="shared" si="54"/>
        <v>48.906000000000006</v>
      </c>
      <c r="DE35" s="833">
        <f t="shared" si="55"/>
        <v>15649.92</v>
      </c>
      <c r="DF35" s="821">
        <f>'[4]3'!DF35</f>
        <v>2.5000000000000001E-2</v>
      </c>
      <c r="DG35" s="818">
        <f>'[4]3'!DG35</f>
        <v>0.02</v>
      </c>
      <c r="DH35" s="818">
        <f>'[4]3'!DH35</f>
        <v>2.5000000000000001E-2</v>
      </c>
      <c r="DI35" s="818">
        <f>'[4]3'!DI35</f>
        <v>2.5000000000000001E-2</v>
      </c>
      <c r="DJ35" s="818">
        <f>'[4]3'!DJ35</f>
        <v>0.02</v>
      </c>
      <c r="DK35" s="818">
        <f>'[4]3'!DK35</f>
        <v>0</v>
      </c>
      <c r="DL35" s="757">
        <f t="shared" si="56"/>
        <v>49.927500000000002</v>
      </c>
      <c r="DM35" s="757">
        <f t="shared" si="57"/>
        <v>14.658000000000001</v>
      </c>
      <c r="DN35" s="757">
        <f t="shared" si="58"/>
        <v>0</v>
      </c>
      <c r="DO35" s="757">
        <f t="shared" si="59"/>
        <v>0</v>
      </c>
      <c r="DP35" s="757">
        <f t="shared" si="60"/>
        <v>20667.36</v>
      </c>
      <c r="DQ35" s="815">
        <f t="shared" si="109"/>
        <v>0</v>
      </c>
      <c r="DR35" s="757">
        <f t="shared" si="61"/>
        <v>0</v>
      </c>
      <c r="DS35" s="757">
        <f t="shared" si="62"/>
        <v>64.585499999999996</v>
      </c>
      <c r="DT35" s="833">
        <f t="shared" si="63"/>
        <v>20667.36</v>
      </c>
      <c r="DU35" s="821">
        <f>'[4]3'!DU35</f>
        <v>2.5000000000000001E-2</v>
      </c>
      <c r="DV35" s="818">
        <f>'[4]3'!DV35</f>
        <v>0.02</v>
      </c>
      <c r="DW35" s="818">
        <f>'[4]3'!DW35</f>
        <v>2.5000000000000001E-2</v>
      </c>
      <c r="DX35" s="818">
        <f>'[4]3'!DX35</f>
        <v>2.5000000000000001E-2</v>
      </c>
      <c r="DY35" s="818">
        <f>'[4]3'!DY35</f>
        <v>0.02</v>
      </c>
      <c r="DZ35" s="818">
        <f>'[4]3'!DZ35</f>
        <v>0</v>
      </c>
      <c r="EA35" s="757">
        <f t="shared" si="64"/>
        <v>77.300000000000011</v>
      </c>
      <c r="EB35" s="757">
        <f t="shared" si="65"/>
        <v>14.639999999999999</v>
      </c>
      <c r="EC35" s="757">
        <f t="shared" si="66"/>
        <v>0</v>
      </c>
      <c r="ED35" s="757">
        <f t="shared" si="67"/>
        <v>0</v>
      </c>
      <c r="EE35" s="757">
        <f t="shared" si="68"/>
        <v>29420.799999999999</v>
      </c>
      <c r="EF35" s="757">
        <f t="shared" si="110"/>
        <v>0</v>
      </c>
      <c r="EG35" s="757">
        <f t="shared" si="69"/>
        <v>0</v>
      </c>
      <c r="EH35" s="757">
        <f t="shared" si="70"/>
        <v>91.940000000000012</v>
      </c>
      <c r="EI35" s="833">
        <f t="shared" si="71"/>
        <v>29420.799999999999</v>
      </c>
      <c r="EJ35" s="821">
        <f>'[4]3'!EJ35</f>
        <v>0.02</v>
      </c>
      <c r="EK35" s="818">
        <f>'[4]3'!EK35</f>
        <v>1.7000000000000001E-2</v>
      </c>
      <c r="EL35" s="818">
        <f>'[4]3'!EL35</f>
        <v>0.02</v>
      </c>
      <c r="EM35" s="818">
        <f>'[4]3'!EM35</f>
        <v>1.7999999999999999E-2</v>
      </c>
      <c r="EN35" s="818">
        <f>'[4]3'!EN35</f>
        <v>0.01</v>
      </c>
      <c r="EO35" s="818">
        <f>'[4]3'!EO35</f>
        <v>0</v>
      </c>
      <c r="EP35" s="757">
        <f t="shared" si="72"/>
        <v>67.868000000000009</v>
      </c>
      <c r="EQ35" s="757">
        <f t="shared" si="73"/>
        <v>12.306299999999998</v>
      </c>
      <c r="ER35" s="757">
        <f t="shared" si="74"/>
        <v>0</v>
      </c>
      <c r="ES35" s="757">
        <f t="shared" si="75"/>
        <v>0</v>
      </c>
      <c r="ET35" s="757">
        <f t="shared" si="76"/>
        <v>25655.78</v>
      </c>
      <c r="EU35" s="757">
        <f t="shared" si="77"/>
        <v>0</v>
      </c>
      <c r="EV35" s="757">
        <f t="shared" si="78"/>
        <v>0</v>
      </c>
      <c r="EW35" s="757">
        <f t="shared" si="79"/>
        <v>80.174300000000002</v>
      </c>
      <c r="EX35" s="833">
        <f t="shared" si="80"/>
        <v>25655.78</v>
      </c>
      <c r="EY35" s="818">
        <f>'[4]3'!EY35</f>
        <v>1.4999999999999999E-2</v>
      </c>
      <c r="EZ35" s="818">
        <f>'[4]3'!EZ35</f>
        <v>0.01</v>
      </c>
      <c r="FA35" s="818">
        <f>'[4]3'!FA35</f>
        <v>1.4999999999999999E-2</v>
      </c>
      <c r="FB35" s="818">
        <f>'[4]3'!FB35</f>
        <v>1.4999999999999999E-2</v>
      </c>
      <c r="FC35" s="818">
        <f>'[4]3'!FC35</f>
        <v>0.01</v>
      </c>
      <c r="FD35" s="818">
        <f>'[4]3'!FD35</f>
        <v>0</v>
      </c>
      <c r="FE35" s="757">
        <f t="shared" si="81"/>
        <v>56.458500000000001</v>
      </c>
      <c r="FF35" s="757">
        <f t="shared" si="82"/>
        <v>8.2839999999999989</v>
      </c>
      <c r="FG35" s="757">
        <f t="shared" si="83"/>
        <v>0</v>
      </c>
      <c r="FH35" s="757">
        <f t="shared" si="84"/>
        <v>0</v>
      </c>
      <c r="FI35" s="757">
        <f t="shared" si="85"/>
        <v>20717.599999999999</v>
      </c>
      <c r="FJ35" s="757">
        <f t="shared" si="86"/>
        <v>0</v>
      </c>
      <c r="FK35" s="757">
        <f t="shared" si="87"/>
        <v>0</v>
      </c>
      <c r="FL35" s="757">
        <f t="shared" si="88"/>
        <v>64.742500000000007</v>
      </c>
      <c r="FM35" s="833">
        <f t="shared" si="89"/>
        <v>20717.599999999999</v>
      </c>
      <c r="FN35" s="818">
        <f>'[4]3'!FN35</f>
        <v>1.4999999999999999E-2</v>
      </c>
      <c r="FO35" s="818">
        <f>'[4]3'!FO35</f>
        <v>0.01</v>
      </c>
      <c r="FP35" s="818">
        <f>'[4]3'!FP35</f>
        <v>1.4999999999999999E-2</v>
      </c>
      <c r="FQ35" s="818">
        <f>'[4]3'!FQ35</f>
        <v>1.4999999999999999E-2</v>
      </c>
      <c r="FR35" s="818">
        <f>'[4]3'!FR35</f>
        <v>0.01</v>
      </c>
      <c r="FS35" s="818">
        <f>'[4]3'!FS35</f>
        <v>0</v>
      </c>
      <c r="FT35" s="757">
        <f t="shared" si="90"/>
        <v>61.199999999999996</v>
      </c>
      <c r="FU35" s="757">
        <f t="shared" si="91"/>
        <v>9.2800000000000011</v>
      </c>
      <c r="FV35" s="757">
        <f t="shared" si="92"/>
        <v>0</v>
      </c>
      <c r="FW35" s="757">
        <f t="shared" si="93"/>
        <v>0</v>
      </c>
      <c r="FX35" s="757">
        <f t="shared" si="94"/>
        <v>22553.599999999999</v>
      </c>
      <c r="FY35" s="757">
        <f t="shared" si="95"/>
        <v>0</v>
      </c>
      <c r="FZ35" s="757">
        <f t="shared" si="96"/>
        <v>0</v>
      </c>
      <c r="GA35" s="757">
        <f t="shared" si="97"/>
        <v>70.47999999999999</v>
      </c>
      <c r="GB35" s="833">
        <f t="shared" si="98"/>
        <v>22553.599999999999</v>
      </c>
      <c r="GC35" s="835">
        <f t="shared" si="99"/>
        <v>315.56650000000002</v>
      </c>
      <c r="GD35" s="836">
        <f t="shared" si="99"/>
        <v>100981.28</v>
      </c>
      <c r="GE35" s="837">
        <f t="shared" si="100"/>
        <v>420.82830000000001</v>
      </c>
      <c r="GF35" s="838">
        <f t="shared" si="100"/>
        <v>134665.06</v>
      </c>
      <c r="GG35" s="839">
        <f t="shared" si="101"/>
        <v>736.39480000000003</v>
      </c>
      <c r="GH35" s="59">
        <f t="shared" si="101"/>
        <v>235646.34</v>
      </c>
      <c r="GI35" s="828">
        <v>2</v>
      </c>
      <c r="GJ35" s="105">
        <f t="shared" si="113"/>
        <v>736.39480000000003</v>
      </c>
      <c r="GK35" s="59">
        <f t="shared" si="111"/>
        <v>235646.34</v>
      </c>
      <c r="GL35" s="840">
        <f t="shared" si="112"/>
        <v>0</v>
      </c>
      <c r="GM35" s="841">
        <f t="shared" si="112"/>
        <v>0</v>
      </c>
    </row>
    <row r="36" spans="1:195" ht="18" customHeight="1">
      <c r="A36" s="831">
        <v>22</v>
      </c>
      <c r="B36" s="842" t="s">
        <v>1212</v>
      </c>
      <c r="C36" s="34" t="s">
        <v>1191</v>
      </c>
      <c r="D36" s="832">
        <f>[4]цены!E30</f>
        <v>320</v>
      </c>
      <c r="E36" s="818">
        <f>'[4]3'!E36</f>
        <v>0.01</v>
      </c>
      <c r="F36" s="818">
        <f>'[4]3'!F36</f>
        <v>0.01</v>
      </c>
      <c r="G36" s="818">
        <f>'[4]3'!G36</f>
        <v>0.01</v>
      </c>
      <c r="H36" s="818">
        <f>'[4]3'!H36</f>
        <v>0.02</v>
      </c>
      <c r="I36" s="818">
        <f>'[4]3'!I36</f>
        <v>1.6E-2</v>
      </c>
      <c r="J36" s="818">
        <f>'[4]3'!J36</f>
        <v>0</v>
      </c>
      <c r="K36" s="757">
        <f t="shared" si="0"/>
        <v>26.299000000000003</v>
      </c>
      <c r="L36" s="757">
        <f t="shared" si="1"/>
        <v>5.9670000000000005</v>
      </c>
      <c r="M36" s="819">
        <f t="shared" si="2"/>
        <v>0</v>
      </c>
      <c r="N36" s="819">
        <f t="shared" si="3"/>
        <v>0</v>
      </c>
      <c r="O36" s="757">
        <f t="shared" si="4"/>
        <v>10325.120000000001</v>
      </c>
      <c r="P36" s="815">
        <f t="shared" si="102"/>
        <v>0</v>
      </c>
      <c r="Q36" s="757">
        <f t="shared" si="5"/>
        <v>0</v>
      </c>
      <c r="R36" s="757">
        <f t="shared" si="6"/>
        <v>32.266000000000005</v>
      </c>
      <c r="S36" s="833">
        <f t="shared" si="7"/>
        <v>10325.120000000001</v>
      </c>
      <c r="T36" s="821">
        <f>'[4]3'!T36</f>
        <v>0.01</v>
      </c>
      <c r="U36" s="818">
        <f>'[4]3'!U36</f>
        <v>0.01</v>
      </c>
      <c r="V36" s="818">
        <f>'[4]3'!V36</f>
        <v>0.01</v>
      </c>
      <c r="W36" s="818">
        <f>'[4]3'!W36</f>
        <v>0.02</v>
      </c>
      <c r="X36" s="818">
        <f>'[4]3'!X36</f>
        <v>1.6E-2</v>
      </c>
      <c r="Y36" s="818">
        <f>'[4]3'!Y36</f>
        <v>0</v>
      </c>
      <c r="Z36" s="757">
        <f t="shared" si="8"/>
        <v>32.256</v>
      </c>
      <c r="AA36" s="757">
        <f t="shared" si="9"/>
        <v>7.9379999999999997</v>
      </c>
      <c r="AB36" s="757">
        <f t="shared" si="10"/>
        <v>0</v>
      </c>
      <c r="AC36" s="757">
        <f t="shared" si="11"/>
        <v>0</v>
      </c>
      <c r="AD36" s="757">
        <f t="shared" si="12"/>
        <v>12862.08</v>
      </c>
      <c r="AE36" s="815">
        <f t="shared" si="103"/>
        <v>0</v>
      </c>
      <c r="AF36" s="757">
        <f t="shared" si="13"/>
        <v>0</v>
      </c>
      <c r="AG36" s="757">
        <f t="shared" si="14"/>
        <v>40.194000000000003</v>
      </c>
      <c r="AH36" s="833">
        <f t="shared" si="15"/>
        <v>12862.08</v>
      </c>
      <c r="AI36" s="834">
        <v>0.01</v>
      </c>
      <c r="AJ36" s="808">
        <v>0.01</v>
      </c>
      <c r="AK36" s="808">
        <v>0.01</v>
      </c>
      <c r="AL36" s="808">
        <v>0.02</v>
      </c>
      <c r="AM36" s="808">
        <v>1.6E-2</v>
      </c>
      <c r="AN36" s="808"/>
      <c r="AO36" s="757">
        <f t="shared" si="16"/>
        <v>40.94</v>
      </c>
      <c r="AP36" s="757">
        <f t="shared" si="17"/>
        <v>10.520000000000005</v>
      </c>
      <c r="AQ36" s="757">
        <f t="shared" si="18"/>
        <v>0</v>
      </c>
      <c r="AR36" s="757">
        <f t="shared" si="19"/>
        <v>0</v>
      </c>
      <c r="AS36" s="757">
        <f t="shared" si="20"/>
        <v>16467.2</v>
      </c>
      <c r="AT36" s="815">
        <f t="shared" si="104"/>
        <v>0</v>
      </c>
      <c r="AU36" s="757">
        <f t="shared" si="21"/>
        <v>0</v>
      </c>
      <c r="AV36" s="757">
        <f t="shared" si="22"/>
        <v>51.46</v>
      </c>
      <c r="AW36" s="833">
        <f t="shared" si="23"/>
        <v>16467.2</v>
      </c>
      <c r="AX36" s="818">
        <f>'[4]3'!AX36</f>
        <v>0.01</v>
      </c>
      <c r="AY36" s="818">
        <f>'[4]3'!AY36</f>
        <v>0.01</v>
      </c>
      <c r="AZ36" s="818">
        <f>'[4]3'!AZ36</f>
        <v>0.01</v>
      </c>
      <c r="BA36" s="818">
        <f>'[4]3'!BA36</f>
        <v>0.02</v>
      </c>
      <c r="BB36" s="818">
        <f>'[4]3'!BB36</f>
        <v>1.6E-2</v>
      </c>
      <c r="BC36" s="818">
        <f>'[4]3'!BC36</f>
        <v>0</v>
      </c>
      <c r="BD36" s="757">
        <f t="shared" si="24"/>
        <v>35.359000000000002</v>
      </c>
      <c r="BE36" s="757">
        <f t="shared" si="25"/>
        <v>9.9369999999999976</v>
      </c>
      <c r="BF36" s="757">
        <f t="shared" si="26"/>
        <v>0</v>
      </c>
      <c r="BG36" s="757">
        <f t="shared" si="27"/>
        <v>0</v>
      </c>
      <c r="BH36" s="757">
        <f t="shared" si="28"/>
        <v>14494.72</v>
      </c>
      <c r="BI36" s="815">
        <f t="shared" si="105"/>
        <v>0</v>
      </c>
      <c r="BJ36" s="757">
        <f t="shared" si="29"/>
        <v>0</v>
      </c>
      <c r="BK36" s="757">
        <f t="shared" si="30"/>
        <v>45.295999999999999</v>
      </c>
      <c r="BL36" s="833">
        <f t="shared" si="31"/>
        <v>14494.72</v>
      </c>
      <c r="BM36" s="821">
        <f>'[4]3'!BM36</f>
        <v>2.5000000000000001E-2</v>
      </c>
      <c r="BN36" s="818">
        <f>'[4]3'!BN36</f>
        <v>0.02</v>
      </c>
      <c r="BO36" s="818">
        <f>'[4]3'!BO36</f>
        <v>2.5000000000000001E-2</v>
      </c>
      <c r="BP36" s="818">
        <f>'[4]3'!BP36</f>
        <v>2.5000000000000001E-2</v>
      </c>
      <c r="BQ36" s="818">
        <f>'[4]3'!BQ36</f>
        <v>0.02</v>
      </c>
      <c r="BR36" s="818">
        <f>'[4]3'!BR36</f>
        <v>0</v>
      </c>
      <c r="BS36" s="757">
        <f t="shared" si="32"/>
        <v>66.644999999999996</v>
      </c>
      <c r="BT36" s="757">
        <f t="shared" si="33"/>
        <v>16.920000000000002</v>
      </c>
      <c r="BU36" s="757">
        <f t="shared" si="34"/>
        <v>0</v>
      </c>
      <c r="BV36" s="757">
        <f t="shared" si="35"/>
        <v>0</v>
      </c>
      <c r="BW36" s="757">
        <f t="shared" si="36"/>
        <v>26740.799999999999</v>
      </c>
      <c r="BX36" s="815">
        <f t="shared" si="106"/>
        <v>0</v>
      </c>
      <c r="BY36" s="757">
        <f t="shared" si="37"/>
        <v>0</v>
      </c>
      <c r="BZ36" s="757">
        <f t="shared" si="38"/>
        <v>83.564999999999998</v>
      </c>
      <c r="CA36" s="833">
        <f t="shared" si="39"/>
        <v>26740.799999999999</v>
      </c>
      <c r="CB36" s="818">
        <f>'[4]3'!CB36</f>
        <v>2.5000000000000001E-2</v>
      </c>
      <c r="CC36" s="818">
        <f>'[4]3'!CC36</f>
        <v>0.02</v>
      </c>
      <c r="CD36" s="818">
        <f>'[4]3'!CD36</f>
        <v>2.5000000000000001E-2</v>
      </c>
      <c r="CE36" s="818">
        <f>'[4]3'!CE36</f>
        <v>2.5000000000000001E-2</v>
      </c>
      <c r="CF36" s="818">
        <f>'[4]3'!CF36</f>
        <v>0.02</v>
      </c>
      <c r="CG36" s="818">
        <f>'[4]3'!CG36</f>
        <v>0</v>
      </c>
      <c r="CH36" s="757">
        <f t="shared" si="40"/>
        <v>48.307500000000005</v>
      </c>
      <c r="CI36" s="757">
        <f t="shared" si="41"/>
        <v>14.478000000000005</v>
      </c>
      <c r="CJ36" s="757">
        <f t="shared" si="42"/>
        <v>0</v>
      </c>
      <c r="CK36" s="757">
        <f t="shared" si="43"/>
        <v>0</v>
      </c>
      <c r="CL36" s="757">
        <f t="shared" si="44"/>
        <v>20091.36</v>
      </c>
      <c r="CM36" s="815">
        <f t="shared" si="107"/>
        <v>0</v>
      </c>
      <c r="CN36" s="757">
        <f t="shared" si="45"/>
        <v>0</v>
      </c>
      <c r="CO36" s="757">
        <f t="shared" si="46"/>
        <v>62.785500000000013</v>
      </c>
      <c r="CP36" s="833">
        <f t="shared" si="47"/>
        <v>20091.36</v>
      </c>
      <c r="CQ36" s="821">
        <f>'[4]3'!CQ36</f>
        <v>2.5000000000000001E-2</v>
      </c>
      <c r="CR36" s="818">
        <f>'[4]3'!CR36</f>
        <v>0.02</v>
      </c>
      <c r="CS36" s="818">
        <f>'[4]3'!CS36</f>
        <v>2.5000000000000001E-2</v>
      </c>
      <c r="CT36" s="818">
        <f>'[4]3'!CT36</f>
        <v>2.5000000000000001E-2</v>
      </c>
      <c r="CU36" s="818">
        <f>'[4]3'!CU36</f>
        <v>0.02</v>
      </c>
      <c r="CV36" s="818">
        <f>'[4]3'!CV36</f>
        <v>0</v>
      </c>
      <c r="CW36" s="757">
        <f t="shared" si="48"/>
        <v>36.1</v>
      </c>
      <c r="CX36" s="757">
        <f t="shared" si="49"/>
        <v>12.806000000000001</v>
      </c>
      <c r="CY36" s="757">
        <f t="shared" si="50"/>
        <v>0</v>
      </c>
      <c r="CZ36" s="757">
        <f t="shared" si="51"/>
        <v>0</v>
      </c>
      <c r="DA36" s="757">
        <f t="shared" si="52"/>
        <v>15649.92</v>
      </c>
      <c r="DB36" s="815">
        <f t="shared" si="108"/>
        <v>0</v>
      </c>
      <c r="DC36" s="757">
        <f t="shared" si="53"/>
        <v>0</v>
      </c>
      <c r="DD36" s="757">
        <f t="shared" si="54"/>
        <v>48.906000000000006</v>
      </c>
      <c r="DE36" s="833">
        <f t="shared" si="55"/>
        <v>15649.92</v>
      </c>
      <c r="DF36" s="821">
        <f>'[4]3'!DF36</f>
        <v>2.5000000000000001E-2</v>
      </c>
      <c r="DG36" s="818">
        <f>'[4]3'!DG36</f>
        <v>0.02</v>
      </c>
      <c r="DH36" s="818">
        <f>'[4]3'!DH36</f>
        <v>2.5000000000000001E-2</v>
      </c>
      <c r="DI36" s="818">
        <f>'[4]3'!DI36</f>
        <v>2.5000000000000001E-2</v>
      </c>
      <c r="DJ36" s="818">
        <f>'[4]3'!DJ36</f>
        <v>0.02</v>
      </c>
      <c r="DK36" s="818">
        <f>'[4]3'!DK36</f>
        <v>0</v>
      </c>
      <c r="DL36" s="757">
        <f t="shared" si="56"/>
        <v>49.927500000000002</v>
      </c>
      <c r="DM36" s="757">
        <f t="shared" si="57"/>
        <v>14.658000000000001</v>
      </c>
      <c r="DN36" s="757">
        <f t="shared" si="58"/>
        <v>0</v>
      </c>
      <c r="DO36" s="757">
        <f t="shared" si="59"/>
        <v>0</v>
      </c>
      <c r="DP36" s="757">
        <f t="shared" si="60"/>
        <v>20667.36</v>
      </c>
      <c r="DQ36" s="815">
        <f t="shared" si="109"/>
        <v>0</v>
      </c>
      <c r="DR36" s="757">
        <f t="shared" si="61"/>
        <v>0</v>
      </c>
      <c r="DS36" s="757">
        <f t="shared" si="62"/>
        <v>64.585499999999996</v>
      </c>
      <c r="DT36" s="833">
        <f t="shared" si="63"/>
        <v>20667.36</v>
      </c>
      <c r="DU36" s="821">
        <f>'[4]3'!DU36</f>
        <v>2.5000000000000001E-2</v>
      </c>
      <c r="DV36" s="818">
        <f>'[4]3'!DV36</f>
        <v>0.02</v>
      </c>
      <c r="DW36" s="818">
        <f>'[4]3'!DW36</f>
        <v>2.5000000000000001E-2</v>
      </c>
      <c r="DX36" s="818">
        <f>'[4]3'!DX36</f>
        <v>2.5000000000000001E-2</v>
      </c>
      <c r="DY36" s="818">
        <f>'[4]3'!DY36</f>
        <v>0.02</v>
      </c>
      <c r="DZ36" s="818">
        <f>'[4]3'!DZ36</f>
        <v>0</v>
      </c>
      <c r="EA36" s="757">
        <f t="shared" si="64"/>
        <v>77.300000000000011</v>
      </c>
      <c r="EB36" s="757">
        <f t="shared" si="65"/>
        <v>14.639999999999999</v>
      </c>
      <c r="EC36" s="757">
        <f t="shared" si="66"/>
        <v>0</v>
      </c>
      <c r="ED36" s="757">
        <f t="shared" si="67"/>
        <v>0</v>
      </c>
      <c r="EE36" s="757">
        <f t="shared" si="68"/>
        <v>29420.799999999999</v>
      </c>
      <c r="EF36" s="757">
        <f t="shared" si="110"/>
        <v>0</v>
      </c>
      <c r="EG36" s="757">
        <f t="shared" si="69"/>
        <v>0</v>
      </c>
      <c r="EH36" s="757">
        <f t="shared" si="70"/>
        <v>91.940000000000012</v>
      </c>
      <c r="EI36" s="833">
        <f t="shared" si="71"/>
        <v>29420.799999999999</v>
      </c>
      <c r="EJ36" s="821">
        <f>'[4]3'!EJ36</f>
        <v>0.02</v>
      </c>
      <c r="EK36" s="818">
        <f>'[4]3'!EK36</f>
        <v>1.7000000000000001E-2</v>
      </c>
      <c r="EL36" s="818">
        <f>'[4]3'!EL36</f>
        <v>0.02</v>
      </c>
      <c r="EM36" s="818">
        <f>'[4]3'!EM36</f>
        <v>1.4999999999999999E-2</v>
      </c>
      <c r="EN36" s="818">
        <f>'[4]3'!EN36</f>
        <v>0.01</v>
      </c>
      <c r="EO36" s="818">
        <f>'[4]3'!EO36</f>
        <v>0</v>
      </c>
      <c r="EP36" s="757">
        <f t="shared" si="72"/>
        <v>67.868000000000009</v>
      </c>
      <c r="EQ36" s="757">
        <f t="shared" si="73"/>
        <v>12.306299999999998</v>
      </c>
      <c r="ER36" s="757">
        <f t="shared" si="74"/>
        <v>0</v>
      </c>
      <c r="ES36" s="757">
        <f t="shared" si="75"/>
        <v>0</v>
      </c>
      <c r="ET36" s="757">
        <f t="shared" si="76"/>
        <v>25655.78</v>
      </c>
      <c r="EU36" s="757">
        <f t="shared" si="77"/>
        <v>0</v>
      </c>
      <c r="EV36" s="757">
        <f t="shared" si="78"/>
        <v>0</v>
      </c>
      <c r="EW36" s="757">
        <f t="shared" si="79"/>
        <v>80.174300000000002</v>
      </c>
      <c r="EX36" s="833">
        <f t="shared" si="80"/>
        <v>25655.78</v>
      </c>
      <c r="EY36" s="818">
        <f>'[4]3'!EY36</f>
        <v>1.4999999999999999E-2</v>
      </c>
      <c r="EZ36" s="818">
        <f>'[4]3'!EZ36</f>
        <v>0.01</v>
      </c>
      <c r="FA36" s="818">
        <f>'[4]3'!FA36</f>
        <v>1.4999999999999999E-2</v>
      </c>
      <c r="FB36" s="818">
        <f>'[4]3'!FB36</f>
        <v>1.4999999999999999E-2</v>
      </c>
      <c r="FC36" s="818">
        <f>'[4]3'!FC36</f>
        <v>0.01</v>
      </c>
      <c r="FD36" s="818">
        <f>'[4]3'!FD36</f>
        <v>0</v>
      </c>
      <c r="FE36" s="757">
        <f t="shared" si="81"/>
        <v>56.458500000000001</v>
      </c>
      <c r="FF36" s="757">
        <f t="shared" si="82"/>
        <v>8.2839999999999989</v>
      </c>
      <c r="FG36" s="757">
        <f t="shared" si="83"/>
        <v>0</v>
      </c>
      <c r="FH36" s="757">
        <f t="shared" si="84"/>
        <v>0</v>
      </c>
      <c r="FI36" s="757">
        <f t="shared" si="85"/>
        <v>20717.599999999999</v>
      </c>
      <c r="FJ36" s="757">
        <f t="shared" si="86"/>
        <v>0</v>
      </c>
      <c r="FK36" s="757">
        <f t="shared" si="87"/>
        <v>0</v>
      </c>
      <c r="FL36" s="757">
        <f t="shared" si="88"/>
        <v>64.742500000000007</v>
      </c>
      <c r="FM36" s="833">
        <f t="shared" si="89"/>
        <v>20717.599999999999</v>
      </c>
      <c r="FN36" s="818">
        <f>'[4]3'!FN36</f>
        <v>1.4999999999999999E-2</v>
      </c>
      <c r="FO36" s="818">
        <f>'[4]3'!FO36</f>
        <v>0.01</v>
      </c>
      <c r="FP36" s="818">
        <f>'[4]3'!FP36</f>
        <v>1.4999999999999999E-2</v>
      </c>
      <c r="FQ36" s="818">
        <f>'[4]3'!FQ36</f>
        <v>1.4999999999999999E-2</v>
      </c>
      <c r="FR36" s="818">
        <f>'[4]3'!FR36</f>
        <v>0.01</v>
      </c>
      <c r="FS36" s="818">
        <f>'[4]3'!FS36</f>
        <v>0</v>
      </c>
      <c r="FT36" s="757">
        <f t="shared" si="90"/>
        <v>61.199999999999996</v>
      </c>
      <c r="FU36" s="757">
        <f t="shared" si="91"/>
        <v>9.2800000000000011</v>
      </c>
      <c r="FV36" s="757">
        <f t="shared" si="92"/>
        <v>0</v>
      </c>
      <c r="FW36" s="757">
        <f t="shared" si="93"/>
        <v>0</v>
      </c>
      <c r="FX36" s="757">
        <f t="shared" si="94"/>
        <v>22553.599999999999</v>
      </c>
      <c r="FY36" s="757">
        <f t="shared" si="95"/>
        <v>0</v>
      </c>
      <c r="FZ36" s="757">
        <f t="shared" si="96"/>
        <v>0</v>
      </c>
      <c r="GA36" s="757">
        <f t="shared" si="97"/>
        <v>70.47999999999999</v>
      </c>
      <c r="GB36" s="833">
        <f t="shared" si="98"/>
        <v>22553.599999999999</v>
      </c>
      <c r="GC36" s="835">
        <f t="shared" si="99"/>
        <v>315.56650000000002</v>
      </c>
      <c r="GD36" s="836">
        <f t="shared" si="99"/>
        <v>100981.28</v>
      </c>
      <c r="GE36" s="837">
        <f t="shared" si="100"/>
        <v>420.82830000000001</v>
      </c>
      <c r="GF36" s="838">
        <f t="shared" si="100"/>
        <v>134665.06</v>
      </c>
      <c r="GG36" s="839">
        <f t="shared" si="101"/>
        <v>736.39480000000003</v>
      </c>
      <c r="GH36" s="59">
        <f t="shared" si="101"/>
        <v>235646.34</v>
      </c>
      <c r="GI36" s="828">
        <v>2</v>
      </c>
      <c r="GJ36" s="105">
        <f t="shared" si="113"/>
        <v>736.39480000000003</v>
      </c>
      <c r="GK36" s="59">
        <f t="shared" si="111"/>
        <v>235646.34</v>
      </c>
      <c r="GL36" s="840">
        <f t="shared" si="112"/>
        <v>0</v>
      </c>
      <c r="GM36" s="841">
        <f t="shared" si="112"/>
        <v>0</v>
      </c>
    </row>
    <row r="37" spans="1:195" ht="18" customHeight="1">
      <c r="A37" s="814">
        <v>23</v>
      </c>
      <c r="B37" s="842" t="s">
        <v>1213</v>
      </c>
      <c r="C37" s="34" t="s">
        <v>1191</v>
      </c>
      <c r="D37" s="832">
        <f>[4]цены!E31</f>
        <v>160</v>
      </c>
      <c r="E37" s="818">
        <f>'[4]3'!E37</f>
        <v>0</v>
      </c>
      <c r="F37" s="818">
        <f>'[4]3'!F37</f>
        <v>0</v>
      </c>
      <c r="G37" s="818">
        <f>'[4]3'!G37</f>
        <v>0</v>
      </c>
      <c r="H37" s="818">
        <f>'[4]3'!H37</f>
        <v>0</v>
      </c>
      <c r="I37" s="818">
        <f>'[4]3'!I37</f>
        <v>0</v>
      </c>
      <c r="J37" s="818">
        <f>'[4]3'!J37</f>
        <v>0</v>
      </c>
      <c r="K37" s="757">
        <f t="shared" si="0"/>
        <v>0</v>
      </c>
      <c r="L37" s="757">
        <f t="shared" si="1"/>
        <v>0</v>
      </c>
      <c r="M37" s="819">
        <f t="shared" si="2"/>
        <v>0</v>
      </c>
      <c r="N37" s="819">
        <f t="shared" si="3"/>
        <v>0</v>
      </c>
      <c r="O37" s="757">
        <f t="shared" si="4"/>
        <v>0</v>
      </c>
      <c r="P37" s="815">
        <f t="shared" si="102"/>
        <v>0</v>
      </c>
      <c r="Q37" s="757">
        <f t="shared" si="5"/>
        <v>0</v>
      </c>
      <c r="R37" s="757">
        <f t="shared" si="6"/>
        <v>0</v>
      </c>
      <c r="S37" s="833">
        <f t="shared" si="7"/>
        <v>0</v>
      </c>
      <c r="T37" s="821">
        <f>'[4]3'!T37</f>
        <v>0</v>
      </c>
      <c r="U37" s="818">
        <f>'[4]3'!U37</f>
        <v>0</v>
      </c>
      <c r="V37" s="818">
        <f>'[4]3'!V37</f>
        <v>0</v>
      </c>
      <c r="W37" s="818">
        <f>'[4]3'!W37</f>
        <v>0</v>
      </c>
      <c r="X37" s="818">
        <f>'[4]3'!X37</f>
        <v>0</v>
      </c>
      <c r="Y37" s="818">
        <f>'[4]3'!Y37</f>
        <v>0</v>
      </c>
      <c r="Z37" s="757">
        <f t="shared" si="8"/>
        <v>0</v>
      </c>
      <c r="AA37" s="757">
        <f t="shared" si="9"/>
        <v>0</v>
      </c>
      <c r="AB37" s="757">
        <f t="shared" si="10"/>
        <v>0</v>
      </c>
      <c r="AC37" s="757">
        <f t="shared" si="11"/>
        <v>0</v>
      </c>
      <c r="AD37" s="757">
        <f t="shared" si="12"/>
        <v>0</v>
      </c>
      <c r="AE37" s="815">
        <f t="shared" si="103"/>
        <v>0</v>
      </c>
      <c r="AF37" s="757">
        <f t="shared" si="13"/>
        <v>0</v>
      </c>
      <c r="AG37" s="757">
        <f t="shared" si="14"/>
        <v>0</v>
      </c>
      <c r="AH37" s="833">
        <f t="shared" si="15"/>
        <v>0</v>
      </c>
      <c r="AI37" s="834"/>
      <c r="AJ37" s="808"/>
      <c r="AK37" s="808"/>
      <c r="AL37" s="808"/>
      <c r="AM37" s="808"/>
      <c r="AN37" s="808"/>
      <c r="AO37" s="757">
        <f t="shared" si="16"/>
        <v>0</v>
      </c>
      <c r="AP37" s="757">
        <f t="shared" si="17"/>
        <v>0</v>
      </c>
      <c r="AQ37" s="757">
        <f t="shared" si="18"/>
        <v>0</v>
      </c>
      <c r="AR37" s="757">
        <f t="shared" si="19"/>
        <v>0</v>
      </c>
      <c r="AS37" s="757">
        <f t="shared" si="20"/>
        <v>0</v>
      </c>
      <c r="AT37" s="815">
        <f t="shared" si="104"/>
        <v>0</v>
      </c>
      <c r="AU37" s="757">
        <f t="shared" si="21"/>
        <v>0</v>
      </c>
      <c r="AV37" s="757">
        <f t="shared" si="22"/>
        <v>0</v>
      </c>
      <c r="AW37" s="833">
        <f t="shared" si="23"/>
        <v>0</v>
      </c>
      <c r="AX37" s="818">
        <f>'[4]3'!AX37</f>
        <v>0</v>
      </c>
      <c r="AY37" s="818">
        <f>'[4]3'!AY37</f>
        <v>0</v>
      </c>
      <c r="AZ37" s="818">
        <f>'[4]3'!AZ37</f>
        <v>0</v>
      </c>
      <c r="BA37" s="818">
        <f>'[4]3'!BA37</f>
        <v>0</v>
      </c>
      <c r="BB37" s="818">
        <f>'[4]3'!BB37</f>
        <v>0</v>
      </c>
      <c r="BC37" s="818">
        <f>'[4]3'!BC37</f>
        <v>0</v>
      </c>
      <c r="BD37" s="757">
        <f t="shared" si="24"/>
        <v>0</v>
      </c>
      <c r="BE37" s="757">
        <f t="shared" si="25"/>
        <v>0</v>
      </c>
      <c r="BF37" s="757">
        <f t="shared" si="26"/>
        <v>0</v>
      </c>
      <c r="BG37" s="757">
        <f t="shared" si="27"/>
        <v>0</v>
      </c>
      <c r="BH37" s="757">
        <f t="shared" si="28"/>
        <v>0</v>
      </c>
      <c r="BI37" s="815">
        <f t="shared" si="105"/>
        <v>0</v>
      </c>
      <c r="BJ37" s="757">
        <f t="shared" si="29"/>
        <v>0</v>
      </c>
      <c r="BK37" s="757">
        <f t="shared" si="30"/>
        <v>0</v>
      </c>
      <c r="BL37" s="833">
        <f t="shared" si="31"/>
        <v>0</v>
      </c>
      <c r="BM37" s="821">
        <f>'[4]3'!BM37</f>
        <v>0</v>
      </c>
      <c r="BN37" s="818">
        <f>'[4]3'!BN37</f>
        <v>0</v>
      </c>
      <c r="BO37" s="818">
        <f>'[4]3'!BO37</f>
        <v>0</v>
      </c>
      <c r="BP37" s="818">
        <f>'[4]3'!BP37</f>
        <v>0</v>
      </c>
      <c r="BQ37" s="818">
        <f>'[4]3'!BQ37</f>
        <v>0</v>
      </c>
      <c r="BR37" s="818">
        <f>'[4]3'!BR37</f>
        <v>0</v>
      </c>
      <c r="BS37" s="757">
        <f t="shared" si="32"/>
        <v>0</v>
      </c>
      <c r="BT37" s="757">
        <f t="shared" si="33"/>
        <v>0</v>
      </c>
      <c r="BU37" s="757">
        <f t="shared" si="34"/>
        <v>0</v>
      </c>
      <c r="BV37" s="757">
        <f t="shared" si="35"/>
        <v>0</v>
      </c>
      <c r="BW37" s="757">
        <f t="shared" si="36"/>
        <v>0</v>
      </c>
      <c r="BX37" s="815">
        <f t="shared" si="106"/>
        <v>0</v>
      </c>
      <c r="BY37" s="757">
        <f t="shared" si="37"/>
        <v>0</v>
      </c>
      <c r="BZ37" s="757">
        <f t="shared" si="38"/>
        <v>0</v>
      </c>
      <c r="CA37" s="833">
        <f t="shared" si="39"/>
        <v>0</v>
      </c>
      <c r="CB37" s="818">
        <f>'[4]3'!CB37</f>
        <v>0</v>
      </c>
      <c r="CC37" s="818">
        <f>'[4]3'!CC37</f>
        <v>0</v>
      </c>
      <c r="CD37" s="818">
        <f>'[4]3'!CD37</f>
        <v>0</v>
      </c>
      <c r="CE37" s="818">
        <f>'[4]3'!CE37</f>
        <v>0</v>
      </c>
      <c r="CF37" s="818">
        <f>'[4]3'!CF37</f>
        <v>0</v>
      </c>
      <c r="CG37" s="818">
        <f>'[4]3'!CG37</f>
        <v>0</v>
      </c>
      <c r="CH37" s="757">
        <f t="shared" si="40"/>
        <v>0</v>
      </c>
      <c r="CI37" s="757">
        <f t="shared" si="41"/>
        <v>0</v>
      </c>
      <c r="CJ37" s="757">
        <f t="shared" si="42"/>
        <v>0</v>
      </c>
      <c r="CK37" s="757">
        <f t="shared" si="43"/>
        <v>0</v>
      </c>
      <c r="CL37" s="757">
        <f t="shared" si="44"/>
        <v>0</v>
      </c>
      <c r="CM37" s="815">
        <f t="shared" si="107"/>
        <v>0</v>
      </c>
      <c r="CN37" s="757">
        <f t="shared" si="45"/>
        <v>0</v>
      </c>
      <c r="CO37" s="757">
        <f t="shared" si="46"/>
        <v>0</v>
      </c>
      <c r="CP37" s="833">
        <f t="shared" si="47"/>
        <v>0</v>
      </c>
      <c r="CQ37" s="821">
        <f>'[4]3'!CQ37</f>
        <v>1.4999999999999999E-2</v>
      </c>
      <c r="CR37" s="818">
        <f>'[4]3'!CR37</f>
        <v>0.01</v>
      </c>
      <c r="CS37" s="818">
        <f>'[4]3'!CS37</f>
        <v>1.4999999999999999E-2</v>
      </c>
      <c r="CT37" s="818">
        <f>'[4]3'!CT37</f>
        <v>1.2E-2</v>
      </c>
      <c r="CU37" s="818">
        <f>'[4]3'!CU37</f>
        <v>8.0000000000000002E-3</v>
      </c>
      <c r="CV37" s="818">
        <f>'[4]3'!CV37</f>
        <v>5.0000000000000001E-4</v>
      </c>
      <c r="CW37" s="757">
        <f t="shared" si="48"/>
        <v>21.66</v>
      </c>
      <c r="CX37" s="757">
        <f t="shared" si="49"/>
        <v>6.4030000000000005</v>
      </c>
      <c r="CY37" s="757">
        <f t="shared" si="50"/>
        <v>0</v>
      </c>
      <c r="CZ37" s="757">
        <f t="shared" si="51"/>
        <v>0</v>
      </c>
      <c r="DA37" s="757">
        <f t="shared" si="52"/>
        <v>4490.08</v>
      </c>
      <c r="DB37" s="815">
        <f t="shared" si="108"/>
        <v>0.2185</v>
      </c>
      <c r="DC37" s="757">
        <f t="shared" si="53"/>
        <v>34.96</v>
      </c>
      <c r="DD37" s="757">
        <f t="shared" si="54"/>
        <v>28.281500000000001</v>
      </c>
      <c r="DE37" s="833">
        <f t="shared" si="55"/>
        <v>4525.04</v>
      </c>
      <c r="DF37" s="821">
        <f>'[4]3'!DF37</f>
        <v>1.7999999999999999E-2</v>
      </c>
      <c r="DG37" s="818">
        <f>'[4]3'!DG37</f>
        <v>0.01</v>
      </c>
      <c r="DH37" s="818">
        <f>'[4]3'!DH37</f>
        <v>1.7999999999999999E-2</v>
      </c>
      <c r="DI37" s="818">
        <f>'[4]3'!DI37</f>
        <v>1.4999999999999999E-2</v>
      </c>
      <c r="DJ37" s="818">
        <f>'[4]3'!DJ37</f>
        <v>0.01</v>
      </c>
      <c r="DK37" s="818">
        <f>'[4]3'!DK37</f>
        <v>5.0000000000000001E-4</v>
      </c>
      <c r="DL37" s="757">
        <f t="shared" si="56"/>
        <v>35.947799999999994</v>
      </c>
      <c r="DM37" s="757">
        <f t="shared" si="57"/>
        <v>7.3290000000000006</v>
      </c>
      <c r="DN37" s="757">
        <f t="shared" si="58"/>
        <v>0</v>
      </c>
      <c r="DO37" s="757">
        <f t="shared" si="59"/>
        <v>0</v>
      </c>
      <c r="DP37" s="757">
        <f t="shared" si="60"/>
        <v>6924.29</v>
      </c>
      <c r="DQ37" s="815">
        <f t="shared" si="109"/>
        <v>0.27300000000000002</v>
      </c>
      <c r="DR37" s="757">
        <f t="shared" si="61"/>
        <v>43.68</v>
      </c>
      <c r="DS37" s="757">
        <f t="shared" si="62"/>
        <v>43.549799999999998</v>
      </c>
      <c r="DT37" s="833">
        <f t="shared" si="63"/>
        <v>6967.97</v>
      </c>
      <c r="DU37" s="821">
        <f>'[4]3'!DU37</f>
        <v>1.4999999999999999E-2</v>
      </c>
      <c r="DV37" s="818">
        <f>'[4]3'!DV37</f>
        <v>0.01</v>
      </c>
      <c r="DW37" s="818">
        <f>'[4]3'!DW37</f>
        <v>1.4999999999999999E-2</v>
      </c>
      <c r="DX37" s="818">
        <f>'[4]3'!DX37</f>
        <v>1.2E-2</v>
      </c>
      <c r="DY37" s="818">
        <f>'[4]3'!DY37</f>
        <v>0.01</v>
      </c>
      <c r="DZ37" s="818">
        <f>'[4]3'!DZ37</f>
        <v>5.0000000000000001E-4</v>
      </c>
      <c r="EA37" s="757">
        <f t="shared" si="64"/>
        <v>46.379999999999995</v>
      </c>
      <c r="EB37" s="757">
        <f t="shared" si="65"/>
        <v>7.3199999999999994</v>
      </c>
      <c r="EC37" s="757">
        <f t="shared" si="66"/>
        <v>0</v>
      </c>
      <c r="ED37" s="757">
        <f t="shared" si="67"/>
        <v>0</v>
      </c>
      <c r="EE37" s="757">
        <f t="shared" si="68"/>
        <v>8592</v>
      </c>
      <c r="EF37" s="757">
        <f t="shared" si="110"/>
        <v>0.35000000000000003</v>
      </c>
      <c r="EG37" s="757">
        <f t="shared" si="69"/>
        <v>56</v>
      </c>
      <c r="EH37" s="757">
        <f t="shared" si="70"/>
        <v>54.05</v>
      </c>
      <c r="EI37" s="833">
        <f t="shared" si="71"/>
        <v>8648</v>
      </c>
      <c r="EJ37" s="821">
        <f>'[4]3'!EJ37</f>
        <v>0</v>
      </c>
      <c r="EK37" s="818">
        <f>'[4]3'!EK37</f>
        <v>0</v>
      </c>
      <c r="EL37" s="818">
        <f>'[4]3'!EL37</f>
        <v>0</v>
      </c>
      <c r="EM37" s="818">
        <f>'[4]3'!EM37</f>
        <v>0</v>
      </c>
      <c r="EN37" s="818">
        <f>'[4]3'!EN37</f>
        <v>0</v>
      </c>
      <c r="EO37" s="818">
        <f>'[4]3'!EO37</f>
        <v>0</v>
      </c>
      <c r="EP37" s="757">
        <f t="shared" si="72"/>
        <v>0</v>
      </c>
      <c r="EQ37" s="757">
        <f t="shared" si="73"/>
        <v>0</v>
      </c>
      <c r="ER37" s="757">
        <f t="shared" si="74"/>
        <v>0</v>
      </c>
      <c r="ES37" s="757">
        <f t="shared" si="75"/>
        <v>0</v>
      </c>
      <c r="ET37" s="757">
        <f t="shared" si="76"/>
        <v>0</v>
      </c>
      <c r="EU37" s="757">
        <f t="shared" si="77"/>
        <v>0</v>
      </c>
      <c r="EV37" s="757">
        <f t="shared" si="78"/>
        <v>0</v>
      </c>
      <c r="EW37" s="757">
        <f t="shared" si="79"/>
        <v>0</v>
      </c>
      <c r="EX37" s="833">
        <f t="shared" si="80"/>
        <v>0</v>
      </c>
      <c r="EY37" s="818">
        <f>'[4]3'!EY37</f>
        <v>0</v>
      </c>
      <c r="EZ37" s="818">
        <f>'[4]3'!EZ37</f>
        <v>0</v>
      </c>
      <c r="FA37" s="818">
        <f>'[4]3'!FA37</f>
        <v>0</v>
      </c>
      <c r="FB37" s="818">
        <f>'[4]3'!FB37</f>
        <v>0</v>
      </c>
      <c r="FC37" s="818">
        <f>'[4]3'!FC37</f>
        <v>0</v>
      </c>
      <c r="FD37" s="818">
        <f>'[4]3'!FD37</f>
        <v>0</v>
      </c>
      <c r="FE37" s="757">
        <f t="shared" si="81"/>
        <v>0</v>
      </c>
      <c r="FF37" s="757">
        <f t="shared" si="82"/>
        <v>0</v>
      </c>
      <c r="FG37" s="757">
        <f t="shared" si="83"/>
        <v>0</v>
      </c>
      <c r="FH37" s="757">
        <f t="shared" si="84"/>
        <v>0</v>
      </c>
      <c r="FI37" s="757">
        <f t="shared" si="85"/>
        <v>0</v>
      </c>
      <c r="FJ37" s="757">
        <f t="shared" si="86"/>
        <v>0</v>
      </c>
      <c r="FK37" s="757">
        <f t="shared" si="87"/>
        <v>0</v>
      </c>
      <c r="FL37" s="757">
        <f t="shared" si="88"/>
        <v>0</v>
      </c>
      <c r="FM37" s="833">
        <f t="shared" si="89"/>
        <v>0</v>
      </c>
      <c r="FN37" s="818">
        <f>'[4]3'!FN37</f>
        <v>0</v>
      </c>
      <c r="FO37" s="818">
        <f>'[4]3'!FO37</f>
        <v>0</v>
      </c>
      <c r="FP37" s="818">
        <f>'[4]3'!FP37</f>
        <v>0</v>
      </c>
      <c r="FQ37" s="818">
        <f>'[4]3'!FQ37</f>
        <v>0</v>
      </c>
      <c r="FR37" s="818">
        <f>'[4]3'!FR37</f>
        <v>0</v>
      </c>
      <c r="FS37" s="818">
        <f>'[4]3'!FS37</f>
        <v>0</v>
      </c>
      <c r="FT37" s="757">
        <f t="shared" si="90"/>
        <v>0</v>
      </c>
      <c r="FU37" s="757">
        <f t="shared" si="91"/>
        <v>0</v>
      </c>
      <c r="FV37" s="757">
        <f t="shared" si="92"/>
        <v>0</v>
      </c>
      <c r="FW37" s="757">
        <f t="shared" si="93"/>
        <v>0</v>
      </c>
      <c r="FX37" s="757">
        <f t="shared" si="94"/>
        <v>0</v>
      </c>
      <c r="FY37" s="757">
        <f t="shared" si="95"/>
        <v>0</v>
      </c>
      <c r="FZ37" s="757">
        <f t="shared" si="96"/>
        <v>0</v>
      </c>
      <c r="GA37" s="757">
        <f t="shared" si="97"/>
        <v>0</v>
      </c>
      <c r="GB37" s="833">
        <f t="shared" si="98"/>
        <v>0</v>
      </c>
      <c r="GC37" s="835">
        <f t="shared" si="99"/>
        <v>0</v>
      </c>
      <c r="GD37" s="836">
        <f t="shared" si="99"/>
        <v>0</v>
      </c>
      <c r="GE37" s="837">
        <f t="shared" si="100"/>
        <v>125.8813</v>
      </c>
      <c r="GF37" s="838">
        <f t="shared" si="100"/>
        <v>20141.010000000002</v>
      </c>
      <c r="GG37" s="839">
        <f t="shared" si="101"/>
        <v>125.8813</v>
      </c>
      <c r="GH37" s="59">
        <f t="shared" si="101"/>
        <v>20141.010000000002</v>
      </c>
      <c r="GI37" s="828">
        <v>2</v>
      </c>
      <c r="GJ37" s="105">
        <f t="shared" si="113"/>
        <v>125.0398</v>
      </c>
      <c r="GK37" s="59">
        <f t="shared" si="111"/>
        <v>20006.370000000003</v>
      </c>
      <c r="GL37" s="840">
        <f t="shared" si="112"/>
        <v>0.84149999999999636</v>
      </c>
      <c r="GM37" s="841">
        <f t="shared" si="112"/>
        <v>134.63999999999942</v>
      </c>
    </row>
    <row r="38" spans="1:195" ht="18" customHeight="1">
      <c r="A38" s="831">
        <v>24</v>
      </c>
      <c r="B38" s="842" t="s">
        <v>1214</v>
      </c>
      <c r="C38" s="34" t="s">
        <v>1191</v>
      </c>
      <c r="D38" s="832">
        <f>[4]цены!E32</f>
        <v>165</v>
      </c>
      <c r="E38" s="818">
        <f>'[4]3'!E38</f>
        <v>0</v>
      </c>
      <c r="F38" s="818">
        <f>'[4]3'!F38</f>
        <v>0</v>
      </c>
      <c r="G38" s="818">
        <f>'[4]3'!G38</f>
        <v>0</v>
      </c>
      <c r="H38" s="818">
        <f>'[4]3'!H38</f>
        <v>0</v>
      </c>
      <c r="I38" s="818">
        <f>'[4]3'!I38</f>
        <v>0</v>
      </c>
      <c r="J38" s="818">
        <f>'[4]3'!J38</f>
        <v>0</v>
      </c>
      <c r="K38" s="757">
        <f t="shared" si="0"/>
        <v>0</v>
      </c>
      <c r="L38" s="757">
        <f t="shared" si="1"/>
        <v>0</v>
      </c>
      <c r="M38" s="819">
        <f t="shared" si="2"/>
        <v>0</v>
      </c>
      <c r="N38" s="819">
        <f t="shared" si="3"/>
        <v>0</v>
      </c>
      <c r="O38" s="757">
        <f t="shared" si="4"/>
        <v>0</v>
      </c>
      <c r="P38" s="815">
        <f t="shared" si="102"/>
        <v>0</v>
      </c>
      <c r="Q38" s="757">
        <f t="shared" si="5"/>
        <v>0</v>
      </c>
      <c r="R38" s="757">
        <f t="shared" si="6"/>
        <v>0</v>
      </c>
      <c r="S38" s="833">
        <f t="shared" si="7"/>
        <v>0</v>
      </c>
      <c r="T38" s="821">
        <f>'[4]3'!T38</f>
        <v>0</v>
      </c>
      <c r="U38" s="818">
        <f>'[4]3'!U38</f>
        <v>0</v>
      </c>
      <c r="V38" s="818">
        <f>'[4]3'!V38</f>
        <v>0</v>
      </c>
      <c r="W38" s="818">
        <f>'[4]3'!W38</f>
        <v>0</v>
      </c>
      <c r="X38" s="818">
        <f>'[4]3'!X38</f>
        <v>0</v>
      </c>
      <c r="Y38" s="818">
        <f>'[4]3'!Y38</f>
        <v>0</v>
      </c>
      <c r="Z38" s="757">
        <f t="shared" si="8"/>
        <v>0</v>
      </c>
      <c r="AA38" s="757">
        <f t="shared" si="9"/>
        <v>0</v>
      </c>
      <c r="AB38" s="757">
        <f t="shared" si="10"/>
        <v>0</v>
      </c>
      <c r="AC38" s="757">
        <f t="shared" si="11"/>
        <v>0</v>
      </c>
      <c r="AD38" s="757">
        <f t="shared" si="12"/>
        <v>0</v>
      </c>
      <c r="AE38" s="815">
        <f t="shared" si="103"/>
        <v>0</v>
      </c>
      <c r="AF38" s="757">
        <f t="shared" si="13"/>
        <v>0</v>
      </c>
      <c r="AG38" s="757">
        <f t="shared" si="14"/>
        <v>0</v>
      </c>
      <c r="AH38" s="833">
        <f t="shared" si="15"/>
        <v>0</v>
      </c>
      <c r="AI38" s="834"/>
      <c r="AJ38" s="808"/>
      <c r="AK38" s="808"/>
      <c r="AL38" s="808"/>
      <c r="AM38" s="808"/>
      <c r="AN38" s="808"/>
      <c r="AO38" s="757">
        <f t="shared" si="16"/>
        <v>0</v>
      </c>
      <c r="AP38" s="757">
        <f t="shared" si="17"/>
        <v>0</v>
      </c>
      <c r="AQ38" s="757">
        <f t="shared" si="18"/>
        <v>0</v>
      </c>
      <c r="AR38" s="757">
        <f t="shared" si="19"/>
        <v>0</v>
      </c>
      <c r="AS38" s="757">
        <f t="shared" si="20"/>
        <v>0</v>
      </c>
      <c r="AT38" s="815">
        <f t="shared" si="104"/>
        <v>0</v>
      </c>
      <c r="AU38" s="757">
        <f t="shared" si="21"/>
        <v>0</v>
      </c>
      <c r="AV38" s="757">
        <f t="shared" si="22"/>
        <v>0</v>
      </c>
      <c r="AW38" s="833">
        <f t="shared" si="23"/>
        <v>0</v>
      </c>
      <c r="AX38" s="818">
        <f>'[4]3'!AX38</f>
        <v>0</v>
      </c>
      <c r="AY38" s="818">
        <f>'[4]3'!AY38</f>
        <v>0</v>
      </c>
      <c r="AZ38" s="818">
        <f>'[4]3'!AZ38</f>
        <v>0</v>
      </c>
      <c r="BA38" s="818">
        <f>'[4]3'!BA38</f>
        <v>0</v>
      </c>
      <c r="BB38" s="818">
        <f>'[4]3'!BB38</f>
        <v>0</v>
      </c>
      <c r="BC38" s="818">
        <f>'[4]3'!BC38</f>
        <v>0</v>
      </c>
      <c r="BD38" s="757">
        <f t="shared" si="24"/>
        <v>0</v>
      </c>
      <c r="BE38" s="757">
        <f t="shared" si="25"/>
        <v>0</v>
      </c>
      <c r="BF38" s="757">
        <f t="shared" si="26"/>
        <v>0</v>
      </c>
      <c r="BG38" s="757">
        <f t="shared" si="27"/>
        <v>0</v>
      </c>
      <c r="BH38" s="757">
        <f t="shared" si="28"/>
        <v>0</v>
      </c>
      <c r="BI38" s="815">
        <f t="shared" si="105"/>
        <v>0</v>
      </c>
      <c r="BJ38" s="757">
        <f t="shared" si="29"/>
        <v>0</v>
      </c>
      <c r="BK38" s="757">
        <f t="shared" si="30"/>
        <v>0</v>
      </c>
      <c r="BL38" s="833">
        <f t="shared" si="31"/>
        <v>0</v>
      </c>
      <c r="BM38" s="821">
        <f>'[4]3'!BM38</f>
        <v>0</v>
      </c>
      <c r="BN38" s="818">
        <f>'[4]3'!BN38</f>
        <v>0</v>
      </c>
      <c r="BO38" s="818">
        <f>'[4]3'!BO38</f>
        <v>0</v>
      </c>
      <c r="BP38" s="818">
        <f>'[4]3'!BP38</f>
        <v>0</v>
      </c>
      <c r="BQ38" s="818">
        <f>'[4]3'!BQ38</f>
        <v>0</v>
      </c>
      <c r="BR38" s="818">
        <f>'[4]3'!BR38</f>
        <v>0</v>
      </c>
      <c r="BS38" s="757">
        <f t="shared" si="32"/>
        <v>0</v>
      </c>
      <c r="BT38" s="757">
        <f t="shared" si="33"/>
        <v>0</v>
      </c>
      <c r="BU38" s="757">
        <f t="shared" si="34"/>
        <v>0</v>
      </c>
      <c r="BV38" s="757">
        <f t="shared" si="35"/>
        <v>0</v>
      </c>
      <c r="BW38" s="757">
        <f t="shared" si="36"/>
        <v>0</v>
      </c>
      <c r="BX38" s="815">
        <f t="shared" si="106"/>
        <v>0</v>
      </c>
      <c r="BY38" s="757">
        <f t="shared" si="37"/>
        <v>0</v>
      </c>
      <c r="BZ38" s="757">
        <f t="shared" si="38"/>
        <v>0</v>
      </c>
      <c r="CA38" s="833">
        <f t="shared" si="39"/>
        <v>0</v>
      </c>
      <c r="CB38" s="818">
        <f>'[4]3'!CB38</f>
        <v>0</v>
      </c>
      <c r="CC38" s="818">
        <f>'[4]3'!CC38</f>
        <v>0</v>
      </c>
      <c r="CD38" s="818">
        <f>'[4]3'!CD38</f>
        <v>0</v>
      </c>
      <c r="CE38" s="818">
        <f>'[4]3'!CE38</f>
        <v>0</v>
      </c>
      <c r="CF38" s="818">
        <f>'[4]3'!CF38</f>
        <v>0</v>
      </c>
      <c r="CG38" s="818">
        <f>'[4]3'!CG38</f>
        <v>0</v>
      </c>
      <c r="CH38" s="757">
        <f t="shared" si="40"/>
        <v>0</v>
      </c>
      <c r="CI38" s="757">
        <f t="shared" si="41"/>
        <v>0</v>
      </c>
      <c r="CJ38" s="757">
        <f t="shared" si="42"/>
        <v>0</v>
      </c>
      <c r="CK38" s="757">
        <f t="shared" si="43"/>
        <v>0</v>
      </c>
      <c r="CL38" s="757">
        <f t="shared" si="44"/>
        <v>0</v>
      </c>
      <c r="CM38" s="815">
        <f t="shared" si="107"/>
        <v>0</v>
      </c>
      <c r="CN38" s="757">
        <f t="shared" si="45"/>
        <v>0</v>
      </c>
      <c r="CO38" s="757">
        <f t="shared" si="46"/>
        <v>0</v>
      </c>
      <c r="CP38" s="833">
        <f t="shared" si="47"/>
        <v>0</v>
      </c>
      <c r="CQ38" s="821">
        <f>'[4]3'!CQ38</f>
        <v>2.5000000000000001E-2</v>
      </c>
      <c r="CR38" s="818">
        <f>'[4]3'!CR38</f>
        <v>0.02</v>
      </c>
      <c r="CS38" s="818">
        <f>'[4]3'!CS38</f>
        <v>2.5000000000000001E-2</v>
      </c>
      <c r="CT38" s="818">
        <f>'[4]3'!CT38</f>
        <v>1.4999999999999999E-2</v>
      </c>
      <c r="CU38" s="818">
        <f>'[4]3'!CU38</f>
        <v>8.0000000000000002E-3</v>
      </c>
      <c r="CV38" s="818">
        <f>'[4]3'!CV38</f>
        <v>5.0000000000000001E-4</v>
      </c>
      <c r="CW38" s="757">
        <f t="shared" si="48"/>
        <v>36.1</v>
      </c>
      <c r="CX38" s="757">
        <f t="shared" si="49"/>
        <v>12.806000000000001</v>
      </c>
      <c r="CY38" s="757">
        <f t="shared" si="50"/>
        <v>0</v>
      </c>
      <c r="CZ38" s="757">
        <f t="shared" si="51"/>
        <v>0</v>
      </c>
      <c r="DA38" s="757">
        <f t="shared" si="52"/>
        <v>8069.49</v>
      </c>
      <c r="DB38" s="815">
        <f t="shared" si="108"/>
        <v>0.2185</v>
      </c>
      <c r="DC38" s="757">
        <f t="shared" si="53"/>
        <v>36.049999999999997</v>
      </c>
      <c r="DD38" s="757">
        <f t="shared" si="54"/>
        <v>49.124500000000005</v>
      </c>
      <c r="DE38" s="833">
        <f t="shared" si="55"/>
        <v>8105.54</v>
      </c>
      <c r="DF38" s="821">
        <f>'[4]3'!DF38</f>
        <v>2.5000000000000001E-2</v>
      </c>
      <c r="DG38" s="818">
        <f>'[4]3'!DG38</f>
        <v>0.02</v>
      </c>
      <c r="DH38" s="818">
        <f>'[4]3'!DH38</f>
        <v>2.5000000000000001E-2</v>
      </c>
      <c r="DI38" s="818">
        <f>'[4]3'!DI38</f>
        <v>0.02</v>
      </c>
      <c r="DJ38" s="818">
        <f>'[4]3'!DJ38</f>
        <v>0.01</v>
      </c>
      <c r="DK38" s="818">
        <f>'[4]3'!DK38</f>
        <v>5.0000000000000001E-4</v>
      </c>
      <c r="DL38" s="757">
        <f t="shared" si="56"/>
        <v>49.927500000000002</v>
      </c>
      <c r="DM38" s="757">
        <f t="shared" si="57"/>
        <v>14.658000000000001</v>
      </c>
      <c r="DN38" s="757">
        <f t="shared" si="58"/>
        <v>0</v>
      </c>
      <c r="DO38" s="757">
        <f t="shared" si="59"/>
        <v>0</v>
      </c>
      <c r="DP38" s="757">
        <f t="shared" si="60"/>
        <v>10656.61</v>
      </c>
      <c r="DQ38" s="815">
        <f t="shared" si="109"/>
        <v>0.27300000000000002</v>
      </c>
      <c r="DR38" s="757">
        <f t="shared" si="61"/>
        <v>45.05</v>
      </c>
      <c r="DS38" s="757">
        <f t="shared" si="62"/>
        <v>64.858499999999992</v>
      </c>
      <c r="DT38" s="833">
        <f t="shared" si="63"/>
        <v>10701.66</v>
      </c>
      <c r="DU38" s="821">
        <f>'[4]3'!DU38</f>
        <v>2.5000000000000001E-2</v>
      </c>
      <c r="DV38" s="818">
        <f>'[4]3'!DV38</f>
        <v>0.02</v>
      </c>
      <c r="DW38" s="818">
        <f>'[4]3'!DW38</f>
        <v>2.5000000000000001E-2</v>
      </c>
      <c r="DX38" s="818">
        <f>'[4]3'!DX38</f>
        <v>1.4999999999999999E-2</v>
      </c>
      <c r="DY38" s="818">
        <f>'[4]3'!DY38</f>
        <v>0.01</v>
      </c>
      <c r="DZ38" s="818">
        <f>'[4]3'!DZ38</f>
        <v>5.0000000000000001E-4</v>
      </c>
      <c r="EA38" s="757">
        <f t="shared" si="64"/>
        <v>77.300000000000011</v>
      </c>
      <c r="EB38" s="757">
        <f t="shared" si="65"/>
        <v>14.639999999999999</v>
      </c>
      <c r="EC38" s="757">
        <f t="shared" si="66"/>
        <v>0</v>
      </c>
      <c r="ED38" s="757">
        <f t="shared" si="67"/>
        <v>0</v>
      </c>
      <c r="EE38" s="757">
        <f t="shared" si="68"/>
        <v>15170.1</v>
      </c>
      <c r="EF38" s="757">
        <f t="shared" si="110"/>
        <v>0.35000000000000003</v>
      </c>
      <c r="EG38" s="757">
        <f t="shared" si="69"/>
        <v>57.75</v>
      </c>
      <c r="EH38" s="757">
        <f t="shared" si="70"/>
        <v>92.29</v>
      </c>
      <c r="EI38" s="833">
        <f t="shared" si="71"/>
        <v>15227.85</v>
      </c>
      <c r="EJ38" s="821">
        <f>'[4]3'!EJ38</f>
        <v>0</v>
      </c>
      <c r="EK38" s="818">
        <f>'[4]3'!EK38</f>
        <v>0</v>
      </c>
      <c r="EL38" s="818">
        <f>'[4]3'!EL38</f>
        <v>0</v>
      </c>
      <c r="EM38" s="818">
        <f>'[4]3'!EM38</f>
        <v>0</v>
      </c>
      <c r="EN38" s="818">
        <f>'[4]3'!EN38</f>
        <v>0</v>
      </c>
      <c r="EO38" s="818">
        <f>'[4]3'!EO38</f>
        <v>0</v>
      </c>
      <c r="EP38" s="757">
        <f t="shared" si="72"/>
        <v>0</v>
      </c>
      <c r="EQ38" s="757">
        <f t="shared" si="73"/>
        <v>0</v>
      </c>
      <c r="ER38" s="757">
        <f t="shared" si="74"/>
        <v>0</v>
      </c>
      <c r="ES38" s="757">
        <f t="shared" si="75"/>
        <v>0</v>
      </c>
      <c r="ET38" s="757">
        <f t="shared" si="76"/>
        <v>0</v>
      </c>
      <c r="EU38" s="757">
        <f t="shared" si="77"/>
        <v>0</v>
      </c>
      <c r="EV38" s="757">
        <f t="shared" si="78"/>
        <v>0</v>
      </c>
      <c r="EW38" s="757">
        <f t="shared" si="79"/>
        <v>0</v>
      </c>
      <c r="EX38" s="833">
        <f t="shared" si="80"/>
        <v>0</v>
      </c>
      <c r="EY38" s="818">
        <f>'[4]3'!EY38</f>
        <v>0</v>
      </c>
      <c r="EZ38" s="818">
        <f>'[4]3'!EZ38</f>
        <v>0</v>
      </c>
      <c r="FA38" s="818">
        <f>'[4]3'!FA38</f>
        <v>0</v>
      </c>
      <c r="FB38" s="818">
        <f>'[4]3'!FB38</f>
        <v>0</v>
      </c>
      <c r="FC38" s="818">
        <f>'[4]3'!FC38</f>
        <v>0</v>
      </c>
      <c r="FD38" s="818">
        <f>'[4]3'!FD38</f>
        <v>0</v>
      </c>
      <c r="FE38" s="757">
        <f t="shared" si="81"/>
        <v>0</v>
      </c>
      <c r="FF38" s="757">
        <f t="shared" si="82"/>
        <v>0</v>
      </c>
      <c r="FG38" s="757">
        <f t="shared" si="83"/>
        <v>0</v>
      </c>
      <c r="FH38" s="757">
        <f t="shared" si="84"/>
        <v>0</v>
      </c>
      <c r="FI38" s="757">
        <f t="shared" si="85"/>
        <v>0</v>
      </c>
      <c r="FJ38" s="757">
        <f t="shared" si="86"/>
        <v>0</v>
      </c>
      <c r="FK38" s="757">
        <f t="shared" si="87"/>
        <v>0</v>
      </c>
      <c r="FL38" s="757">
        <f t="shared" si="88"/>
        <v>0</v>
      </c>
      <c r="FM38" s="833">
        <f t="shared" si="89"/>
        <v>0</v>
      </c>
      <c r="FN38" s="818">
        <f>'[4]3'!FN38</f>
        <v>0</v>
      </c>
      <c r="FO38" s="818">
        <f>'[4]3'!FO38</f>
        <v>0</v>
      </c>
      <c r="FP38" s="818">
        <f>'[4]3'!FP38</f>
        <v>0</v>
      </c>
      <c r="FQ38" s="818">
        <f>'[4]3'!FQ38</f>
        <v>0</v>
      </c>
      <c r="FR38" s="818">
        <f>'[4]3'!FR38</f>
        <v>0</v>
      </c>
      <c r="FS38" s="818">
        <f>'[4]3'!FS38</f>
        <v>0</v>
      </c>
      <c r="FT38" s="757">
        <f t="shared" si="90"/>
        <v>0</v>
      </c>
      <c r="FU38" s="757">
        <f t="shared" si="91"/>
        <v>0</v>
      </c>
      <c r="FV38" s="757">
        <f t="shared" si="92"/>
        <v>0</v>
      </c>
      <c r="FW38" s="757">
        <f t="shared" si="93"/>
        <v>0</v>
      </c>
      <c r="FX38" s="757">
        <f t="shared" si="94"/>
        <v>0</v>
      </c>
      <c r="FY38" s="757">
        <f t="shared" si="95"/>
        <v>0</v>
      </c>
      <c r="FZ38" s="757">
        <f t="shared" si="96"/>
        <v>0</v>
      </c>
      <c r="GA38" s="757">
        <f t="shared" si="97"/>
        <v>0</v>
      </c>
      <c r="GB38" s="833">
        <f t="shared" si="98"/>
        <v>0</v>
      </c>
      <c r="GC38" s="835">
        <f t="shared" si="99"/>
        <v>0</v>
      </c>
      <c r="GD38" s="836">
        <f t="shared" si="99"/>
        <v>0</v>
      </c>
      <c r="GE38" s="837">
        <f t="shared" si="100"/>
        <v>206.27300000000002</v>
      </c>
      <c r="GF38" s="838">
        <f t="shared" si="100"/>
        <v>34035.050000000003</v>
      </c>
      <c r="GG38" s="839">
        <f t="shared" si="101"/>
        <v>206.27300000000002</v>
      </c>
      <c r="GH38" s="59">
        <f t="shared" si="101"/>
        <v>34035.050000000003</v>
      </c>
      <c r="GI38" s="828">
        <v>2</v>
      </c>
      <c r="GJ38" s="105">
        <f t="shared" si="113"/>
        <v>205.43150000000003</v>
      </c>
      <c r="GK38" s="59">
        <f t="shared" si="111"/>
        <v>33896.199999999997</v>
      </c>
      <c r="GL38" s="840">
        <f t="shared" si="112"/>
        <v>0.84149999999999636</v>
      </c>
      <c r="GM38" s="841">
        <f t="shared" si="112"/>
        <v>138.85000000000582</v>
      </c>
    </row>
    <row r="39" spans="1:195" ht="18" customHeight="1">
      <c r="A39" s="814">
        <v>25</v>
      </c>
      <c r="B39" s="842" t="s">
        <v>1215</v>
      </c>
      <c r="C39" s="34" t="s">
        <v>1191</v>
      </c>
      <c r="D39" s="832">
        <f>[4]цены!E33</f>
        <v>198</v>
      </c>
      <c r="E39" s="818">
        <f>'[4]3'!E39</f>
        <v>1E-3</v>
      </c>
      <c r="F39" s="818">
        <f>'[4]3'!F39</f>
        <v>4.0000000000000002E-4</v>
      </c>
      <c r="G39" s="818">
        <f>'[4]3'!G39</f>
        <v>1E-3</v>
      </c>
      <c r="H39" s="818">
        <f>'[4]3'!H39</f>
        <v>1E-3</v>
      </c>
      <c r="I39" s="818">
        <f>'[4]3'!I39</f>
        <v>1E-3</v>
      </c>
      <c r="J39" s="818">
        <f>'[4]3'!J39</f>
        <v>0</v>
      </c>
      <c r="K39" s="757">
        <f t="shared" si="0"/>
        <v>2.6299000000000001</v>
      </c>
      <c r="L39" s="757">
        <f t="shared" si="1"/>
        <v>0.23868000000000003</v>
      </c>
      <c r="M39" s="819">
        <f t="shared" si="2"/>
        <v>0</v>
      </c>
      <c r="N39" s="819">
        <f t="shared" si="3"/>
        <v>0</v>
      </c>
      <c r="O39" s="757">
        <f t="shared" si="4"/>
        <v>567.98</v>
      </c>
      <c r="P39" s="815">
        <f t="shared" si="102"/>
        <v>0</v>
      </c>
      <c r="Q39" s="757">
        <f t="shared" si="5"/>
        <v>0</v>
      </c>
      <c r="R39" s="757">
        <f t="shared" si="6"/>
        <v>2.8685800000000001</v>
      </c>
      <c r="S39" s="833">
        <f t="shared" si="7"/>
        <v>567.98</v>
      </c>
      <c r="T39" s="821">
        <f>'[4]3'!T39</f>
        <v>1E-3</v>
      </c>
      <c r="U39" s="818">
        <f>'[4]3'!U39</f>
        <v>4.0000000000000002E-4</v>
      </c>
      <c r="V39" s="818">
        <f>'[4]3'!V39</f>
        <v>1E-3</v>
      </c>
      <c r="W39" s="818">
        <f>'[4]3'!W39</f>
        <v>1E-3</v>
      </c>
      <c r="X39" s="818">
        <f>'[4]3'!X39</f>
        <v>1E-3</v>
      </c>
      <c r="Y39" s="818">
        <f>'[4]3'!Y39</f>
        <v>0</v>
      </c>
      <c r="Z39" s="757">
        <f t="shared" si="8"/>
        <v>3.2256</v>
      </c>
      <c r="AA39" s="757">
        <f t="shared" si="9"/>
        <v>0.31752000000000002</v>
      </c>
      <c r="AB39" s="757">
        <f t="shared" si="10"/>
        <v>0</v>
      </c>
      <c r="AC39" s="757">
        <f t="shared" si="11"/>
        <v>0</v>
      </c>
      <c r="AD39" s="757">
        <f t="shared" si="12"/>
        <v>701.54</v>
      </c>
      <c r="AE39" s="815">
        <f t="shared" si="103"/>
        <v>0</v>
      </c>
      <c r="AF39" s="757">
        <f t="shared" si="13"/>
        <v>0</v>
      </c>
      <c r="AG39" s="757">
        <f t="shared" si="14"/>
        <v>3.54312</v>
      </c>
      <c r="AH39" s="833">
        <f t="shared" si="15"/>
        <v>701.54</v>
      </c>
      <c r="AI39" s="834">
        <v>1E-3</v>
      </c>
      <c r="AJ39" s="808">
        <v>4.0000000000000002E-4</v>
      </c>
      <c r="AK39" s="808">
        <v>1E-3</v>
      </c>
      <c r="AL39" s="808">
        <v>1E-3</v>
      </c>
      <c r="AM39" s="808">
        <v>1E-3</v>
      </c>
      <c r="AN39" s="808"/>
      <c r="AO39" s="757">
        <f t="shared" si="16"/>
        <v>4.0940000000000003</v>
      </c>
      <c r="AP39" s="757">
        <f t="shared" si="17"/>
        <v>0.42080000000000023</v>
      </c>
      <c r="AQ39" s="757">
        <f t="shared" si="18"/>
        <v>0</v>
      </c>
      <c r="AR39" s="757">
        <f t="shared" si="19"/>
        <v>0</v>
      </c>
      <c r="AS39" s="757">
        <f t="shared" si="20"/>
        <v>893.93</v>
      </c>
      <c r="AT39" s="815">
        <f t="shared" si="104"/>
        <v>0</v>
      </c>
      <c r="AU39" s="757">
        <f t="shared" si="21"/>
        <v>0</v>
      </c>
      <c r="AV39" s="757">
        <f t="shared" si="22"/>
        <v>4.5148000000000001</v>
      </c>
      <c r="AW39" s="833">
        <f t="shared" si="23"/>
        <v>893.93</v>
      </c>
      <c r="AX39" s="818">
        <f>'[4]3'!AX39</f>
        <v>1E-3</v>
      </c>
      <c r="AY39" s="818">
        <f>'[4]3'!AY39</f>
        <v>4.0000000000000002E-4</v>
      </c>
      <c r="AZ39" s="818">
        <f>'[4]3'!AZ39</f>
        <v>1E-3</v>
      </c>
      <c r="BA39" s="818">
        <f>'[4]3'!BA39</f>
        <v>1E-3</v>
      </c>
      <c r="BB39" s="818">
        <f>'[4]3'!BB39</f>
        <v>1E-3</v>
      </c>
      <c r="BC39" s="818">
        <f>'[4]3'!BC39</f>
        <v>0</v>
      </c>
      <c r="BD39" s="757">
        <f t="shared" si="24"/>
        <v>3.5359000000000003</v>
      </c>
      <c r="BE39" s="757">
        <f t="shared" si="25"/>
        <v>0.39747999999999989</v>
      </c>
      <c r="BF39" s="757">
        <f t="shared" si="26"/>
        <v>0</v>
      </c>
      <c r="BG39" s="757">
        <f t="shared" si="27"/>
        <v>0</v>
      </c>
      <c r="BH39" s="757">
        <f t="shared" si="28"/>
        <v>778.81</v>
      </c>
      <c r="BI39" s="815">
        <f t="shared" si="105"/>
        <v>0</v>
      </c>
      <c r="BJ39" s="757">
        <f t="shared" si="29"/>
        <v>0</v>
      </c>
      <c r="BK39" s="757">
        <f t="shared" si="30"/>
        <v>3.9333800000000001</v>
      </c>
      <c r="BL39" s="833">
        <f t="shared" si="31"/>
        <v>778.81</v>
      </c>
      <c r="BM39" s="821">
        <f>'[4]3'!BM39</f>
        <v>1E-3</v>
      </c>
      <c r="BN39" s="818">
        <f>'[4]3'!BN39</f>
        <v>1E-3</v>
      </c>
      <c r="BO39" s="818">
        <f>'[4]3'!BO39</f>
        <v>1E-3</v>
      </c>
      <c r="BP39" s="818">
        <f>'[4]3'!BP39</f>
        <v>1E-3</v>
      </c>
      <c r="BQ39" s="818">
        <f>'[4]3'!BQ39</f>
        <v>1E-3</v>
      </c>
      <c r="BR39" s="818">
        <f>'[4]3'!BR39</f>
        <v>1E-3</v>
      </c>
      <c r="BS39" s="757">
        <f t="shared" si="32"/>
        <v>2.6657999999999999</v>
      </c>
      <c r="BT39" s="757">
        <f t="shared" si="33"/>
        <v>0.84599999999999997</v>
      </c>
      <c r="BU39" s="757">
        <f t="shared" si="34"/>
        <v>0</v>
      </c>
      <c r="BV39" s="757">
        <f t="shared" si="35"/>
        <v>0</v>
      </c>
      <c r="BW39" s="757">
        <f t="shared" si="36"/>
        <v>695.34</v>
      </c>
      <c r="BX39" s="815">
        <f t="shared" si="106"/>
        <v>0.75600000000000001</v>
      </c>
      <c r="BY39" s="757">
        <f t="shared" si="37"/>
        <v>149.69</v>
      </c>
      <c r="BZ39" s="757">
        <f t="shared" si="38"/>
        <v>4.2678000000000003</v>
      </c>
      <c r="CA39" s="833">
        <f t="shared" si="39"/>
        <v>845.03</v>
      </c>
      <c r="CB39" s="818">
        <f>'[4]3'!CB39</f>
        <v>1E-3</v>
      </c>
      <c r="CC39" s="818">
        <f>'[4]3'!CC39</f>
        <v>1E-3</v>
      </c>
      <c r="CD39" s="818">
        <f>'[4]3'!CD39</f>
        <v>1E-3</v>
      </c>
      <c r="CE39" s="818">
        <f>'[4]3'!CE39</f>
        <v>1E-3</v>
      </c>
      <c r="CF39" s="818">
        <f>'[4]3'!CF39</f>
        <v>1E-3</v>
      </c>
      <c r="CG39" s="818">
        <f>'[4]3'!CG39</f>
        <v>1E-3</v>
      </c>
      <c r="CH39" s="757">
        <f t="shared" si="40"/>
        <v>1.9322999999999999</v>
      </c>
      <c r="CI39" s="757">
        <f t="shared" si="41"/>
        <v>0.72390000000000021</v>
      </c>
      <c r="CJ39" s="757">
        <f t="shared" si="42"/>
        <v>0</v>
      </c>
      <c r="CK39" s="757">
        <f t="shared" si="43"/>
        <v>0</v>
      </c>
      <c r="CL39" s="757">
        <f t="shared" si="44"/>
        <v>525.92999999999995</v>
      </c>
      <c r="CM39" s="815">
        <f t="shared" si="107"/>
        <v>0.627</v>
      </c>
      <c r="CN39" s="757">
        <f t="shared" si="45"/>
        <v>124.15</v>
      </c>
      <c r="CO39" s="757">
        <f t="shared" si="46"/>
        <v>3.2831999999999999</v>
      </c>
      <c r="CP39" s="833">
        <f t="shared" si="47"/>
        <v>650.07999999999993</v>
      </c>
      <c r="CQ39" s="821">
        <f>'[4]3'!CQ39</f>
        <v>1E-3</v>
      </c>
      <c r="CR39" s="818">
        <f>'[4]3'!CR39</f>
        <v>1E-3</v>
      </c>
      <c r="CS39" s="818">
        <f>'[4]3'!CS39</f>
        <v>1E-3</v>
      </c>
      <c r="CT39" s="818">
        <f>'[4]3'!CT39</f>
        <v>1E-3</v>
      </c>
      <c r="CU39" s="818">
        <f>'[4]3'!CU39</f>
        <v>1E-3</v>
      </c>
      <c r="CV39" s="818">
        <f>'[4]3'!CV39</f>
        <v>0</v>
      </c>
      <c r="CW39" s="757">
        <f t="shared" si="48"/>
        <v>1.444</v>
      </c>
      <c r="CX39" s="757">
        <f t="shared" si="49"/>
        <v>0.64030000000000009</v>
      </c>
      <c r="CY39" s="757">
        <f t="shared" si="50"/>
        <v>0</v>
      </c>
      <c r="CZ39" s="757">
        <f t="shared" si="51"/>
        <v>0</v>
      </c>
      <c r="DA39" s="757">
        <f t="shared" si="52"/>
        <v>412.69</v>
      </c>
      <c r="DB39" s="815">
        <f t="shared" si="108"/>
        <v>0</v>
      </c>
      <c r="DC39" s="757">
        <f t="shared" si="53"/>
        <v>0</v>
      </c>
      <c r="DD39" s="757">
        <f t="shared" si="54"/>
        <v>2.0842999999999998</v>
      </c>
      <c r="DE39" s="833">
        <f t="shared" si="55"/>
        <v>412.69</v>
      </c>
      <c r="DF39" s="821">
        <f>'[4]3'!DF39</f>
        <v>1E-3</v>
      </c>
      <c r="DG39" s="818">
        <f>'[4]3'!DG39</f>
        <v>1E-3</v>
      </c>
      <c r="DH39" s="818">
        <f>'[4]3'!DH39</f>
        <v>1E-3</v>
      </c>
      <c r="DI39" s="818">
        <f>'[4]3'!DI39</f>
        <v>1E-3</v>
      </c>
      <c r="DJ39" s="818">
        <f>'[4]3'!DJ39</f>
        <v>1E-3</v>
      </c>
      <c r="DK39" s="818">
        <f>'[4]3'!DK39</f>
        <v>0</v>
      </c>
      <c r="DL39" s="757">
        <f t="shared" si="56"/>
        <v>1.9970999999999999</v>
      </c>
      <c r="DM39" s="757">
        <f t="shared" si="57"/>
        <v>0.73290000000000011</v>
      </c>
      <c r="DN39" s="757">
        <f t="shared" si="58"/>
        <v>0</v>
      </c>
      <c r="DO39" s="757">
        <f t="shared" si="59"/>
        <v>0</v>
      </c>
      <c r="DP39" s="757">
        <f t="shared" si="60"/>
        <v>540.54</v>
      </c>
      <c r="DQ39" s="815">
        <f t="shared" si="109"/>
        <v>0</v>
      </c>
      <c r="DR39" s="757">
        <f t="shared" si="61"/>
        <v>0</v>
      </c>
      <c r="DS39" s="757">
        <f t="shared" si="62"/>
        <v>2.73</v>
      </c>
      <c r="DT39" s="833">
        <f t="shared" si="63"/>
        <v>540.54</v>
      </c>
      <c r="DU39" s="821">
        <f>'[4]3'!DU39</f>
        <v>1E-3</v>
      </c>
      <c r="DV39" s="818">
        <f>'[4]3'!DV39</f>
        <v>1E-3</v>
      </c>
      <c r="DW39" s="818">
        <f>'[4]3'!DW39</f>
        <v>1E-3</v>
      </c>
      <c r="DX39" s="818">
        <f>'[4]3'!DX39</f>
        <v>1E-3</v>
      </c>
      <c r="DY39" s="818">
        <f>'[4]3'!DY39</f>
        <v>1E-3</v>
      </c>
      <c r="DZ39" s="818">
        <f>'[4]3'!DZ39</f>
        <v>0</v>
      </c>
      <c r="EA39" s="757">
        <f t="shared" si="64"/>
        <v>3.0920000000000001</v>
      </c>
      <c r="EB39" s="757">
        <f t="shared" si="65"/>
        <v>0.73199999999999987</v>
      </c>
      <c r="EC39" s="757">
        <f t="shared" si="66"/>
        <v>0</v>
      </c>
      <c r="ED39" s="757">
        <f t="shared" si="67"/>
        <v>0</v>
      </c>
      <c r="EE39" s="757">
        <f t="shared" si="68"/>
        <v>757.15</v>
      </c>
      <c r="EF39" s="757">
        <f t="shared" si="110"/>
        <v>0</v>
      </c>
      <c r="EG39" s="757">
        <f t="shared" si="69"/>
        <v>0</v>
      </c>
      <c r="EH39" s="757">
        <f t="shared" si="70"/>
        <v>3.8239999999999998</v>
      </c>
      <c r="EI39" s="833">
        <f t="shared" si="71"/>
        <v>757.15</v>
      </c>
      <c r="EJ39" s="821">
        <f>'[4]3'!EJ39</f>
        <v>1E-3</v>
      </c>
      <c r="EK39" s="818">
        <f>'[4]3'!EK39</f>
        <v>1E-3</v>
      </c>
      <c r="EL39" s="818">
        <f>'[4]3'!EL39</f>
        <v>1E-3</v>
      </c>
      <c r="EM39" s="818">
        <f>'[4]3'!EM39</f>
        <v>1E-3</v>
      </c>
      <c r="EN39" s="818">
        <f>'[4]3'!EN39</f>
        <v>1E-3</v>
      </c>
      <c r="EO39" s="818">
        <f>'[4]3'!EO39</f>
        <v>0</v>
      </c>
      <c r="EP39" s="757">
        <f t="shared" si="72"/>
        <v>3.3934000000000002</v>
      </c>
      <c r="EQ39" s="757">
        <f t="shared" si="73"/>
        <v>0.72389999999999988</v>
      </c>
      <c r="ER39" s="757">
        <f t="shared" si="74"/>
        <v>0</v>
      </c>
      <c r="ES39" s="757">
        <f t="shared" si="75"/>
        <v>0</v>
      </c>
      <c r="ET39" s="757">
        <f t="shared" si="76"/>
        <v>815.23</v>
      </c>
      <c r="EU39" s="757">
        <f t="shared" si="77"/>
        <v>0</v>
      </c>
      <c r="EV39" s="757">
        <f t="shared" si="78"/>
        <v>0</v>
      </c>
      <c r="EW39" s="757">
        <f t="shared" si="79"/>
        <v>4.1173000000000002</v>
      </c>
      <c r="EX39" s="833">
        <f t="shared" si="80"/>
        <v>815.23</v>
      </c>
      <c r="EY39" s="818">
        <f>'[4]3'!EY39</f>
        <v>1E-3</v>
      </c>
      <c r="EZ39" s="818">
        <f>'[4]3'!EZ39</f>
        <v>1E-3</v>
      </c>
      <c r="FA39" s="818">
        <f>'[4]3'!FA39</f>
        <v>1E-3</v>
      </c>
      <c r="FB39" s="818">
        <f>'[4]3'!FB39</f>
        <v>1E-3</v>
      </c>
      <c r="FC39" s="818">
        <f>'[4]3'!FC39</f>
        <v>1E-3</v>
      </c>
      <c r="FD39" s="818">
        <f>'[4]3'!FD39</f>
        <v>0</v>
      </c>
      <c r="FE39" s="757">
        <f t="shared" si="81"/>
        <v>3.7639</v>
      </c>
      <c r="FF39" s="757">
        <f t="shared" si="82"/>
        <v>0.82839999999999991</v>
      </c>
      <c r="FG39" s="757">
        <f t="shared" si="83"/>
        <v>0</v>
      </c>
      <c r="FH39" s="757">
        <f t="shared" si="84"/>
        <v>0</v>
      </c>
      <c r="FI39" s="757">
        <f t="shared" si="85"/>
        <v>909.28</v>
      </c>
      <c r="FJ39" s="757">
        <f t="shared" si="86"/>
        <v>0</v>
      </c>
      <c r="FK39" s="757">
        <f t="shared" si="87"/>
        <v>0</v>
      </c>
      <c r="FL39" s="757">
        <f t="shared" si="88"/>
        <v>4.5922999999999998</v>
      </c>
      <c r="FM39" s="833">
        <f t="shared" si="89"/>
        <v>909.28</v>
      </c>
      <c r="FN39" s="818">
        <f>'[4]3'!FN39</f>
        <v>1E-3</v>
      </c>
      <c r="FO39" s="818">
        <f>'[4]3'!FO39</f>
        <v>1E-3</v>
      </c>
      <c r="FP39" s="818">
        <f>'[4]3'!FP39</f>
        <v>1E-3</v>
      </c>
      <c r="FQ39" s="818">
        <f>'[4]3'!FQ39</f>
        <v>1E-3</v>
      </c>
      <c r="FR39" s="818">
        <f>'[4]3'!FR39</f>
        <v>1E-3</v>
      </c>
      <c r="FS39" s="818">
        <f>'[4]3'!FS39</f>
        <v>0</v>
      </c>
      <c r="FT39" s="757">
        <f t="shared" si="90"/>
        <v>4.08</v>
      </c>
      <c r="FU39" s="757">
        <f t="shared" si="91"/>
        <v>0.92800000000000016</v>
      </c>
      <c r="FV39" s="757">
        <f t="shared" si="92"/>
        <v>0</v>
      </c>
      <c r="FW39" s="757">
        <f t="shared" si="93"/>
        <v>0</v>
      </c>
      <c r="FX39" s="757">
        <f t="shared" si="94"/>
        <v>991.58</v>
      </c>
      <c r="FY39" s="757">
        <f t="shared" si="95"/>
        <v>0</v>
      </c>
      <c r="FZ39" s="757">
        <f t="shared" si="96"/>
        <v>0</v>
      </c>
      <c r="GA39" s="757">
        <f t="shared" si="97"/>
        <v>5.008</v>
      </c>
      <c r="GB39" s="833">
        <f t="shared" si="98"/>
        <v>991.58</v>
      </c>
      <c r="GC39" s="835">
        <f t="shared" si="99"/>
        <v>22.410880000000002</v>
      </c>
      <c r="GD39" s="836">
        <f t="shared" si="99"/>
        <v>4437.37</v>
      </c>
      <c r="GE39" s="837">
        <f t="shared" si="100"/>
        <v>22.355899999999998</v>
      </c>
      <c r="GF39" s="838">
        <f t="shared" si="100"/>
        <v>4426.47</v>
      </c>
      <c r="GG39" s="839">
        <f t="shared" si="101"/>
        <v>44.766779999999997</v>
      </c>
      <c r="GH39" s="59">
        <f t="shared" si="101"/>
        <v>8863.84</v>
      </c>
      <c r="GI39" s="828">
        <v>4</v>
      </c>
      <c r="GJ39" s="105">
        <f t="shared" si="113"/>
        <v>43.383779999999994</v>
      </c>
      <c r="GK39" s="59">
        <f t="shared" si="111"/>
        <v>8590</v>
      </c>
      <c r="GL39" s="840">
        <f t="shared" si="112"/>
        <v>1.3830000000000027</v>
      </c>
      <c r="GM39" s="841">
        <f t="shared" si="112"/>
        <v>273.84000000000015</v>
      </c>
    </row>
    <row r="40" spans="1:195" ht="18" customHeight="1">
      <c r="A40" s="831">
        <v>26</v>
      </c>
      <c r="B40" s="842" t="s">
        <v>1216</v>
      </c>
      <c r="C40" s="34" t="s">
        <v>1191</v>
      </c>
      <c r="D40" s="832">
        <f>[4]цены!E34</f>
        <v>450</v>
      </c>
      <c r="E40" s="818">
        <f>'[4]3'!E40</f>
        <v>5.0000000000000001E-4</v>
      </c>
      <c r="F40" s="818">
        <f>'[4]3'!F40</f>
        <v>2.9999999999999997E-4</v>
      </c>
      <c r="G40" s="818">
        <f>'[4]3'!G40</f>
        <v>5.0000000000000001E-4</v>
      </c>
      <c r="H40" s="818">
        <f>'[4]3'!H40</f>
        <v>5.0000000000000001E-4</v>
      </c>
      <c r="I40" s="818">
        <f>'[4]3'!I40</f>
        <v>5.0000000000000001E-4</v>
      </c>
      <c r="J40" s="818">
        <f>'[4]3'!J40</f>
        <v>0</v>
      </c>
      <c r="K40" s="757">
        <f t="shared" si="0"/>
        <v>1.3149500000000001</v>
      </c>
      <c r="L40" s="757">
        <f t="shared" si="1"/>
        <v>0.17901</v>
      </c>
      <c r="M40" s="819">
        <f t="shared" si="2"/>
        <v>0</v>
      </c>
      <c r="N40" s="819">
        <f t="shared" si="3"/>
        <v>0</v>
      </c>
      <c r="O40" s="757">
        <f t="shared" si="4"/>
        <v>672.28</v>
      </c>
      <c r="P40" s="815">
        <f t="shared" si="102"/>
        <v>0</v>
      </c>
      <c r="Q40" s="757">
        <f t="shared" si="5"/>
        <v>0</v>
      </c>
      <c r="R40" s="757">
        <f t="shared" si="6"/>
        <v>1.49396</v>
      </c>
      <c r="S40" s="833">
        <f t="shared" si="7"/>
        <v>672.28</v>
      </c>
      <c r="T40" s="821">
        <f>'[4]3'!T40</f>
        <v>5.0000000000000001E-4</v>
      </c>
      <c r="U40" s="818">
        <f>'[4]3'!U40</f>
        <v>2.9999999999999997E-4</v>
      </c>
      <c r="V40" s="818">
        <f>'[4]3'!V40</f>
        <v>5.0000000000000001E-4</v>
      </c>
      <c r="W40" s="818">
        <f>'[4]3'!W40</f>
        <v>5.0000000000000001E-4</v>
      </c>
      <c r="X40" s="818">
        <f>'[4]3'!X40</f>
        <v>5.0000000000000001E-4</v>
      </c>
      <c r="Y40" s="818">
        <f>'[4]3'!Y40</f>
        <v>0</v>
      </c>
      <c r="Z40" s="757">
        <f t="shared" si="8"/>
        <v>1.6128</v>
      </c>
      <c r="AA40" s="757">
        <f t="shared" si="9"/>
        <v>0.23813999999999996</v>
      </c>
      <c r="AB40" s="757">
        <f t="shared" si="10"/>
        <v>0</v>
      </c>
      <c r="AC40" s="757">
        <f t="shared" si="11"/>
        <v>0</v>
      </c>
      <c r="AD40" s="757">
        <f t="shared" si="12"/>
        <v>832.92</v>
      </c>
      <c r="AE40" s="815">
        <f t="shared" si="103"/>
        <v>0</v>
      </c>
      <c r="AF40" s="757">
        <f t="shared" si="13"/>
        <v>0</v>
      </c>
      <c r="AG40" s="757">
        <f t="shared" si="14"/>
        <v>1.85094</v>
      </c>
      <c r="AH40" s="833">
        <f t="shared" si="15"/>
        <v>832.92</v>
      </c>
      <c r="AI40" s="834">
        <v>5.0000000000000001E-4</v>
      </c>
      <c r="AJ40" s="808">
        <v>2.9999999999999997E-4</v>
      </c>
      <c r="AK40" s="808">
        <v>5.0000000000000001E-4</v>
      </c>
      <c r="AL40" s="808">
        <v>5.0000000000000001E-4</v>
      </c>
      <c r="AM40" s="808">
        <v>5.0000000000000001E-4</v>
      </c>
      <c r="AN40" s="808"/>
      <c r="AO40" s="757">
        <f t="shared" si="16"/>
        <v>2.0470000000000002</v>
      </c>
      <c r="AP40" s="757">
        <f t="shared" si="17"/>
        <v>0.3156000000000001</v>
      </c>
      <c r="AQ40" s="757">
        <f t="shared" si="18"/>
        <v>0</v>
      </c>
      <c r="AR40" s="757">
        <f t="shared" si="19"/>
        <v>0</v>
      </c>
      <c r="AS40" s="757">
        <f t="shared" si="20"/>
        <v>1063.17</v>
      </c>
      <c r="AT40" s="815">
        <f t="shared" si="104"/>
        <v>0</v>
      </c>
      <c r="AU40" s="757">
        <f t="shared" si="21"/>
        <v>0</v>
      </c>
      <c r="AV40" s="757">
        <f t="shared" si="22"/>
        <v>2.3626000000000005</v>
      </c>
      <c r="AW40" s="833">
        <f t="shared" si="23"/>
        <v>1063.17</v>
      </c>
      <c r="AX40" s="818">
        <f>'[4]3'!AX40</f>
        <v>5.0000000000000001E-4</v>
      </c>
      <c r="AY40" s="818">
        <f>'[4]3'!AY40</f>
        <v>2.9999999999999997E-4</v>
      </c>
      <c r="AZ40" s="818">
        <f>'[4]3'!AZ40</f>
        <v>5.0000000000000001E-4</v>
      </c>
      <c r="BA40" s="818">
        <f>'[4]3'!BA40</f>
        <v>5.0000000000000001E-4</v>
      </c>
      <c r="BB40" s="818">
        <f>'[4]3'!BB40</f>
        <v>5.0000000000000001E-4</v>
      </c>
      <c r="BC40" s="818">
        <f>'[4]3'!BC40</f>
        <v>0</v>
      </c>
      <c r="BD40" s="757">
        <f t="shared" si="24"/>
        <v>1.7679500000000001</v>
      </c>
      <c r="BE40" s="757">
        <f t="shared" si="25"/>
        <v>0.29810999999999988</v>
      </c>
      <c r="BF40" s="757">
        <f t="shared" si="26"/>
        <v>0</v>
      </c>
      <c r="BG40" s="757">
        <f t="shared" si="27"/>
        <v>0</v>
      </c>
      <c r="BH40" s="757">
        <f t="shared" si="28"/>
        <v>929.73</v>
      </c>
      <c r="BI40" s="815">
        <f t="shared" si="105"/>
        <v>0</v>
      </c>
      <c r="BJ40" s="757">
        <f t="shared" si="29"/>
        <v>0</v>
      </c>
      <c r="BK40" s="757">
        <f t="shared" si="30"/>
        <v>2.0660600000000002</v>
      </c>
      <c r="BL40" s="833">
        <f t="shared" si="31"/>
        <v>929.73</v>
      </c>
      <c r="BM40" s="821">
        <f>'[4]3'!BM40</f>
        <v>1E-3</v>
      </c>
      <c r="BN40" s="818">
        <f>'[4]3'!BN40</f>
        <v>1E-3</v>
      </c>
      <c r="BO40" s="818">
        <f>'[4]3'!BO40</f>
        <v>1E-3</v>
      </c>
      <c r="BP40" s="818">
        <f>'[4]3'!BP40</f>
        <v>2E-3</v>
      </c>
      <c r="BQ40" s="818">
        <f>'[4]3'!BQ40</f>
        <v>2E-3</v>
      </c>
      <c r="BR40" s="818">
        <f>'[4]3'!BR40</f>
        <v>0</v>
      </c>
      <c r="BS40" s="757">
        <f t="shared" si="32"/>
        <v>2.6657999999999999</v>
      </c>
      <c r="BT40" s="757">
        <f t="shared" si="33"/>
        <v>0.84599999999999997</v>
      </c>
      <c r="BU40" s="757">
        <f t="shared" si="34"/>
        <v>0</v>
      </c>
      <c r="BV40" s="757">
        <f t="shared" si="35"/>
        <v>0</v>
      </c>
      <c r="BW40" s="757">
        <f t="shared" si="36"/>
        <v>1580.31</v>
      </c>
      <c r="BX40" s="815">
        <f t="shared" si="106"/>
        <v>0</v>
      </c>
      <c r="BY40" s="757">
        <f t="shared" si="37"/>
        <v>0</v>
      </c>
      <c r="BZ40" s="757">
        <f t="shared" si="38"/>
        <v>3.5118</v>
      </c>
      <c r="CA40" s="833">
        <f t="shared" si="39"/>
        <v>1580.31</v>
      </c>
      <c r="CB40" s="818">
        <f>'[4]3'!CB40</f>
        <v>1E-3</v>
      </c>
      <c r="CC40" s="818">
        <f>'[4]3'!CC40</f>
        <v>1E-3</v>
      </c>
      <c r="CD40" s="818">
        <f>'[4]3'!CD40</f>
        <v>1E-3</v>
      </c>
      <c r="CE40" s="818">
        <f>'[4]3'!CE40</f>
        <v>2E-3</v>
      </c>
      <c r="CF40" s="818">
        <f>'[4]3'!CF40</f>
        <v>2E-3</v>
      </c>
      <c r="CG40" s="818">
        <f>'[4]3'!CG40</f>
        <v>0</v>
      </c>
      <c r="CH40" s="757">
        <f t="shared" si="40"/>
        <v>1.9322999999999999</v>
      </c>
      <c r="CI40" s="757">
        <f t="shared" si="41"/>
        <v>0.72390000000000021</v>
      </c>
      <c r="CJ40" s="757">
        <f t="shared" si="42"/>
        <v>0</v>
      </c>
      <c r="CK40" s="757">
        <f t="shared" si="43"/>
        <v>0</v>
      </c>
      <c r="CL40" s="757">
        <f t="shared" si="44"/>
        <v>1195.29</v>
      </c>
      <c r="CM40" s="815">
        <f t="shared" si="107"/>
        <v>0</v>
      </c>
      <c r="CN40" s="757">
        <f t="shared" si="45"/>
        <v>0</v>
      </c>
      <c r="CO40" s="757">
        <f t="shared" si="46"/>
        <v>2.6562000000000001</v>
      </c>
      <c r="CP40" s="833">
        <f t="shared" si="47"/>
        <v>1195.29</v>
      </c>
      <c r="CQ40" s="821">
        <f>'[4]3'!CQ40</f>
        <v>2E-3</v>
      </c>
      <c r="CR40" s="818">
        <f>'[4]3'!CR40</f>
        <v>1E-3</v>
      </c>
      <c r="CS40" s="818">
        <f>'[4]3'!CS40</f>
        <v>2E-3</v>
      </c>
      <c r="CT40" s="818">
        <f>'[4]3'!CT40</f>
        <v>2E-3</v>
      </c>
      <c r="CU40" s="818">
        <f>'[4]3'!CU40</f>
        <v>2E-3</v>
      </c>
      <c r="CV40" s="818">
        <f>'[4]3'!CV40</f>
        <v>0</v>
      </c>
      <c r="CW40" s="757">
        <f t="shared" si="48"/>
        <v>2.8879999999999999</v>
      </c>
      <c r="CX40" s="757">
        <f t="shared" si="49"/>
        <v>0.64030000000000009</v>
      </c>
      <c r="CY40" s="757">
        <f t="shared" si="50"/>
        <v>0</v>
      </c>
      <c r="CZ40" s="757">
        <f t="shared" si="51"/>
        <v>0</v>
      </c>
      <c r="DA40" s="757">
        <f t="shared" si="52"/>
        <v>1587.74</v>
      </c>
      <c r="DB40" s="815">
        <f t="shared" si="108"/>
        <v>0</v>
      </c>
      <c r="DC40" s="757">
        <f t="shared" si="53"/>
        <v>0</v>
      </c>
      <c r="DD40" s="757">
        <f t="shared" si="54"/>
        <v>3.5282999999999998</v>
      </c>
      <c r="DE40" s="833">
        <f t="shared" si="55"/>
        <v>1587.74</v>
      </c>
      <c r="DF40" s="821">
        <f>'[4]3'!DF40</f>
        <v>2E-3</v>
      </c>
      <c r="DG40" s="818">
        <f>'[4]3'!DG40</f>
        <v>1E-3</v>
      </c>
      <c r="DH40" s="818">
        <f>'[4]3'!DH40</f>
        <v>2E-3</v>
      </c>
      <c r="DI40" s="818">
        <f>'[4]3'!DI40</f>
        <v>2E-3</v>
      </c>
      <c r="DJ40" s="818">
        <f>'[4]3'!DJ40</f>
        <v>2E-3</v>
      </c>
      <c r="DK40" s="818">
        <f>'[4]3'!DK40</f>
        <v>0</v>
      </c>
      <c r="DL40" s="757">
        <f t="shared" si="56"/>
        <v>3.9941999999999998</v>
      </c>
      <c r="DM40" s="757">
        <f t="shared" si="57"/>
        <v>0.73290000000000011</v>
      </c>
      <c r="DN40" s="757">
        <f t="shared" si="58"/>
        <v>0</v>
      </c>
      <c r="DO40" s="757">
        <f t="shared" si="59"/>
        <v>0</v>
      </c>
      <c r="DP40" s="757">
        <f t="shared" si="60"/>
        <v>2127.1999999999998</v>
      </c>
      <c r="DQ40" s="815">
        <f t="shared" si="109"/>
        <v>0</v>
      </c>
      <c r="DR40" s="757">
        <f t="shared" si="61"/>
        <v>0</v>
      </c>
      <c r="DS40" s="757">
        <f t="shared" si="62"/>
        <v>4.7271000000000001</v>
      </c>
      <c r="DT40" s="833">
        <f t="shared" si="63"/>
        <v>2127.1999999999998</v>
      </c>
      <c r="DU40" s="821">
        <f>'[4]3'!DU40</f>
        <v>2E-3</v>
      </c>
      <c r="DV40" s="818">
        <f>'[4]3'!DV40</f>
        <v>1E-3</v>
      </c>
      <c r="DW40" s="818">
        <f>'[4]3'!DW40</f>
        <v>2E-3</v>
      </c>
      <c r="DX40" s="818">
        <f>'[4]3'!DX40</f>
        <v>2E-3</v>
      </c>
      <c r="DY40" s="818">
        <f>'[4]3'!DY40</f>
        <v>1E-3</v>
      </c>
      <c r="DZ40" s="818">
        <f>'[4]3'!DZ40</f>
        <v>0</v>
      </c>
      <c r="EA40" s="757">
        <f t="shared" si="64"/>
        <v>6.1840000000000002</v>
      </c>
      <c r="EB40" s="757">
        <f t="shared" si="65"/>
        <v>0.73199999999999987</v>
      </c>
      <c r="EC40" s="757">
        <f t="shared" si="66"/>
        <v>0</v>
      </c>
      <c r="ED40" s="757">
        <f t="shared" si="67"/>
        <v>0</v>
      </c>
      <c r="EE40" s="757">
        <f t="shared" si="68"/>
        <v>3112.2</v>
      </c>
      <c r="EF40" s="757">
        <f t="shared" si="110"/>
        <v>0</v>
      </c>
      <c r="EG40" s="757">
        <f t="shared" si="69"/>
        <v>0</v>
      </c>
      <c r="EH40" s="757">
        <f t="shared" si="70"/>
        <v>6.9160000000000004</v>
      </c>
      <c r="EI40" s="833">
        <f t="shared" si="71"/>
        <v>3112.2</v>
      </c>
      <c r="EJ40" s="821">
        <f>'[4]3'!EJ40</f>
        <v>1E-3</v>
      </c>
      <c r="EK40" s="818">
        <f>'[4]3'!EK40</f>
        <v>1E-3</v>
      </c>
      <c r="EL40" s="818">
        <f>'[4]3'!EL40</f>
        <v>1E-3</v>
      </c>
      <c r="EM40" s="818">
        <f>'[4]3'!EM40</f>
        <v>1E-3</v>
      </c>
      <c r="EN40" s="818">
        <f>'[4]3'!EN40</f>
        <v>1E-3</v>
      </c>
      <c r="EO40" s="818">
        <f>'[4]3'!EO40</f>
        <v>0</v>
      </c>
      <c r="EP40" s="757">
        <f t="shared" si="72"/>
        <v>3.3934000000000002</v>
      </c>
      <c r="EQ40" s="757">
        <f t="shared" si="73"/>
        <v>0.72389999999999988</v>
      </c>
      <c r="ER40" s="757">
        <f t="shared" si="74"/>
        <v>0</v>
      </c>
      <c r="ES40" s="757">
        <f t="shared" si="75"/>
        <v>0</v>
      </c>
      <c r="ET40" s="757">
        <f t="shared" si="76"/>
        <v>1852.79</v>
      </c>
      <c r="EU40" s="757">
        <f t="shared" si="77"/>
        <v>0</v>
      </c>
      <c r="EV40" s="757">
        <f t="shared" si="78"/>
        <v>0</v>
      </c>
      <c r="EW40" s="757">
        <f t="shared" si="79"/>
        <v>4.1173000000000002</v>
      </c>
      <c r="EX40" s="833">
        <f t="shared" si="80"/>
        <v>1852.79</v>
      </c>
      <c r="EY40" s="818">
        <f>'[4]3'!EY40</f>
        <v>1E-3</v>
      </c>
      <c r="EZ40" s="818">
        <f>'[4]3'!EZ40</f>
        <v>1E-3</v>
      </c>
      <c r="FA40" s="818">
        <f>'[4]3'!FA40</f>
        <v>1E-3</v>
      </c>
      <c r="FB40" s="818">
        <f>'[4]3'!FB40</f>
        <v>1E-3</v>
      </c>
      <c r="FC40" s="818">
        <f>'[4]3'!FC40</f>
        <v>1E-3</v>
      </c>
      <c r="FD40" s="818">
        <f>'[4]3'!FD40</f>
        <v>0</v>
      </c>
      <c r="FE40" s="757">
        <f t="shared" si="81"/>
        <v>3.7639</v>
      </c>
      <c r="FF40" s="757">
        <f t="shared" si="82"/>
        <v>0.82839999999999991</v>
      </c>
      <c r="FG40" s="757">
        <f t="shared" si="83"/>
        <v>0</v>
      </c>
      <c r="FH40" s="757">
        <f t="shared" si="84"/>
        <v>0</v>
      </c>
      <c r="FI40" s="757">
        <f t="shared" si="85"/>
        <v>2066.54</v>
      </c>
      <c r="FJ40" s="757">
        <f t="shared" si="86"/>
        <v>0</v>
      </c>
      <c r="FK40" s="757">
        <f t="shared" si="87"/>
        <v>0</v>
      </c>
      <c r="FL40" s="757">
        <f t="shared" si="88"/>
        <v>4.5922999999999998</v>
      </c>
      <c r="FM40" s="833">
        <f t="shared" si="89"/>
        <v>2066.54</v>
      </c>
      <c r="FN40" s="818">
        <f>'[4]3'!FN40</f>
        <v>1E-3</v>
      </c>
      <c r="FO40" s="818">
        <f>'[4]3'!FO40</f>
        <v>1E-3</v>
      </c>
      <c r="FP40" s="818">
        <f>'[4]3'!FP40</f>
        <v>1E-3</v>
      </c>
      <c r="FQ40" s="818">
        <f>'[4]3'!FQ40</f>
        <v>1E-3</v>
      </c>
      <c r="FR40" s="818">
        <f>'[4]3'!FR40</f>
        <v>1E-3</v>
      </c>
      <c r="FS40" s="818">
        <f>'[4]3'!FS40</f>
        <v>0</v>
      </c>
      <c r="FT40" s="757">
        <f t="shared" si="90"/>
        <v>4.08</v>
      </c>
      <c r="FU40" s="757">
        <f t="shared" si="91"/>
        <v>0.92800000000000016</v>
      </c>
      <c r="FV40" s="757">
        <f t="shared" si="92"/>
        <v>0</v>
      </c>
      <c r="FW40" s="757">
        <f t="shared" si="93"/>
        <v>0</v>
      </c>
      <c r="FX40" s="757">
        <f t="shared" si="94"/>
        <v>2253.6</v>
      </c>
      <c r="FY40" s="757">
        <f t="shared" si="95"/>
        <v>0</v>
      </c>
      <c r="FZ40" s="757">
        <f t="shared" si="96"/>
        <v>0</v>
      </c>
      <c r="GA40" s="757">
        <f t="shared" si="97"/>
        <v>5.008</v>
      </c>
      <c r="GB40" s="833">
        <f t="shared" si="98"/>
        <v>2253.6</v>
      </c>
      <c r="GC40" s="835">
        <f t="shared" si="99"/>
        <v>13.941560000000001</v>
      </c>
      <c r="GD40" s="836">
        <f t="shared" si="99"/>
        <v>6273.7</v>
      </c>
      <c r="GE40" s="837">
        <f t="shared" si="100"/>
        <v>28.888999999999999</v>
      </c>
      <c r="GF40" s="838">
        <f t="shared" si="100"/>
        <v>13000.070000000002</v>
      </c>
      <c r="GG40" s="839">
        <f t="shared" si="101"/>
        <v>42.830559999999998</v>
      </c>
      <c r="GH40" s="59">
        <f t="shared" si="101"/>
        <v>19273.77</v>
      </c>
      <c r="GI40" s="828">
        <v>2</v>
      </c>
      <c r="GJ40" s="105">
        <f t="shared" si="113"/>
        <v>42.830559999999998</v>
      </c>
      <c r="GK40" s="59">
        <f t="shared" si="111"/>
        <v>19273.77</v>
      </c>
      <c r="GL40" s="840">
        <f t="shared" si="112"/>
        <v>0</v>
      </c>
      <c r="GM40" s="841">
        <f t="shared" si="112"/>
        <v>0</v>
      </c>
    </row>
    <row r="41" spans="1:195" ht="18" customHeight="1">
      <c r="A41" s="814">
        <v>27</v>
      </c>
      <c r="B41" s="842" t="s">
        <v>1217</v>
      </c>
      <c r="C41" s="34" t="s">
        <v>1191</v>
      </c>
      <c r="D41" s="832">
        <f>[4]цены!E35</f>
        <v>450</v>
      </c>
      <c r="E41" s="818">
        <f>'[4]3'!E41</f>
        <v>5.0000000000000001E-4</v>
      </c>
      <c r="F41" s="818">
        <f>'[4]3'!F41</f>
        <v>2.9999999999999997E-4</v>
      </c>
      <c r="G41" s="818">
        <f>'[4]3'!G41</f>
        <v>5.0000000000000001E-4</v>
      </c>
      <c r="H41" s="818">
        <f>'[4]3'!H41</f>
        <v>5.0000000000000001E-4</v>
      </c>
      <c r="I41" s="818">
        <f>'[4]3'!I41</f>
        <v>5.0000000000000001E-4</v>
      </c>
      <c r="J41" s="818">
        <f>'[4]3'!J41</f>
        <v>0</v>
      </c>
      <c r="K41" s="757">
        <f t="shared" si="0"/>
        <v>1.3149500000000001</v>
      </c>
      <c r="L41" s="757">
        <f t="shared" si="1"/>
        <v>0.17901</v>
      </c>
      <c r="M41" s="819">
        <f t="shared" si="2"/>
        <v>0</v>
      </c>
      <c r="N41" s="819">
        <f t="shared" si="3"/>
        <v>0</v>
      </c>
      <c r="O41" s="757">
        <f t="shared" si="4"/>
        <v>672.28</v>
      </c>
      <c r="P41" s="815">
        <f t="shared" si="102"/>
        <v>0</v>
      </c>
      <c r="Q41" s="757">
        <f t="shared" si="5"/>
        <v>0</v>
      </c>
      <c r="R41" s="757">
        <f t="shared" si="6"/>
        <v>1.49396</v>
      </c>
      <c r="S41" s="833">
        <f t="shared" si="7"/>
        <v>672.28</v>
      </c>
      <c r="T41" s="821">
        <f>'[4]3'!T41</f>
        <v>5.0000000000000001E-4</v>
      </c>
      <c r="U41" s="818">
        <f>'[4]3'!U41</f>
        <v>2.9999999999999997E-4</v>
      </c>
      <c r="V41" s="818">
        <f>'[4]3'!V41</f>
        <v>5.0000000000000001E-4</v>
      </c>
      <c r="W41" s="818">
        <f>'[4]3'!W41</f>
        <v>5.0000000000000001E-4</v>
      </c>
      <c r="X41" s="818">
        <f>'[4]3'!X41</f>
        <v>5.0000000000000001E-4</v>
      </c>
      <c r="Y41" s="818">
        <f>'[4]3'!Y41</f>
        <v>0</v>
      </c>
      <c r="Z41" s="757">
        <f t="shared" si="8"/>
        <v>1.6128</v>
      </c>
      <c r="AA41" s="757">
        <f t="shared" si="9"/>
        <v>0.23813999999999996</v>
      </c>
      <c r="AB41" s="757">
        <f t="shared" si="10"/>
        <v>0</v>
      </c>
      <c r="AC41" s="757">
        <f t="shared" si="11"/>
        <v>0</v>
      </c>
      <c r="AD41" s="757">
        <f t="shared" si="12"/>
        <v>832.92</v>
      </c>
      <c r="AE41" s="815">
        <f t="shared" si="103"/>
        <v>0</v>
      </c>
      <c r="AF41" s="757">
        <f t="shared" si="13"/>
        <v>0</v>
      </c>
      <c r="AG41" s="757">
        <f t="shared" si="14"/>
        <v>1.85094</v>
      </c>
      <c r="AH41" s="833">
        <f t="shared" si="15"/>
        <v>832.92</v>
      </c>
      <c r="AI41" s="834">
        <v>5.0000000000000001E-4</v>
      </c>
      <c r="AJ41" s="808">
        <v>2.9999999999999997E-4</v>
      </c>
      <c r="AK41" s="808">
        <v>5.0000000000000001E-4</v>
      </c>
      <c r="AL41" s="808">
        <v>5.0000000000000001E-4</v>
      </c>
      <c r="AM41" s="808">
        <v>5.0000000000000001E-4</v>
      </c>
      <c r="AN41" s="808"/>
      <c r="AO41" s="757">
        <f t="shared" si="16"/>
        <v>2.0470000000000002</v>
      </c>
      <c r="AP41" s="757">
        <f t="shared" si="17"/>
        <v>0.3156000000000001</v>
      </c>
      <c r="AQ41" s="757">
        <f t="shared" si="18"/>
        <v>0</v>
      </c>
      <c r="AR41" s="757">
        <f t="shared" si="19"/>
        <v>0</v>
      </c>
      <c r="AS41" s="757">
        <f t="shared" si="20"/>
        <v>1063.17</v>
      </c>
      <c r="AT41" s="815">
        <f t="shared" si="104"/>
        <v>0</v>
      </c>
      <c r="AU41" s="757">
        <f t="shared" si="21"/>
        <v>0</v>
      </c>
      <c r="AV41" s="757">
        <f t="shared" si="22"/>
        <v>2.3626000000000005</v>
      </c>
      <c r="AW41" s="833">
        <f t="shared" si="23"/>
        <v>1063.17</v>
      </c>
      <c r="AX41" s="818">
        <f>'[4]3'!AX41</f>
        <v>5.0000000000000001E-4</v>
      </c>
      <c r="AY41" s="818">
        <f>'[4]3'!AY41</f>
        <v>2.9999999999999997E-4</v>
      </c>
      <c r="AZ41" s="818">
        <f>'[4]3'!AZ41</f>
        <v>5.0000000000000001E-4</v>
      </c>
      <c r="BA41" s="818">
        <f>'[4]3'!BA41</f>
        <v>5.0000000000000001E-4</v>
      </c>
      <c r="BB41" s="818">
        <f>'[4]3'!BB41</f>
        <v>5.0000000000000001E-4</v>
      </c>
      <c r="BC41" s="818">
        <f>'[4]3'!BC41</f>
        <v>0</v>
      </c>
      <c r="BD41" s="757">
        <f t="shared" si="24"/>
        <v>1.7679500000000001</v>
      </c>
      <c r="BE41" s="757">
        <f t="shared" si="25"/>
        <v>0.29810999999999988</v>
      </c>
      <c r="BF41" s="757">
        <f t="shared" si="26"/>
        <v>0</v>
      </c>
      <c r="BG41" s="757">
        <f t="shared" si="27"/>
        <v>0</v>
      </c>
      <c r="BH41" s="757">
        <f t="shared" si="28"/>
        <v>929.73</v>
      </c>
      <c r="BI41" s="815">
        <f t="shared" si="105"/>
        <v>0</v>
      </c>
      <c r="BJ41" s="757">
        <f t="shared" si="29"/>
        <v>0</v>
      </c>
      <c r="BK41" s="757">
        <f t="shared" si="30"/>
        <v>2.0660600000000002</v>
      </c>
      <c r="BL41" s="833">
        <f t="shared" si="31"/>
        <v>929.73</v>
      </c>
      <c r="BM41" s="821">
        <f>'[4]3'!BM41</f>
        <v>1E-3</v>
      </c>
      <c r="BN41" s="818">
        <f>'[4]3'!BN41</f>
        <v>1E-3</v>
      </c>
      <c r="BO41" s="818">
        <f>'[4]3'!BO41</f>
        <v>1E-3</v>
      </c>
      <c r="BP41" s="818">
        <f>'[4]3'!BP41</f>
        <v>3.0000000000000001E-3</v>
      </c>
      <c r="BQ41" s="818">
        <f>'[4]3'!BQ41</f>
        <v>3.0000000000000001E-3</v>
      </c>
      <c r="BR41" s="818">
        <f>'[4]3'!BR41</f>
        <v>0</v>
      </c>
      <c r="BS41" s="757">
        <f t="shared" si="32"/>
        <v>2.6657999999999999</v>
      </c>
      <c r="BT41" s="757">
        <f t="shared" si="33"/>
        <v>0.84599999999999997</v>
      </c>
      <c r="BU41" s="757">
        <f t="shared" si="34"/>
        <v>0</v>
      </c>
      <c r="BV41" s="757">
        <f t="shared" si="35"/>
        <v>0</v>
      </c>
      <c r="BW41" s="757">
        <f t="shared" si="36"/>
        <v>1580.31</v>
      </c>
      <c r="BX41" s="815">
        <f t="shared" si="106"/>
        <v>0</v>
      </c>
      <c r="BY41" s="757">
        <f t="shared" si="37"/>
        <v>0</v>
      </c>
      <c r="BZ41" s="757">
        <f t="shared" si="38"/>
        <v>3.5118</v>
      </c>
      <c r="CA41" s="833">
        <f t="shared" si="39"/>
        <v>1580.31</v>
      </c>
      <c r="CB41" s="818">
        <f>'[4]3'!CB41</f>
        <v>1E-3</v>
      </c>
      <c r="CC41" s="818">
        <f>'[4]3'!CC41</f>
        <v>1E-3</v>
      </c>
      <c r="CD41" s="818">
        <f>'[4]3'!CD41</f>
        <v>1E-3</v>
      </c>
      <c r="CE41" s="818">
        <f>'[4]3'!CE41</f>
        <v>3.0000000000000001E-3</v>
      </c>
      <c r="CF41" s="818">
        <f>'[4]3'!CF41</f>
        <v>3.0000000000000001E-3</v>
      </c>
      <c r="CG41" s="818">
        <f>'[4]3'!CG41</f>
        <v>0</v>
      </c>
      <c r="CH41" s="757">
        <f t="shared" si="40"/>
        <v>1.9322999999999999</v>
      </c>
      <c r="CI41" s="757">
        <f t="shared" si="41"/>
        <v>0.72390000000000021</v>
      </c>
      <c r="CJ41" s="757">
        <f t="shared" si="42"/>
        <v>0</v>
      </c>
      <c r="CK41" s="757">
        <f t="shared" si="43"/>
        <v>0</v>
      </c>
      <c r="CL41" s="757">
        <f t="shared" si="44"/>
        <v>1195.29</v>
      </c>
      <c r="CM41" s="815">
        <f t="shared" si="107"/>
        <v>0</v>
      </c>
      <c r="CN41" s="757">
        <f t="shared" si="45"/>
        <v>0</v>
      </c>
      <c r="CO41" s="757">
        <f t="shared" si="46"/>
        <v>2.6562000000000001</v>
      </c>
      <c r="CP41" s="833">
        <f t="shared" si="47"/>
        <v>1195.29</v>
      </c>
      <c r="CQ41" s="821">
        <f>'[4]3'!CQ41</f>
        <v>2E-3</v>
      </c>
      <c r="CR41" s="818">
        <f>'[4]3'!CR41</f>
        <v>1E-3</v>
      </c>
      <c r="CS41" s="818">
        <f>'[4]3'!CS41</f>
        <v>2E-3</v>
      </c>
      <c r="CT41" s="818">
        <f>'[4]3'!CT41</f>
        <v>2E-3</v>
      </c>
      <c r="CU41" s="818">
        <f>'[4]3'!CU41</f>
        <v>2E-3</v>
      </c>
      <c r="CV41" s="818">
        <f>'[4]3'!CV41</f>
        <v>0</v>
      </c>
      <c r="CW41" s="757">
        <f t="shared" si="48"/>
        <v>2.8879999999999999</v>
      </c>
      <c r="CX41" s="757">
        <f t="shared" si="49"/>
        <v>0.64030000000000009</v>
      </c>
      <c r="CY41" s="757">
        <f t="shared" si="50"/>
        <v>0</v>
      </c>
      <c r="CZ41" s="757">
        <f t="shared" si="51"/>
        <v>0</v>
      </c>
      <c r="DA41" s="757">
        <f t="shared" si="52"/>
        <v>1587.74</v>
      </c>
      <c r="DB41" s="815">
        <f t="shared" si="108"/>
        <v>0</v>
      </c>
      <c r="DC41" s="757">
        <f t="shared" si="53"/>
        <v>0</v>
      </c>
      <c r="DD41" s="757">
        <f t="shared" si="54"/>
        <v>3.5282999999999998</v>
      </c>
      <c r="DE41" s="833">
        <f t="shared" si="55"/>
        <v>1587.74</v>
      </c>
      <c r="DF41" s="821">
        <f>'[4]3'!DF41</f>
        <v>2E-3</v>
      </c>
      <c r="DG41" s="818">
        <f>'[4]3'!DG41</f>
        <v>1E-3</v>
      </c>
      <c r="DH41" s="818">
        <f>'[4]3'!DH41</f>
        <v>2E-3</v>
      </c>
      <c r="DI41" s="818">
        <f>'[4]3'!DI41</f>
        <v>2E-3</v>
      </c>
      <c r="DJ41" s="818">
        <f>'[4]3'!DJ41</f>
        <v>2E-3</v>
      </c>
      <c r="DK41" s="818">
        <f>'[4]3'!DK41</f>
        <v>0</v>
      </c>
      <c r="DL41" s="757">
        <f t="shared" si="56"/>
        <v>3.9941999999999998</v>
      </c>
      <c r="DM41" s="757">
        <f t="shared" si="57"/>
        <v>0.73290000000000011</v>
      </c>
      <c r="DN41" s="757">
        <f t="shared" si="58"/>
        <v>0</v>
      </c>
      <c r="DO41" s="757">
        <f t="shared" si="59"/>
        <v>0</v>
      </c>
      <c r="DP41" s="757">
        <f t="shared" si="60"/>
        <v>2127.1999999999998</v>
      </c>
      <c r="DQ41" s="815">
        <f t="shared" si="109"/>
        <v>0</v>
      </c>
      <c r="DR41" s="757">
        <f t="shared" si="61"/>
        <v>0</v>
      </c>
      <c r="DS41" s="757">
        <f t="shared" si="62"/>
        <v>4.7271000000000001</v>
      </c>
      <c r="DT41" s="833">
        <f t="shared" si="63"/>
        <v>2127.1999999999998</v>
      </c>
      <c r="DU41" s="821">
        <f>'[4]3'!DU41</f>
        <v>2E-3</v>
      </c>
      <c r="DV41" s="818">
        <f>'[4]3'!DV41</f>
        <v>1E-3</v>
      </c>
      <c r="DW41" s="818">
        <f>'[4]3'!DW41</f>
        <v>2E-3</v>
      </c>
      <c r="DX41" s="818">
        <f>'[4]3'!DX41</f>
        <v>2E-3</v>
      </c>
      <c r="DY41" s="818">
        <f>'[4]3'!DY41</f>
        <v>1E-3</v>
      </c>
      <c r="DZ41" s="818">
        <f>'[4]3'!DZ41</f>
        <v>0</v>
      </c>
      <c r="EA41" s="757">
        <f t="shared" si="64"/>
        <v>6.1840000000000002</v>
      </c>
      <c r="EB41" s="757">
        <f t="shared" si="65"/>
        <v>0.73199999999999987</v>
      </c>
      <c r="EC41" s="757">
        <f t="shared" si="66"/>
        <v>0</v>
      </c>
      <c r="ED41" s="757">
        <f t="shared" si="67"/>
        <v>0</v>
      </c>
      <c r="EE41" s="757">
        <f t="shared" si="68"/>
        <v>3112.2</v>
      </c>
      <c r="EF41" s="757">
        <f t="shared" si="110"/>
        <v>0</v>
      </c>
      <c r="EG41" s="757">
        <f t="shared" si="69"/>
        <v>0</v>
      </c>
      <c r="EH41" s="757">
        <f t="shared" si="70"/>
        <v>6.9160000000000004</v>
      </c>
      <c r="EI41" s="833">
        <f t="shared" si="71"/>
        <v>3112.2</v>
      </c>
      <c r="EJ41" s="821">
        <f>'[4]3'!EJ41</f>
        <v>1E-3</v>
      </c>
      <c r="EK41" s="818">
        <f>'[4]3'!EK41</f>
        <v>1E-3</v>
      </c>
      <c r="EL41" s="818">
        <f>'[4]3'!EL41</f>
        <v>1E-3</v>
      </c>
      <c r="EM41" s="818">
        <f>'[4]3'!EM41</f>
        <v>1E-3</v>
      </c>
      <c r="EN41" s="818">
        <f>'[4]3'!EN41</f>
        <v>1E-3</v>
      </c>
      <c r="EO41" s="818">
        <f>'[4]3'!EO41</f>
        <v>0</v>
      </c>
      <c r="EP41" s="757">
        <f t="shared" si="72"/>
        <v>3.3934000000000002</v>
      </c>
      <c r="EQ41" s="757">
        <f t="shared" si="73"/>
        <v>0.72389999999999988</v>
      </c>
      <c r="ER41" s="757">
        <f t="shared" si="74"/>
        <v>0</v>
      </c>
      <c r="ES41" s="757">
        <f t="shared" si="75"/>
        <v>0</v>
      </c>
      <c r="ET41" s="757">
        <f t="shared" si="76"/>
        <v>1852.79</v>
      </c>
      <c r="EU41" s="757">
        <f t="shared" si="77"/>
        <v>0</v>
      </c>
      <c r="EV41" s="757">
        <f t="shared" si="78"/>
        <v>0</v>
      </c>
      <c r="EW41" s="757">
        <f t="shared" si="79"/>
        <v>4.1173000000000002</v>
      </c>
      <c r="EX41" s="833">
        <f t="shared" si="80"/>
        <v>1852.79</v>
      </c>
      <c r="EY41" s="818">
        <f>'[4]3'!EY41</f>
        <v>1E-3</v>
      </c>
      <c r="EZ41" s="818">
        <f>'[4]3'!EZ41</f>
        <v>1E-3</v>
      </c>
      <c r="FA41" s="818">
        <f>'[4]3'!FA41</f>
        <v>1E-3</v>
      </c>
      <c r="FB41" s="818">
        <f>'[4]3'!FB41</f>
        <v>1E-3</v>
      </c>
      <c r="FC41" s="818">
        <f>'[4]3'!FC41</f>
        <v>1E-3</v>
      </c>
      <c r="FD41" s="818">
        <f>'[4]3'!FD41</f>
        <v>0</v>
      </c>
      <c r="FE41" s="757">
        <f t="shared" si="81"/>
        <v>3.7639</v>
      </c>
      <c r="FF41" s="757">
        <f t="shared" si="82"/>
        <v>0.82839999999999991</v>
      </c>
      <c r="FG41" s="757">
        <f t="shared" si="83"/>
        <v>0</v>
      </c>
      <c r="FH41" s="757">
        <f t="shared" si="84"/>
        <v>0</v>
      </c>
      <c r="FI41" s="757">
        <f t="shared" si="85"/>
        <v>2066.54</v>
      </c>
      <c r="FJ41" s="757">
        <f t="shared" si="86"/>
        <v>0</v>
      </c>
      <c r="FK41" s="757">
        <f t="shared" si="87"/>
        <v>0</v>
      </c>
      <c r="FL41" s="757">
        <f t="shared" si="88"/>
        <v>4.5922999999999998</v>
      </c>
      <c r="FM41" s="833">
        <f t="shared" si="89"/>
        <v>2066.54</v>
      </c>
      <c r="FN41" s="818">
        <f>'[4]3'!FN41</f>
        <v>1E-3</v>
      </c>
      <c r="FO41" s="818">
        <f>'[4]3'!FO41</f>
        <v>1E-3</v>
      </c>
      <c r="FP41" s="818">
        <f>'[4]3'!FP41</f>
        <v>1E-3</v>
      </c>
      <c r="FQ41" s="818">
        <f>'[4]3'!FQ41</f>
        <v>1E-3</v>
      </c>
      <c r="FR41" s="818">
        <f>'[4]3'!FR41</f>
        <v>1E-3</v>
      </c>
      <c r="FS41" s="818">
        <f>'[4]3'!FS41</f>
        <v>0</v>
      </c>
      <c r="FT41" s="757">
        <f t="shared" si="90"/>
        <v>4.08</v>
      </c>
      <c r="FU41" s="757">
        <f t="shared" si="91"/>
        <v>0.92800000000000016</v>
      </c>
      <c r="FV41" s="757">
        <f t="shared" si="92"/>
        <v>0</v>
      </c>
      <c r="FW41" s="757">
        <f t="shared" si="93"/>
        <v>0</v>
      </c>
      <c r="FX41" s="757">
        <f t="shared" si="94"/>
        <v>2253.6</v>
      </c>
      <c r="FY41" s="757">
        <f t="shared" si="95"/>
        <v>0</v>
      </c>
      <c r="FZ41" s="757">
        <f t="shared" si="96"/>
        <v>0</v>
      </c>
      <c r="GA41" s="757">
        <f t="shared" si="97"/>
        <v>5.008</v>
      </c>
      <c r="GB41" s="833">
        <f t="shared" si="98"/>
        <v>2253.6</v>
      </c>
      <c r="GC41" s="835">
        <f t="shared" si="99"/>
        <v>13.941560000000001</v>
      </c>
      <c r="GD41" s="836">
        <f t="shared" si="99"/>
        <v>6273.7</v>
      </c>
      <c r="GE41" s="837">
        <f t="shared" si="100"/>
        <v>28.888999999999999</v>
      </c>
      <c r="GF41" s="838">
        <f t="shared" si="100"/>
        <v>13000.070000000002</v>
      </c>
      <c r="GG41" s="839">
        <f t="shared" si="101"/>
        <v>42.830559999999998</v>
      </c>
      <c r="GH41" s="59">
        <f t="shared" si="101"/>
        <v>19273.77</v>
      </c>
      <c r="GI41" s="828">
        <v>2</v>
      </c>
      <c r="GJ41" s="105">
        <f t="shared" si="113"/>
        <v>42.830559999999998</v>
      </c>
      <c r="GK41" s="59">
        <f t="shared" si="111"/>
        <v>19273.77</v>
      </c>
      <c r="GL41" s="840">
        <f t="shared" si="112"/>
        <v>0</v>
      </c>
      <c r="GM41" s="841">
        <f t="shared" si="112"/>
        <v>0</v>
      </c>
    </row>
    <row r="42" spans="1:195" ht="18" customHeight="1">
      <c r="A42" s="831">
        <v>28</v>
      </c>
      <c r="B42" s="842" t="s">
        <v>1218</v>
      </c>
      <c r="C42" s="34" t="s">
        <v>1191</v>
      </c>
      <c r="D42" s="832">
        <f>[4]цены!E36</f>
        <v>450</v>
      </c>
      <c r="E42" s="818">
        <f>'[4]3'!E42</f>
        <v>5.0000000000000001E-3</v>
      </c>
      <c r="F42" s="818">
        <f>'[4]3'!F42</f>
        <v>3.0000000000000001E-3</v>
      </c>
      <c r="G42" s="818">
        <f>'[4]3'!G42</f>
        <v>5.0000000000000001E-3</v>
      </c>
      <c r="H42" s="818">
        <f>'[4]3'!H42</f>
        <v>5.0000000000000001E-3</v>
      </c>
      <c r="I42" s="818">
        <f>'[4]3'!I42</f>
        <v>3.0000000000000001E-3</v>
      </c>
      <c r="J42" s="818">
        <f>'[4]3'!J42</f>
        <v>0</v>
      </c>
      <c r="K42" s="757">
        <f t="shared" si="0"/>
        <v>13.149500000000002</v>
      </c>
      <c r="L42" s="757">
        <f t="shared" si="1"/>
        <v>1.7901000000000002</v>
      </c>
      <c r="M42" s="819">
        <f t="shared" si="2"/>
        <v>0</v>
      </c>
      <c r="N42" s="819">
        <f t="shared" si="3"/>
        <v>0</v>
      </c>
      <c r="O42" s="757">
        <f t="shared" si="4"/>
        <v>6722.82</v>
      </c>
      <c r="P42" s="815">
        <f t="shared" si="102"/>
        <v>0</v>
      </c>
      <c r="Q42" s="757">
        <f t="shared" si="5"/>
        <v>0</v>
      </c>
      <c r="R42" s="757">
        <f t="shared" si="6"/>
        <v>14.939600000000002</v>
      </c>
      <c r="S42" s="833">
        <f t="shared" si="7"/>
        <v>6722.82</v>
      </c>
      <c r="T42" s="821">
        <f>'[4]3'!T42</f>
        <v>5.0000000000000001E-3</v>
      </c>
      <c r="U42" s="818">
        <f>'[4]3'!U42</f>
        <v>3.0000000000000001E-3</v>
      </c>
      <c r="V42" s="818">
        <f>'[4]3'!V42</f>
        <v>5.0000000000000001E-3</v>
      </c>
      <c r="W42" s="818">
        <f>'[4]3'!W42</f>
        <v>5.0000000000000001E-3</v>
      </c>
      <c r="X42" s="818">
        <f>'[4]3'!X42</f>
        <v>3.0000000000000001E-3</v>
      </c>
      <c r="Y42" s="818">
        <f>'[4]3'!Y42</f>
        <v>0</v>
      </c>
      <c r="Z42" s="757">
        <f t="shared" si="8"/>
        <v>16.128</v>
      </c>
      <c r="AA42" s="757">
        <f t="shared" si="9"/>
        <v>2.3813999999999997</v>
      </c>
      <c r="AB42" s="757">
        <f t="shared" si="10"/>
        <v>0</v>
      </c>
      <c r="AC42" s="757">
        <f t="shared" si="11"/>
        <v>0</v>
      </c>
      <c r="AD42" s="757">
        <f t="shared" si="12"/>
        <v>8329.23</v>
      </c>
      <c r="AE42" s="815">
        <f t="shared" si="103"/>
        <v>0</v>
      </c>
      <c r="AF42" s="757">
        <f t="shared" si="13"/>
        <v>0</v>
      </c>
      <c r="AG42" s="757">
        <f t="shared" si="14"/>
        <v>18.509399999999999</v>
      </c>
      <c r="AH42" s="833">
        <f t="shared" si="15"/>
        <v>8329.23</v>
      </c>
      <c r="AI42" s="834">
        <v>5.0000000000000001E-3</v>
      </c>
      <c r="AJ42" s="808">
        <v>3.0000000000000001E-3</v>
      </c>
      <c r="AK42" s="808">
        <v>5.0000000000000001E-3</v>
      </c>
      <c r="AL42" s="808">
        <v>5.0000000000000001E-3</v>
      </c>
      <c r="AM42" s="808">
        <v>3.0000000000000001E-3</v>
      </c>
      <c r="AN42" s="808"/>
      <c r="AO42" s="757">
        <f t="shared" si="16"/>
        <v>20.47</v>
      </c>
      <c r="AP42" s="757">
        <f t="shared" si="17"/>
        <v>3.1560000000000015</v>
      </c>
      <c r="AQ42" s="757">
        <f t="shared" si="18"/>
        <v>0</v>
      </c>
      <c r="AR42" s="757">
        <f t="shared" si="19"/>
        <v>0</v>
      </c>
      <c r="AS42" s="757">
        <f t="shared" si="20"/>
        <v>10631.7</v>
      </c>
      <c r="AT42" s="815">
        <f t="shared" si="104"/>
        <v>0</v>
      </c>
      <c r="AU42" s="757">
        <f t="shared" si="21"/>
        <v>0</v>
      </c>
      <c r="AV42" s="757">
        <f t="shared" si="22"/>
        <v>23.626000000000001</v>
      </c>
      <c r="AW42" s="833">
        <f t="shared" si="23"/>
        <v>10631.7</v>
      </c>
      <c r="AX42" s="818">
        <f>'[4]3'!AX42</f>
        <v>5.0000000000000001E-3</v>
      </c>
      <c r="AY42" s="818">
        <f>'[4]3'!AY42</f>
        <v>3.0000000000000001E-3</v>
      </c>
      <c r="AZ42" s="818">
        <f>'[4]3'!AZ42</f>
        <v>5.0000000000000001E-3</v>
      </c>
      <c r="BA42" s="818">
        <f>'[4]3'!BA42</f>
        <v>5.0000000000000001E-3</v>
      </c>
      <c r="BB42" s="818">
        <f>'[4]3'!BB42</f>
        <v>3.0000000000000001E-3</v>
      </c>
      <c r="BC42" s="818">
        <f>'[4]3'!BC42</f>
        <v>0</v>
      </c>
      <c r="BD42" s="757">
        <f t="shared" si="24"/>
        <v>17.679500000000001</v>
      </c>
      <c r="BE42" s="757">
        <f t="shared" si="25"/>
        <v>2.9810999999999992</v>
      </c>
      <c r="BF42" s="757">
        <f t="shared" si="26"/>
        <v>0</v>
      </c>
      <c r="BG42" s="757">
        <f t="shared" si="27"/>
        <v>0</v>
      </c>
      <c r="BH42" s="757">
        <f t="shared" si="28"/>
        <v>9297.27</v>
      </c>
      <c r="BI42" s="815">
        <f t="shared" si="105"/>
        <v>0</v>
      </c>
      <c r="BJ42" s="757">
        <f t="shared" si="29"/>
        <v>0</v>
      </c>
      <c r="BK42" s="757">
        <f t="shared" si="30"/>
        <v>20.660599999999999</v>
      </c>
      <c r="BL42" s="833">
        <f t="shared" si="31"/>
        <v>9297.27</v>
      </c>
      <c r="BM42" s="821">
        <f>'[4]3'!BM42</f>
        <v>5.0000000000000001E-3</v>
      </c>
      <c r="BN42" s="818">
        <f>'[4]3'!BN42</f>
        <v>4.0000000000000001E-3</v>
      </c>
      <c r="BO42" s="818">
        <f>'[4]3'!BO42</f>
        <v>5.0000000000000001E-3</v>
      </c>
      <c r="BP42" s="818">
        <f>'[4]3'!BP42</f>
        <v>0.01</v>
      </c>
      <c r="BQ42" s="818">
        <f>'[4]3'!BQ42</f>
        <v>0.01</v>
      </c>
      <c r="BR42" s="818">
        <f>'[4]3'!BR42</f>
        <v>0</v>
      </c>
      <c r="BS42" s="757">
        <f t="shared" si="32"/>
        <v>13.328999999999999</v>
      </c>
      <c r="BT42" s="757">
        <f t="shared" si="33"/>
        <v>3.3839999999999999</v>
      </c>
      <c r="BU42" s="757">
        <f t="shared" si="34"/>
        <v>0</v>
      </c>
      <c r="BV42" s="757">
        <f t="shared" si="35"/>
        <v>0</v>
      </c>
      <c r="BW42" s="757">
        <f t="shared" si="36"/>
        <v>7520.85</v>
      </c>
      <c r="BX42" s="815">
        <f t="shared" si="106"/>
        <v>0</v>
      </c>
      <c r="BY42" s="757">
        <f t="shared" si="37"/>
        <v>0</v>
      </c>
      <c r="BZ42" s="757">
        <f t="shared" si="38"/>
        <v>16.712999999999997</v>
      </c>
      <c r="CA42" s="833">
        <f t="shared" si="39"/>
        <v>7520.85</v>
      </c>
      <c r="CB42" s="818">
        <f>'[4]3'!CB42</f>
        <v>5.0000000000000001E-3</v>
      </c>
      <c r="CC42" s="818">
        <f>'[4]3'!CC42</f>
        <v>4.0000000000000001E-3</v>
      </c>
      <c r="CD42" s="818">
        <f>'[4]3'!CD42</f>
        <v>5.0000000000000001E-3</v>
      </c>
      <c r="CE42" s="818">
        <f>'[4]3'!CE42</f>
        <v>0.01</v>
      </c>
      <c r="CF42" s="818">
        <f>'[4]3'!CF42</f>
        <v>0.01</v>
      </c>
      <c r="CG42" s="818">
        <f>'[4]3'!CG42</f>
        <v>0</v>
      </c>
      <c r="CH42" s="757">
        <f t="shared" si="40"/>
        <v>9.6615000000000002</v>
      </c>
      <c r="CI42" s="757">
        <f t="shared" si="41"/>
        <v>2.8956000000000008</v>
      </c>
      <c r="CJ42" s="757">
        <f t="shared" si="42"/>
        <v>0</v>
      </c>
      <c r="CK42" s="757">
        <f t="shared" si="43"/>
        <v>0</v>
      </c>
      <c r="CL42" s="757">
        <f t="shared" si="44"/>
        <v>5650.7</v>
      </c>
      <c r="CM42" s="815">
        <f t="shared" si="107"/>
        <v>0</v>
      </c>
      <c r="CN42" s="757">
        <f t="shared" si="45"/>
        <v>0</v>
      </c>
      <c r="CO42" s="757">
        <f t="shared" si="46"/>
        <v>12.557100000000002</v>
      </c>
      <c r="CP42" s="833">
        <f t="shared" si="47"/>
        <v>5650.7</v>
      </c>
      <c r="CQ42" s="821">
        <f>'[4]3'!CQ42</f>
        <v>5.0000000000000001E-3</v>
      </c>
      <c r="CR42" s="818">
        <f>'[4]3'!CR42</f>
        <v>3.0000000000000001E-3</v>
      </c>
      <c r="CS42" s="818">
        <f>'[4]3'!CS42</f>
        <v>5.0000000000000001E-3</v>
      </c>
      <c r="CT42" s="818">
        <f>'[4]3'!CT42</f>
        <v>5.0000000000000001E-3</v>
      </c>
      <c r="CU42" s="818">
        <f>'[4]3'!CU42</f>
        <v>3.0000000000000001E-3</v>
      </c>
      <c r="CV42" s="818">
        <f>'[4]3'!CV42</f>
        <v>0</v>
      </c>
      <c r="CW42" s="757">
        <f t="shared" si="48"/>
        <v>7.22</v>
      </c>
      <c r="CX42" s="757">
        <f t="shared" si="49"/>
        <v>1.9209000000000003</v>
      </c>
      <c r="CY42" s="757">
        <f t="shared" si="50"/>
        <v>0</v>
      </c>
      <c r="CZ42" s="757">
        <f t="shared" si="51"/>
        <v>0</v>
      </c>
      <c r="DA42" s="757">
        <f t="shared" si="52"/>
        <v>4113.41</v>
      </c>
      <c r="DB42" s="815">
        <f t="shared" si="108"/>
        <v>0</v>
      </c>
      <c r="DC42" s="757">
        <f t="shared" si="53"/>
        <v>0</v>
      </c>
      <c r="DD42" s="757">
        <f t="shared" si="54"/>
        <v>9.1409000000000002</v>
      </c>
      <c r="DE42" s="833">
        <f t="shared" si="55"/>
        <v>4113.41</v>
      </c>
      <c r="DF42" s="821">
        <f>'[4]3'!DF42</f>
        <v>5.0000000000000001E-3</v>
      </c>
      <c r="DG42" s="818">
        <f>'[4]3'!DG42</f>
        <v>3.0000000000000001E-3</v>
      </c>
      <c r="DH42" s="818">
        <f>'[4]3'!DH42</f>
        <v>5.0000000000000001E-3</v>
      </c>
      <c r="DI42" s="818">
        <f>'[4]3'!DI42</f>
        <v>5.0000000000000001E-3</v>
      </c>
      <c r="DJ42" s="818">
        <f>'[4]3'!DJ42</f>
        <v>3.0000000000000001E-3</v>
      </c>
      <c r="DK42" s="818">
        <f>'[4]3'!DK42</f>
        <v>0</v>
      </c>
      <c r="DL42" s="757">
        <f t="shared" si="56"/>
        <v>9.9855</v>
      </c>
      <c r="DM42" s="757">
        <f t="shared" si="57"/>
        <v>2.1987000000000001</v>
      </c>
      <c r="DN42" s="757">
        <f t="shared" si="58"/>
        <v>0</v>
      </c>
      <c r="DO42" s="757">
        <f t="shared" si="59"/>
        <v>0</v>
      </c>
      <c r="DP42" s="757">
        <f t="shared" si="60"/>
        <v>5482.89</v>
      </c>
      <c r="DQ42" s="815">
        <f t="shared" si="109"/>
        <v>0</v>
      </c>
      <c r="DR42" s="757">
        <f t="shared" si="61"/>
        <v>0</v>
      </c>
      <c r="DS42" s="757">
        <f t="shared" si="62"/>
        <v>12.184200000000001</v>
      </c>
      <c r="DT42" s="833">
        <f t="shared" si="63"/>
        <v>5482.89</v>
      </c>
      <c r="DU42" s="821">
        <f>'[4]3'!DU42</f>
        <v>5.0000000000000001E-3</v>
      </c>
      <c r="DV42" s="818">
        <f>'[4]3'!DV42</f>
        <v>3.0000000000000001E-3</v>
      </c>
      <c r="DW42" s="818">
        <f>'[4]3'!DW42</f>
        <v>5.0000000000000001E-3</v>
      </c>
      <c r="DX42" s="818">
        <f>'[4]3'!DX42</f>
        <v>5.0000000000000001E-3</v>
      </c>
      <c r="DY42" s="818">
        <f>'[4]3'!DY42</f>
        <v>3.0000000000000001E-3</v>
      </c>
      <c r="DZ42" s="818">
        <f>'[4]3'!DZ42</f>
        <v>0</v>
      </c>
      <c r="EA42" s="757">
        <f t="shared" si="64"/>
        <v>15.46</v>
      </c>
      <c r="EB42" s="757">
        <f t="shared" si="65"/>
        <v>2.1959999999999997</v>
      </c>
      <c r="EC42" s="757">
        <f t="shared" si="66"/>
        <v>0</v>
      </c>
      <c r="ED42" s="757">
        <f t="shared" si="67"/>
        <v>0</v>
      </c>
      <c r="EE42" s="757">
        <f t="shared" si="68"/>
        <v>7945.2</v>
      </c>
      <c r="EF42" s="757">
        <f t="shared" si="110"/>
        <v>0</v>
      </c>
      <c r="EG42" s="757">
        <f t="shared" si="69"/>
        <v>0</v>
      </c>
      <c r="EH42" s="757">
        <f t="shared" si="70"/>
        <v>17.655999999999999</v>
      </c>
      <c r="EI42" s="833">
        <f t="shared" si="71"/>
        <v>7945.2</v>
      </c>
      <c r="EJ42" s="821">
        <f>'[4]3'!EJ42</f>
        <v>1E-3</v>
      </c>
      <c r="EK42" s="818">
        <f>'[4]3'!EK42</f>
        <v>1E-3</v>
      </c>
      <c r="EL42" s="818">
        <f>'[4]3'!EL42</f>
        <v>1E-3</v>
      </c>
      <c r="EM42" s="818">
        <f>'[4]3'!EM42</f>
        <v>1E-3</v>
      </c>
      <c r="EN42" s="818">
        <f>'[4]3'!EN42</f>
        <v>1E-3</v>
      </c>
      <c r="EO42" s="818">
        <f>'[4]3'!EO42</f>
        <v>0</v>
      </c>
      <c r="EP42" s="757">
        <f t="shared" si="72"/>
        <v>3.3934000000000002</v>
      </c>
      <c r="EQ42" s="757">
        <f t="shared" si="73"/>
        <v>0.72389999999999988</v>
      </c>
      <c r="ER42" s="757">
        <f t="shared" si="74"/>
        <v>0</v>
      </c>
      <c r="ES42" s="757">
        <f t="shared" si="75"/>
        <v>0</v>
      </c>
      <c r="ET42" s="757">
        <f t="shared" si="76"/>
        <v>1852.79</v>
      </c>
      <c r="EU42" s="757">
        <f t="shared" si="77"/>
        <v>0</v>
      </c>
      <c r="EV42" s="757">
        <f t="shared" si="78"/>
        <v>0</v>
      </c>
      <c r="EW42" s="757">
        <f t="shared" si="79"/>
        <v>4.1173000000000002</v>
      </c>
      <c r="EX42" s="833">
        <f t="shared" si="80"/>
        <v>1852.79</v>
      </c>
      <c r="EY42" s="818">
        <f>'[4]3'!EY42</f>
        <v>3.0000000000000001E-3</v>
      </c>
      <c r="EZ42" s="818">
        <f>'[4]3'!EZ42</f>
        <v>2E-3</v>
      </c>
      <c r="FA42" s="818">
        <f>'[4]3'!FA42</f>
        <v>3.0000000000000001E-3</v>
      </c>
      <c r="FB42" s="818">
        <f>'[4]3'!FB42</f>
        <v>3.0000000000000001E-3</v>
      </c>
      <c r="FC42" s="818">
        <f>'[4]3'!FC42</f>
        <v>2E-3</v>
      </c>
      <c r="FD42" s="818">
        <f>'[4]3'!FD42</f>
        <v>0</v>
      </c>
      <c r="FE42" s="757">
        <f t="shared" si="81"/>
        <v>11.291700000000001</v>
      </c>
      <c r="FF42" s="757">
        <f t="shared" si="82"/>
        <v>1.6567999999999998</v>
      </c>
      <c r="FG42" s="757">
        <f t="shared" si="83"/>
        <v>0</v>
      </c>
      <c r="FH42" s="757">
        <f t="shared" si="84"/>
        <v>0</v>
      </c>
      <c r="FI42" s="757">
        <f t="shared" si="85"/>
        <v>5826.83</v>
      </c>
      <c r="FJ42" s="757">
        <f t="shared" si="86"/>
        <v>0</v>
      </c>
      <c r="FK42" s="757">
        <f t="shared" si="87"/>
        <v>0</v>
      </c>
      <c r="FL42" s="757">
        <f t="shared" si="88"/>
        <v>12.948500000000001</v>
      </c>
      <c r="FM42" s="833">
        <f t="shared" si="89"/>
        <v>5826.83</v>
      </c>
      <c r="FN42" s="818">
        <f>'[4]3'!FN42</f>
        <v>3.0000000000000001E-3</v>
      </c>
      <c r="FO42" s="818">
        <f>'[4]3'!FO42</f>
        <v>2E-3</v>
      </c>
      <c r="FP42" s="818">
        <f>'[4]3'!FP42</f>
        <v>3.0000000000000001E-3</v>
      </c>
      <c r="FQ42" s="818">
        <f>'[4]3'!FQ42</f>
        <v>3.0000000000000001E-3</v>
      </c>
      <c r="FR42" s="818">
        <f>'[4]3'!FR42</f>
        <v>2E-3</v>
      </c>
      <c r="FS42" s="818">
        <f>'[4]3'!FS42</f>
        <v>0</v>
      </c>
      <c r="FT42" s="757">
        <f t="shared" si="90"/>
        <v>12.24</v>
      </c>
      <c r="FU42" s="757">
        <f t="shared" si="91"/>
        <v>1.8560000000000003</v>
      </c>
      <c r="FV42" s="757">
        <f t="shared" si="92"/>
        <v>0</v>
      </c>
      <c r="FW42" s="757">
        <f t="shared" si="93"/>
        <v>0</v>
      </c>
      <c r="FX42" s="757">
        <f t="shared" si="94"/>
        <v>6343.2</v>
      </c>
      <c r="FY42" s="757">
        <f t="shared" si="95"/>
        <v>0</v>
      </c>
      <c r="FZ42" s="757">
        <f t="shared" si="96"/>
        <v>0</v>
      </c>
      <c r="GA42" s="757">
        <f t="shared" si="97"/>
        <v>14.096</v>
      </c>
      <c r="GB42" s="833">
        <f t="shared" si="98"/>
        <v>6343.2</v>
      </c>
      <c r="GC42" s="835">
        <f t="shared" si="99"/>
        <v>107.0057</v>
      </c>
      <c r="GD42" s="836">
        <f t="shared" si="99"/>
        <v>48152.57</v>
      </c>
      <c r="GE42" s="837">
        <f t="shared" si="100"/>
        <v>70.142899999999997</v>
      </c>
      <c r="GF42" s="838">
        <f t="shared" si="100"/>
        <v>31564.320000000003</v>
      </c>
      <c r="GG42" s="839">
        <f t="shared" si="101"/>
        <v>177.14859999999999</v>
      </c>
      <c r="GH42" s="59">
        <f t="shared" si="101"/>
        <v>79716.89</v>
      </c>
      <c r="GI42" s="828">
        <v>2</v>
      </c>
      <c r="GJ42" s="105">
        <f t="shared" si="113"/>
        <v>177.14859999999999</v>
      </c>
      <c r="GK42" s="59">
        <f t="shared" si="111"/>
        <v>79716.89</v>
      </c>
      <c r="GL42" s="840">
        <f t="shared" si="112"/>
        <v>0</v>
      </c>
      <c r="GM42" s="841">
        <f t="shared" si="112"/>
        <v>0</v>
      </c>
    </row>
    <row r="43" spans="1:195" ht="18" customHeight="1">
      <c r="A43" s="814">
        <v>29</v>
      </c>
      <c r="B43" s="842" t="s">
        <v>1219</v>
      </c>
      <c r="C43" s="34" t="s">
        <v>1191</v>
      </c>
      <c r="D43" s="832">
        <f>[4]цены!E37</f>
        <v>46</v>
      </c>
      <c r="E43" s="818">
        <f>'[4]3'!E43</f>
        <v>2.3E-2</v>
      </c>
      <c r="F43" s="818">
        <f>'[4]3'!F43</f>
        <v>0.02</v>
      </c>
      <c r="G43" s="818">
        <f>'[4]3'!G43</f>
        <v>2.3E-2</v>
      </c>
      <c r="H43" s="818">
        <f>'[4]3'!H43</f>
        <v>0.02</v>
      </c>
      <c r="I43" s="818">
        <f>'[4]3'!I43</f>
        <v>1.7999999999999999E-2</v>
      </c>
      <c r="J43" s="818">
        <f>'[4]3'!J43</f>
        <v>2.3E-2</v>
      </c>
      <c r="K43" s="757">
        <f t="shared" si="0"/>
        <v>60.487700000000004</v>
      </c>
      <c r="L43" s="757">
        <f t="shared" si="1"/>
        <v>11.934000000000001</v>
      </c>
      <c r="M43" s="819">
        <f t="shared" si="2"/>
        <v>0</v>
      </c>
      <c r="N43" s="819">
        <f t="shared" si="3"/>
        <v>0</v>
      </c>
      <c r="O43" s="757">
        <f t="shared" si="4"/>
        <v>3331.4</v>
      </c>
      <c r="P43" s="815">
        <f t="shared" si="102"/>
        <v>13.754</v>
      </c>
      <c r="Q43" s="757">
        <f t="shared" si="5"/>
        <v>632.67999999999995</v>
      </c>
      <c r="R43" s="757">
        <f t="shared" si="6"/>
        <v>86.175700000000006</v>
      </c>
      <c r="S43" s="833">
        <f t="shared" si="7"/>
        <v>3964.08</v>
      </c>
      <c r="T43" s="821">
        <f>'[4]3'!T43</f>
        <v>2.3E-2</v>
      </c>
      <c r="U43" s="818">
        <f>'[4]3'!U43</f>
        <v>0.02</v>
      </c>
      <c r="V43" s="818">
        <f>'[4]3'!V43</f>
        <v>2.3E-2</v>
      </c>
      <c r="W43" s="818">
        <f>'[4]3'!W43</f>
        <v>0.02</v>
      </c>
      <c r="X43" s="818">
        <f>'[4]3'!X43</f>
        <v>1.7999999999999999E-2</v>
      </c>
      <c r="Y43" s="818">
        <f>'[4]3'!Y43</f>
        <v>2.3E-2</v>
      </c>
      <c r="Z43" s="757">
        <f t="shared" si="8"/>
        <v>74.188800000000001</v>
      </c>
      <c r="AA43" s="757">
        <f t="shared" si="9"/>
        <v>15.875999999999999</v>
      </c>
      <c r="AB43" s="757">
        <f t="shared" si="10"/>
        <v>0</v>
      </c>
      <c r="AC43" s="757">
        <f t="shared" si="11"/>
        <v>0</v>
      </c>
      <c r="AD43" s="757">
        <f t="shared" si="12"/>
        <v>4142.9799999999996</v>
      </c>
      <c r="AE43" s="815">
        <f t="shared" si="103"/>
        <v>19.044</v>
      </c>
      <c r="AF43" s="757">
        <f t="shared" si="13"/>
        <v>876.02</v>
      </c>
      <c r="AG43" s="757">
        <f t="shared" si="14"/>
        <v>109.1088</v>
      </c>
      <c r="AH43" s="833">
        <f t="shared" si="15"/>
        <v>5019</v>
      </c>
      <c r="AI43" s="834">
        <v>2.3E-2</v>
      </c>
      <c r="AJ43" s="808">
        <v>0.02</v>
      </c>
      <c r="AK43" s="808">
        <v>2.3E-2</v>
      </c>
      <c r="AL43" s="808">
        <v>0.02</v>
      </c>
      <c r="AM43" s="808">
        <v>1.7999999999999999E-2</v>
      </c>
      <c r="AN43" s="808">
        <v>2.3E-2</v>
      </c>
      <c r="AO43" s="757">
        <f t="shared" si="16"/>
        <v>94.161999999999992</v>
      </c>
      <c r="AP43" s="757">
        <f t="shared" si="17"/>
        <v>21.04000000000001</v>
      </c>
      <c r="AQ43" s="757">
        <f t="shared" si="18"/>
        <v>0</v>
      </c>
      <c r="AR43" s="757">
        <f t="shared" si="19"/>
        <v>0</v>
      </c>
      <c r="AS43" s="757">
        <f t="shared" si="20"/>
        <v>5299.29</v>
      </c>
      <c r="AT43" s="815">
        <f t="shared" si="104"/>
        <v>21.16</v>
      </c>
      <c r="AU43" s="757">
        <f t="shared" si="21"/>
        <v>973.36</v>
      </c>
      <c r="AV43" s="757">
        <f t="shared" si="22"/>
        <v>136.36199999999999</v>
      </c>
      <c r="AW43" s="833">
        <f t="shared" si="23"/>
        <v>6272.65</v>
      </c>
      <c r="AX43" s="818">
        <f>'[4]3'!AX43</f>
        <v>2.3E-2</v>
      </c>
      <c r="AY43" s="818">
        <f>'[4]3'!AY43</f>
        <v>0.02</v>
      </c>
      <c r="AZ43" s="818">
        <f>'[4]3'!AZ43</f>
        <v>2.3E-2</v>
      </c>
      <c r="BA43" s="818">
        <f>'[4]3'!BA43</f>
        <v>0.02</v>
      </c>
      <c r="BB43" s="818">
        <f>'[4]3'!BB43</f>
        <v>1.7999999999999999E-2</v>
      </c>
      <c r="BC43" s="818">
        <f>'[4]3'!BC43</f>
        <v>2.3E-2</v>
      </c>
      <c r="BD43" s="757">
        <f t="shared" si="24"/>
        <v>81.325699999999998</v>
      </c>
      <c r="BE43" s="757">
        <f t="shared" si="25"/>
        <v>19.873999999999995</v>
      </c>
      <c r="BF43" s="757">
        <f t="shared" si="26"/>
        <v>0</v>
      </c>
      <c r="BG43" s="757">
        <f t="shared" si="27"/>
        <v>0</v>
      </c>
      <c r="BH43" s="757">
        <f t="shared" si="28"/>
        <v>4655.1899999999996</v>
      </c>
      <c r="BI43" s="815">
        <f t="shared" si="105"/>
        <v>0</v>
      </c>
      <c r="BJ43" s="757">
        <f t="shared" si="29"/>
        <v>0</v>
      </c>
      <c r="BK43" s="757">
        <f t="shared" si="30"/>
        <v>101.19969999999999</v>
      </c>
      <c r="BL43" s="833">
        <f t="shared" si="31"/>
        <v>4655.1899999999996</v>
      </c>
      <c r="BM43" s="821">
        <f>'[4]3'!BM43</f>
        <v>2.5000000000000001E-2</v>
      </c>
      <c r="BN43" s="818">
        <f>'[4]3'!BN43</f>
        <v>0.02</v>
      </c>
      <c r="BO43" s="818">
        <f>'[4]3'!BO43</f>
        <v>2.5000000000000001E-2</v>
      </c>
      <c r="BP43" s="818">
        <f>'[4]3'!BP43</f>
        <v>0.02</v>
      </c>
      <c r="BQ43" s="818">
        <f>'[4]3'!BQ43</f>
        <v>0.02</v>
      </c>
      <c r="BR43" s="818">
        <f>'[4]3'!BR43</f>
        <v>0.02</v>
      </c>
      <c r="BS43" s="757">
        <f t="shared" si="32"/>
        <v>66.644999999999996</v>
      </c>
      <c r="BT43" s="757">
        <f t="shared" si="33"/>
        <v>16.920000000000002</v>
      </c>
      <c r="BU43" s="757">
        <f t="shared" si="34"/>
        <v>0</v>
      </c>
      <c r="BV43" s="757">
        <f t="shared" si="35"/>
        <v>0</v>
      </c>
      <c r="BW43" s="757">
        <f t="shared" si="36"/>
        <v>3843.99</v>
      </c>
      <c r="BX43" s="815">
        <f t="shared" si="106"/>
        <v>15.120000000000001</v>
      </c>
      <c r="BY43" s="757">
        <f t="shared" si="37"/>
        <v>695.52</v>
      </c>
      <c r="BZ43" s="757">
        <f t="shared" si="38"/>
        <v>98.685000000000002</v>
      </c>
      <c r="CA43" s="833">
        <f t="shared" si="39"/>
        <v>4539.51</v>
      </c>
      <c r="CB43" s="818">
        <f>'[4]3'!CB43</f>
        <v>2.5000000000000001E-2</v>
      </c>
      <c r="CC43" s="818">
        <f>'[4]3'!CC43</f>
        <v>0.02</v>
      </c>
      <c r="CD43" s="818">
        <f>'[4]3'!CD43</f>
        <v>2.5000000000000001E-2</v>
      </c>
      <c r="CE43" s="818">
        <f>'[4]3'!CE43</f>
        <v>0.02</v>
      </c>
      <c r="CF43" s="818">
        <f>'[4]3'!CF43</f>
        <v>0.02</v>
      </c>
      <c r="CG43" s="818">
        <f>'[4]3'!CG43</f>
        <v>0.02</v>
      </c>
      <c r="CH43" s="757">
        <f t="shared" si="40"/>
        <v>48.307500000000005</v>
      </c>
      <c r="CI43" s="757">
        <f t="shared" si="41"/>
        <v>14.478000000000005</v>
      </c>
      <c r="CJ43" s="757">
        <f t="shared" si="42"/>
        <v>0</v>
      </c>
      <c r="CK43" s="757">
        <f t="shared" si="43"/>
        <v>0</v>
      </c>
      <c r="CL43" s="757">
        <f t="shared" si="44"/>
        <v>2888.13</v>
      </c>
      <c r="CM43" s="815">
        <f t="shared" si="107"/>
        <v>12.540000000000001</v>
      </c>
      <c r="CN43" s="757">
        <f t="shared" si="45"/>
        <v>576.84</v>
      </c>
      <c r="CO43" s="757">
        <f t="shared" si="46"/>
        <v>75.325500000000019</v>
      </c>
      <c r="CP43" s="833">
        <f t="shared" si="47"/>
        <v>3464.9700000000003</v>
      </c>
      <c r="CQ43" s="821">
        <f>'[4]3'!CQ43</f>
        <v>2.5000000000000001E-2</v>
      </c>
      <c r="CR43" s="818">
        <f>'[4]3'!CR43</f>
        <v>0.02</v>
      </c>
      <c r="CS43" s="818">
        <f>'[4]3'!CS43</f>
        <v>2.5000000000000001E-2</v>
      </c>
      <c r="CT43" s="818">
        <f>'[4]3'!CT43</f>
        <v>2.5000000000000001E-2</v>
      </c>
      <c r="CU43" s="818">
        <f>'[4]3'!CU43</f>
        <v>0.02</v>
      </c>
      <c r="CV43" s="818">
        <f>'[4]3'!CV43</f>
        <v>2.3E-2</v>
      </c>
      <c r="CW43" s="757">
        <f t="shared" si="48"/>
        <v>36.1</v>
      </c>
      <c r="CX43" s="757">
        <f t="shared" si="49"/>
        <v>12.806000000000001</v>
      </c>
      <c r="CY43" s="757">
        <f t="shared" si="50"/>
        <v>0</v>
      </c>
      <c r="CZ43" s="757">
        <f t="shared" si="51"/>
        <v>0</v>
      </c>
      <c r="DA43" s="757">
        <f t="shared" si="52"/>
        <v>2249.6799999999998</v>
      </c>
      <c r="DB43" s="815">
        <f t="shared" si="108"/>
        <v>10.051</v>
      </c>
      <c r="DC43" s="757">
        <f t="shared" si="53"/>
        <v>462.35</v>
      </c>
      <c r="DD43" s="757">
        <f t="shared" si="54"/>
        <v>58.957000000000008</v>
      </c>
      <c r="DE43" s="833">
        <f t="shared" si="55"/>
        <v>2712.0299999999997</v>
      </c>
      <c r="DF43" s="821">
        <f>'[4]3'!DF43</f>
        <v>2.5000000000000001E-2</v>
      </c>
      <c r="DG43" s="818">
        <f>'[4]3'!DG43</f>
        <v>0.02</v>
      </c>
      <c r="DH43" s="818">
        <f>'[4]3'!DH43</f>
        <v>2.5000000000000001E-2</v>
      </c>
      <c r="DI43" s="818">
        <f>'[4]3'!DI43</f>
        <v>2.5000000000000001E-2</v>
      </c>
      <c r="DJ43" s="818">
        <f>'[4]3'!DJ43</f>
        <v>0.02</v>
      </c>
      <c r="DK43" s="818">
        <f>'[4]3'!DK43</f>
        <v>2.3E-2</v>
      </c>
      <c r="DL43" s="757">
        <f t="shared" si="56"/>
        <v>49.927500000000002</v>
      </c>
      <c r="DM43" s="757">
        <f t="shared" si="57"/>
        <v>14.658000000000001</v>
      </c>
      <c r="DN43" s="757">
        <f t="shared" si="58"/>
        <v>0</v>
      </c>
      <c r="DO43" s="757">
        <f t="shared" si="59"/>
        <v>0</v>
      </c>
      <c r="DP43" s="757">
        <f t="shared" si="60"/>
        <v>2970.93</v>
      </c>
      <c r="DQ43" s="815">
        <f t="shared" si="109"/>
        <v>12.558</v>
      </c>
      <c r="DR43" s="757">
        <f t="shared" si="61"/>
        <v>577.66999999999996</v>
      </c>
      <c r="DS43" s="757">
        <f t="shared" si="62"/>
        <v>77.143499999999989</v>
      </c>
      <c r="DT43" s="833">
        <f t="shared" si="63"/>
        <v>3548.6</v>
      </c>
      <c r="DU43" s="821">
        <f>'[4]3'!DU43</f>
        <v>2.5000000000000001E-2</v>
      </c>
      <c r="DV43" s="818">
        <f>'[4]3'!DV43</f>
        <v>0.02</v>
      </c>
      <c r="DW43" s="818">
        <f>'[4]3'!DW43</f>
        <v>2.5000000000000001E-2</v>
      </c>
      <c r="DX43" s="818">
        <f>'[4]3'!DX43</f>
        <v>2.4E-2</v>
      </c>
      <c r="DY43" s="818">
        <f>'[4]3'!DY43</f>
        <v>0.02</v>
      </c>
      <c r="DZ43" s="818">
        <f>'[4]3'!DZ43</f>
        <v>2.3E-2</v>
      </c>
      <c r="EA43" s="757">
        <f t="shared" si="64"/>
        <v>77.300000000000011</v>
      </c>
      <c r="EB43" s="757">
        <f t="shared" si="65"/>
        <v>14.639999999999999</v>
      </c>
      <c r="EC43" s="757">
        <f t="shared" si="66"/>
        <v>0</v>
      </c>
      <c r="ED43" s="757">
        <f t="shared" si="67"/>
        <v>0</v>
      </c>
      <c r="EE43" s="757">
        <f t="shared" si="68"/>
        <v>4229.24</v>
      </c>
      <c r="EF43" s="757">
        <f t="shared" si="110"/>
        <v>16.100000000000001</v>
      </c>
      <c r="EG43" s="757">
        <f t="shared" si="69"/>
        <v>740.6</v>
      </c>
      <c r="EH43" s="757">
        <f t="shared" si="70"/>
        <v>108.04000000000002</v>
      </c>
      <c r="EI43" s="833">
        <f t="shared" si="71"/>
        <v>4969.84</v>
      </c>
      <c r="EJ43" s="821">
        <f>'[4]3'!EJ43</f>
        <v>2.5000000000000001E-2</v>
      </c>
      <c r="EK43" s="818">
        <f>'[4]3'!EK43</f>
        <v>0.02</v>
      </c>
      <c r="EL43" s="818">
        <f>'[4]3'!EL43</f>
        <v>2.5000000000000001E-2</v>
      </c>
      <c r="EM43" s="818">
        <f>'[4]3'!EM43</f>
        <v>2.5000000000000001E-2</v>
      </c>
      <c r="EN43" s="818">
        <f>'[4]3'!EN43</f>
        <v>0.01</v>
      </c>
      <c r="EO43" s="818">
        <f>'[4]3'!EO43</f>
        <v>2.3E-2</v>
      </c>
      <c r="EP43" s="757">
        <f t="shared" si="72"/>
        <v>84.835000000000008</v>
      </c>
      <c r="EQ43" s="757">
        <f t="shared" si="73"/>
        <v>14.477999999999998</v>
      </c>
      <c r="ER43" s="757">
        <f t="shared" si="74"/>
        <v>0</v>
      </c>
      <c r="ES43" s="757">
        <f t="shared" si="75"/>
        <v>0</v>
      </c>
      <c r="ET43" s="757">
        <f t="shared" si="76"/>
        <v>4568.3999999999996</v>
      </c>
      <c r="EU43" s="757">
        <f t="shared" si="77"/>
        <v>18.353999999999999</v>
      </c>
      <c r="EV43" s="757">
        <f t="shared" si="78"/>
        <v>844.28</v>
      </c>
      <c r="EW43" s="757">
        <f t="shared" si="79"/>
        <v>117.667</v>
      </c>
      <c r="EX43" s="833">
        <f t="shared" si="80"/>
        <v>5412.6799999999994</v>
      </c>
      <c r="EY43" s="818">
        <f>'[4]3'!EY43</f>
        <v>2.5000000000000001E-2</v>
      </c>
      <c r="EZ43" s="818">
        <f>'[4]3'!EZ43</f>
        <v>0.02</v>
      </c>
      <c r="FA43" s="818">
        <f>'[4]3'!FA43</f>
        <v>2.5000000000000001E-2</v>
      </c>
      <c r="FB43" s="818">
        <f>'[4]3'!FB43</f>
        <v>2.5000000000000001E-2</v>
      </c>
      <c r="FC43" s="818">
        <f>'[4]3'!FC43</f>
        <v>0.02</v>
      </c>
      <c r="FD43" s="818">
        <f>'[4]3'!FD43</f>
        <v>2.3E-2</v>
      </c>
      <c r="FE43" s="757">
        <f t="shared" si="81"/>
        <v>94.097500000000011</v>
      </c>
      <c r="FF43" s="757">
        <f t="shared" si="82"/>
        <v>16.567999999999998</v>
      </c>
      <c r="FG43" s="757">
        <f t="shared" si="83"/>
        <v>0</v>
      </c>
      <c r="FH43" s="757">
        <f t="shared" si="84"/>
        <v>0</v>
      </c>
      <c r="FI43" s="757">
        <f t="shared" si="85"/>
        <v>5090.6099999999997</v>
      </c>
      <c r="FJ43" s="757">
        <f t="shared" si="86"/>
        <v>20.975999999999999</v>
      </c>
      <c r="FK43" s="757">
        <f t="shared" si="87"/>
        <v>964.9</v>
      </c>
      <c r="FL43" s="757">
        <f t="shared" si="88"/>
        <v>131.64150000000001</v>
      </c>
      <c r="FM43" s="833">
        <f t="shared" si="89"/>
        <v>6055.5099999999993</v>
      </c>
      <c r="FN43" s="818">
        <f>'[4]3'!FN43</f>
        <v>2.5000000000000001E-2</v>
      </c>
      <c r="FO43" s="818">
        <f>'[4]3'!FO43</f>
        <v>0.02</v>
      </c>
      <c r="FP43" s="818">
        <f>'[4]3'!FP43</f>
        <v>2.5000000000000001E-2</v>
      </c>
      <c r="FQ43" s="818">
        <f>'[4]3'!FQ43</f>
        <v>2.5000000000000001E-2</v>
      </c>
      <c r="FR43" s="818">
        <f>'[4]3'!FR43</f>
        <v>0.02</v>
      </c>
      <c r="FS43" s="818">
        <f>'[4]3'!FS43</f>
        <v>2.3E-2</v>
      </c>
      <c r="FT43" s="757">
        <f t="shared" si="90"/>
        <v>102</v>
      </c>
      <c r="FU43" s="757">
        <f t="shared" si="91"/>
        <v>18.560000000000002</v>
      </c>
      <c r="FV43" s="757">
        <f t="shared" si="92"/>
        <v>0</v>
      </c>
      <c r="FW43" s="757">
        <f t="shared" si="93"/>
        <v>0</v>
      </c>
      <c r="FX43" s="757">
        <f t="shared" si="94"/>
        <v>5545.76</v>
      </c>
      <c r="FY43" s="757">
        <f t="shared" si="95"/>
        <v>22.08</v>
      </c>
      <c r="FZ43" s="757">
        <f t="shared" si="96"/>
        <v>1015.68</v>
      </c>
      <c r="GA43" s="757">
        <f t="shared" si="97"/>
        <v>142.63999999999999</v>
      </c>
      <c r="GB43" s="833">
        <f t="shared" si="98"/>
        <v>6561.4400000000005</v>
      </c>
      <c r="GC43" s="835">
        <f t="shared" si="99"/>
        <v>606.85670000000005</v>
      </c>
      <c r="GD43" s="836">
        <f t="shared" si="99"/>
        <v>27915.4</v>
      </c>
      <c r="GE43" s="837">
        <f t="shared" si="100"/>
        <v>636.08899999999994</v>
      </c>
      <c r="GF43" s="838">
        <f t="shared" si="100"/>
        <v>29260.1</v>
      </c>
      <c r="GG43" s="839">
        <f t="shared" si="101"/>
        <v>1242.9457</v>
      </c>
      <c r="GH43" s="59">
        <f t="shared" si="101"/>
        <v>57175.5</v>
      </c>
      <c r="GI43" s="828">
        <v>4</v>
      </c>
      <c r="GJ43" s="105">
        <f t="shared" si="113"/>
        <v>1061.2087000000001</v>
      </c>
      <c r="GK43" s="59">
        <f t="shared" si="111"/>
        <v>48815.600000000013</v>
      </c>
      <c r="GL43" s="840">
        <f t="shared" si="112"/>
        <v>181.73699999999985</v>
      </c>
      <c r="GM43" s="841">
        <f t="shared" si="112"/>
        <v>8359.8999999999869</v>
      </c>
    </row>
    <row r="44" spans="1:195" ht="18" customHeight="1">
      <c r="A44" s="831">
        <v>30</v>
      </c>
      <c r="B44" s="842" t="s">
        <v>1220</v>
      </c>
      <c r="C44" s="34" t="s">
        <v>1191</v>
      </c>
      <c r="D44" s="832">
        <f>[4]цены!E38</f>
        <v>256</v>
      </c>
      <c r="E44" s="818">
        <f>'[4]3'!E44</f>
        <v>0.01</v>
      </c>
      <c r="F44" s="818">
        <f>'[4]3'!F44</f>
        <v>7.0000000000000001E-3</v>
      </c>
      <c r="G44" s="818">
        <f>'[4]3'!G44</f>
        <v>0.01</v>
      </c>
      <c r="H44" s="818">
        <f>'[4]3'!H44</f>
        <v>0.01</v>
      </c>
      <c r="I44" s="818">
        <f>'[4]3'!I44</f>
        <v>0.01</v>
      </c>
      <c r="J44" s="818">
        <f>'[4]3'!J44</f>
        <v>2E-3</v>
      </c>
      <c r="K44" s="757">
        <f t="shared" si="0"/>
        <v>26.299000000000003</v>
      </c>
      <c r="L44" s="757">
        <f t="shared" si="1"/>
        <v>4.1769000000000007</v>
      </c>
      <c r="M44" s="819">
        <f t="shared" si="2"/>
        <v>0</v>
      </c>
      <c r="N44" s="819">
        <f t="shared" si="3"/>
        <v>0</v>
      </c>
      <c r="O44" s="757">
        <f t="shared" si="4"/>
        <v>7801.83</v>
      </c>
      <c r="P44" s="815">
        <f t="shared" si="102"/>
        <v>1.196</v>
      </c>
      <c r="Q44" s="757">
        <f t="shared" si="5"/>
        <v>306.18</v>
      </c>
      <c r="R44" s="757">
        <f t="shared" si="6"/>
        <v>31.671900000000004</v>
      </c>
      <c r="S44" s="833">
        <f t="shared" si="7"/>
        <v>8108.01</v>
      </c>
      <c r="T44" s="821">
        <f>'[4]3'!T44</f>
        <v>0.01</v>
      </c>
      <c r="U44" s="818">
        <f>'[4]3'!U44</f>
        <v>7.0000000000000001E-3</v>
      </c>
      <c r="V44" s="818">
        <f>'[4]3'!V44</f>
        <v>0.01</v>
      </c>
      <c r="W44" s="818">
        <f>'[4]3'!W44</f>
        <v>0.01</v>
      </c>
      <c r="X44" s="818">
        <f>'[4]3'!X44</f>
        <v>0.01</v>
      </c>
      <c r="Y44" s="818">
        <f>'[4]3'!Y44</f>
        <v>2E-3</v>
      </c>
      <c r="Z44" s="757">
        <f t="shared" si="8"/>
        <v>32.256</v>
      </c>
      <c r="AA44" s="757">
        <f t="shared" si="9"/>
        <v>5.5565999999999995</v>
      </c>
      <c r="AB44" s="757">
        <f t="shared" si="10"/>
        <v>0</v>
      </c>
      <c r="AC44" s="757">
        <f t="shared" si="11"/>
        <v>0</v>
      </c>
      <c r="AD44" s="757">
        <f t="shared" si="12"/>
        <v>9680.0300000000007</v>
      </c>
      <c r="AE44" s="815">
        <f t="shared" si="103"/>
        <v>1.6560000000000001</v>
      </c>
      <c r="AF44" s="757">
        <f t="shared" si="13"/>
        <v>423.94</v>
      </c>
      <c r="AG44" s="757">
        <f t="shared" si="14"/>
        <v>39.468600000000002</v>
      </c>
      <c r="AH44" s="833">
        <f t="shared" si="15"/>
        <v>10103.970000000001</v>
      </c>
      <c r="AI44" s="834">
        <v>0.01</v>
      </c>
      <c r="AJ44" s="808">
        <v>7.0000000000000001E-3</v>
      </c>
      <c r="AK44" s="808">
        <v>0.01</v>
      </c>
      <c r="AL44" s="808">
        <v>0.01</v>
      </c>
      <c r="AM44" s="808">
        <v>0.01</v>
      </c>
      <c r="AN44" s="808">
        <v>2E-3</v>
      </c>
      <c r="AO44" s="757">
        <f t="shared" si="16"/>
        <v>40.94</v>
      </c>
      <c r="AP44" s="757">
        <f t="shared" si="17"/>
        <v>7.3640000000000034</v>
      </c>
      <c r="AQ44" s="757">
        <f t="shared" si="18"/>
        <v>0</v>
      </c>
      <c r="AR44" s="757">
        <f t="shared" si="19"/>
        <v>0</v>
      </c>
      <c r="AS44" s="757">
        <f t="shared" si="20"/>
        <v>12365.82</v>
      </c>
      <c r="AT44" s="815">
        <f t="shared" si="104"/>
        <v>1.84</v>
      </c>
      <c r="AU44" s="757">
        <f t="shared" si="21"/>
        <v>471.04</v>
      </c>
      <c r="AV44" s="757">
        <f t="shared" si="22"/>
        <v>50.144000000000005</v>
      </c>
      <c r="AW44" s="833">
        <f t="shared" si="23"/>
        <v>12836.86</v>
      </c>
      <c r="AX44" s="818">
        <f>'[4]3'!AX44</f>
        <v>0.01</v>
      </c>
      <c r="AY44" s="818">
        <f>'[4]3'!AY44</f>
        <v>7.0000000000000001E-3</v>
      </c>
      <c r="AZ44" s="818">
        <f>'[4]3'!AZ44</f>
        <v>0.01</v>
      </c>
      <c r="BA44" s="818">
        <f>'[4]3'!BA44</f>
        <v>0.01</v>
      </c>
      <c r="BB44" s="818">
        <f>'[4]3'!BB44</f>
        <v>0.01</v>
      </c>
      <c r="BC44" s="818">
        <f>'[4]3'!BC44</f>
        <v>2E-3</v>
      </c>
      <c r="BD44" s="757">
        <f t="shared" si="24"/>
        <v>35.359000000000002</v>
      </c>
      <c r="BE44" s="757">
        <f t="shared" si="25"/>
        <v>6.955899999999998</v>
      </c>
      <c r="BF44" s="757">
        <f t="shared" si="26"/>
        <v>0</v>
      </c>
      <c r="BG44" s="757">
        <f t="shared" si="27"/>
        <v>0</v>
      </c>
      <c r="BH44" s="757">
        <f t="shared" si="28"/>
        <v>10832.61</v>
      </c>
      <c r="BI44" s="815">
        <f t="shared" si="105"/>
        <v>0</v>
      </c>
      <c r="BJ44" s="757">
        <f t="shared" si="29"/>
        <v>0</v>
      </c>
      <c r="BK44" s="757">
        <f t="shared" si="30"/>
        <v>42.314900000000002</v>
      </c>
      <c r="BL44" s="833">
        <f t="shared" si="31"/>
        <v>10832.61</v>
      </c>
      <c r="BM44" s="821">
        <f>'[4]3'!BM44</f>
        <v>8.9999999999999993E-3</v>
      </c>
      <c r="BN44" s="818">
        <f>'[4]3'!BN44</f>
        <v>8.9999999999999993E-3</v>
      </c>
      <c r="BO44" s="818">
        <f>'[4]3'!BO44</f>
        <v>8.9999999999999993E-3</v>
      </c>
      <c r="BP44" s="818">
        <f>'[4]3'!BP44</f>
        <v>2.5999999999999999E-2</v>
      </c>
      <c r="BQ44" s="818">
        <f>'[4]3'!BQ44</f>
        <v>0.02</v>
      </c>
      <c r="BR44" s="818">
        <f>'[4]3'!BR44</f>
        <v>2E-3</v>
      </c>
      <c r="BS44" s="757">
        <f t="shared" si="32"/>
        <v>23.992199999999997</v>
      </c>
      <c r="BT44" s="757">
        <f t="shared" si="33"/>
        <v>7.613999999999999</v>
      </c>
      <c r="BU44" s="757">
        <f t="shared" si="34"/>
        <v>0</v>
      </c>
      <c r="BV44" s="757">
        <f t="shared" si="35"/>
        <v>0</v>
      </c>
      <c r="BW44" s="757">
        <f t="shared" si="36"/>
        <v>8091.19</v>
      </c>
      <c r="BX44" s="815">
        <f t="shared" si="106"/>
        <v>1.512</v>
      </c>
      <c r="BY44" s="757">
        <f t="shared" si="37"/>
        <v>387.07</v>
      </c>
      <c r="BZ44" s="757">
        <f t="shared" si="38"/>
        <v>33.118199999999995</v>
      </c>
      <c r="CA44" s="833">
        <f t="shared" si="39"/>
        <v>8478.26</v>
      </c>
      <c r="CB44" s="818">
        <f>'[4]3'!CB44</f>
        <v>8.9999999999999993E-3</v>
      </c>
      <c r="CC44" s="818">
        <f>'[4]3'!CC44</f>
        <v>8.9999999999999993E-3</v>
      </c>
      <c r="CD44" s="818">
        <f>'[4]3'!CD44</f>
        <v>8.9999999999999993E-3</v>
      </c>
      <c r="CE44" s="818">
        <f>'[4]3'!CE44</f>
        <v>2.5999999999999999E-2</v>
      </c>
      <c r="CF44" s="818">
        <f>'[4]3'!CF44</f>
        <v>0.02</v>
      </c>
      <c r="CG44" s="818">
        <f>'[4]3'!CG44</f>
        <v>2E-3</v>
      </c>
      <c r="CH44" s="757">
        <f t="shared" si="40"/>
        <v>17.390699999999999</v>
      </c>
      <c r="CI44" s="757">
        <f t="shared" si="41"/>
        <v>6.5151000000000012</v>
      </c>
      <c r="CJ44" s="757">
        <f t="shared" si="42"/>
        <v>0</v>
      </c>
      <c r="CK44" s="757">
        <f t="shared" si="43"/>
        <v>0</v>
      </c>
      <c r="CL44" s="757">
        <f t="shared" si="44"/>
        <v>6119.88</v>
      </c>
      <c r="CM44" s="815">
        <f t="shared" si="107"/>
        <v>1.254</v>
      </c>
      <c r="CN44" s="757">
        <f t="shared" si="45"/>
        <v>321.02</v>
      </c>
      <c r="CO44" s="757">
        <f t="shared" si="46"/>
        <v>25.159800000000001</v>
      </c>
      <c r="CP44" s="833">
        <f t="shared" si="47"/>
        <v>6440.9</v>
      </c>
      <c r="CQ44" s="821">
        <f>'[4]3'!CQ44</f>
        <v>8.9999999999999993E-3</v>
      </c>
      <c r="CR44" s="818">
        <f>'[4]3'!CR44</f>
        <v>6.0000000000000001E-3</v>
      </c>
      <c r="CS44" s="818">
        <f>'[4]3'!CS44</f>
        <v>8.9999999999999993E-3</v>
      </c>
      <c r="CT44" s="818">
        <f>'[4]3'!CT44</f>
        <v>8.0000000000000002E-3</v>
      </c>
      <c r="CU44" s="818">
        <f>'[4]3'!CU44</f>
        <v>5.0000000000000001E-3</v>
      </c>
      <c r="CV44" s="818">
        <f>'[4]3'!CV44</f>
        <v>2E-3</v>
      </c>
      <c r="CW44" s="757">
        <f t="shared" si="48"/>
        <v>12.995999999999999</v>
      </c>
      <c r="CX44" s="757">
        <f t="shared" si="49"/>
        <v>3.8418000000000005</v>
      </c>
      <c r="CY44" s="757">
        <f t="shared" si="50"/>
        <v>0</v>
      </c>
      <c r="CZ44" s="757">
        <f t="shared" si="51"/>
        <v>0</v>
      </c>
      <c r="DA44" s="757">
        <f t="shared" si="52"/>
        <v>4310.4799999999996</v>
      </c>
      <c r="DB44" s="815">
        <f t="shared" si="108"/>
        <v>0.874</v>
      </c>
      <c r="DC44" s="757">
        <f t="shared" si="53"/>
        <v>223.74</v>
      </c>
      <c r="DD44" s="757">
        <f t="shared" si="54"/>
        <v>17.711799999999997</v>
      </c>
      <c r="DE44" s="833">
        <f t="shared" si="55"/>
        <v>4534.2199999999993</v>
      </c>
      <c r="DF44" s="821">
        <f>'[4]3'!DF44</f>
        <v>8.9999999999999993E-3</v>
      </c>
      <c r="DG44" s="818">
        <f>'[4]3'!DG44</f>
        <v>5.0000000000000001E-3</v>
      </c>
      <c r="DH44" s="818">
        <f>'[4]3'!DH44</f>
        <v>8.9999999999999993E-3</v>
      </c>
      <c r="DI44" s="818">
        <f>'[4]3'!DI44</f>
        <v>8.0000000000000002E-3</v>
      </c>
      <c r="DJ44" s="818">
        <f>'[4]3'!DJ44</f>
        <v>1E-3</v>
      </c>
      <c r="DK44" s="818">
        <f>'[4]3'!DK44</f>
        <v>2E-3</v>
      </c>
      <c r="DL44" s="757">
        <f t="shared" si="56"/>
        <v>17.973899999999997</v>
      </c>
      <c r="DM44" s="757">
        <f t="shared" si="57"/>
        <v>3.6645000000000003</v>
      </c>
      <c r="DN44" s="757">
        <f t="shared" si="58"/>
        <v>0</v>
      </c>
      <c r="DO44" s="757">
        <f t="shared" si="59"/>
        <v>0</v>
      </c>
      <c r="DP44" s="757">
        <f t="shared" si="60"/>
        <v>5539.43</v>
      </c>
      <c r="DQ44" s="815">
        <f t="shared" si="109"/>
        <v>1.0920000000000001</v>
      </c>
      <c r="DR44" s="757">
        <f t="shared" si="61"/>
        <v>279.55</v>
      </c>
      <c r="DS44" s="757">
        <f t="shared" si="62"/>
        <v>22.730399999999996</v>
      </c>
      <c r="DT44" s="833">
        <f t="shared" si="63"/>
        <v>5818.9800000000005</v>
      </c>
      <c r="DU44" s="821">
        <f>'[4]3'!DU44</f>
        <v>2E-3</v>
      </c>
      <c r="DV44" s="818">
        <f>'[4]3'!DV44</f>
        <v>1E-3</v>
      </c>
      <c r="DW44" s="818">
        <f>'[4]3'!DW44</f>
        <v>2E-3</v>
      </c>
      <c r="DX44" s="818">
        <f>'[4]3'!DX44</f>
        <v>2E-3</v>
      </c>
      <c r="DY44" s="818">
        <f>'[4]3'!DY44</f>
        <v>1E-3</v>
      </c>
      <c r="DZ44" s="818">
        <f>'[4]3'!DZ44</f>
        <v>2E-3</v>
      </c>
      <c r="EA44" s="757">
        <f t="shared" si="64"/>
        <v>6.1840000000000002</v>
      </c>
      <c r="EB44" s="757">
        <f t="shared" si="65"/>
        <v>0.73199999999999987</v>
      </c>
      <c r="EC44" s="757">
        <f t="shared" si="66"/>
        <v>0</v>
      </c>
      <c r="ED44" s="757">
        <f t="shared" si="67"/>
        <v>0</v>
      </c>
      <c r="EE44" s="757">
        <f t="shared" si="68"/>
        <v>1770.5</v>
      </c>
      <c r="EF44" s="757">
        <f t="shared" si="110"/>
        <v>1.4000000000000001</v>
      </c>
      <c r="EG44" s="757">
        <f t="shared" si="69"/>
        <v>358.4</v>
      </c>
      <c r="EH44" s="757">
        <f t="shared" si="70"/>
        <v>8.3160000000000007</v>
      </c>
      <c r="EI44" s="833">
        <f t="shared" si="71"/>
        <v>2128.9</v>
      </c>
      <c r="EJ44" s="821">
        <f>'[4]3'!EJ44</f>
        <v>6.0000000000000001E-3</v>
      </c>
      <c r="EK44" s="818">
        <f>'[4]3'!EK44</f>
        <v>3.0000000000000001E-3</v>
      </c>
      <c r="EL44" s="818">
        <f>'[4]3'!EL44</f>
        <v>6.0000000000000001E-3</v>
      </c>
      <c r="EM44" s="818">
        <f>'[4]3'!EM44</f>
        <v>6.0000000000000001E-3</v>
      </c>
      <c r="EN44" s="818">
        <f>'[4]3'!EN44</f>
        <v>3.0000000000000001E-3</v>
      </c>
      <c r="EO44" s="818">
        <f>'[4]3'!EO44</f>
        <v>2E-3</v>
      </c>
      <c r="EP44" s="757">
        <f t="shared" si="72"/>
        <v>20.360400000000002</v>
      </c>
      <c r="EQ44" s="757">
        <f t="shared" si="73"/>
        <v>2.1716999999999995</v>
      </c>
      <c r="ER44" s="757">
        <f t="shared" si="74"/>
        <v>0</v>
      </c>
      <c r="ES44" s="757">
        <f t="shared" si="75"/>
        <v>0</v>
      </c>
      <c r="ET44" s="757">
        <f t="shared" si="76"/>
        <v>5768.22</v>
      </c>
      <c r="EU44" s="757">
        <f t="shared" si="77"/>
        <v>1.5960000000000001</v>
      </c>
      <c r="EV44" s="757">
        <f t="shared" si="78"/>
        <v>408.58</v>
      </c>
      <c r="EW44" s="757">
        <f t="shared" si="79"/>
        <v>24.1281</v>
      </c>
      <c r="EX44" s="833">
        <f t="shared" si="80"/>
        <v>6176.8</v>
      </c>
      <c r="EY44" s="818">
        <f>'[4]3'!EY44</f>
        <v>8.0000000000000002E-3</v>
      </c>
      <c r="EZ44" s="818">
        <f>'[4]3'!EZ44</f>
        <v>6.0000000000000001E-3</v>
      </c>
      <c r="FA44" s="818">
        <f>'[4]3'!FA44</f>
        <v>8.0000000000000002E-3</v>
      </c>
      <c r="FB44" s="818">
        <f>'[4]3'!FB44</f>
        <v>8.0000000000000002E-3</v>
      </c>
      <c r="FC44" s="818">
        <f>'[4]3'!FC44</f>
        <v>6.0000000000000001E-3</v>
      </c>
      <c r="FD44" s="818">
        <f>'[4]3'!FD44</f>
        <v>2E-3</v>
      </c>
      <c r="FE44" s="757">
        <f t="shared" si="81"/>
        <v>30.1112</v>
      </c>
      <c r="FF44" s="757">
        <f t="shared" si="82"/>
        <v>4.9703999999999997</v>
      </c>
      <c r="FG44" s="757">
        <f t="shared" si="83"/>
        <v>0</v>
      </c>
      <c r="FH44" s="757">
        <f t="shared" si="84"/>
        <v>0</v>
      </c>
      <c r="FI44" s="757">
        <f t="shared" si="85"/>
        <v>8980.89</v>
      </c>
      <c r="FJ44" s="757">
        <f t="shared" si="86"/>
        <v>1.8240000000000001</v>
      </c>
      <c r="FK44" s="757">
        <f t="shared" si="87"/>
        <v>466.94</v>
      </c>
      <c r="FL44" s="757">
        <f t="shared" si="88"/>
        <v>36.9056</v>
      </c>
      <c r="FM44" s="833">
        <f t="shared" si="89"/>
        <v>9447.83</v>
      </c>
      <c r="FN44" s="818">
        <f>'[4]3'!FN44</f>
        <v>8.0000000000000002E-3</v>
      </c>
      <c r="FO44" s="818">
        <f>'[4]3'!FO44</f>
        <v>6.0000000000000001E-3</v>
      </c>
      <c r="FP44" s="818">
        <f>'[4]3'!FP44</f>
        <v>8.0000000000000002E-3</v>
      </c>
      <c r="FQ44" s="818">
        <f>'[4]3'!FQ44</f>
        <v>8.0000000000000002E-3</v>
      </c>
      <c r="FR44" s="818">
        <f>'[4]3'!FR44</f>
        <v>6.0000000000000001E-3</v>
      </c>
      <c r="FS44" s="818">
        <f>'[4]3'!FS44</f>
        <v>2E-3</v>
      </c>
      <c r="FT44" s="757">
        <f t="shared" si="90"/>
        <v>32.64</v>
      </c>
      <c r="FU44" s="757">
        <f t="shared" si="91"/>
        <v>5.5680000000000005</v>
      </c>
      <c r="FV44" s="757">
        <f t="shared" si="92"/>
        <v>0</v>
      </c>
      <c r="FW44" s="757">
        <f t="shared" si="93"/>
        <v>0</v>
      </c>
      <c r="FX44" s="757">
        <f t="shared" si="94"/>
        <v>9781.25</v>
      </c>
      <c r="FY44" s="757">
        <f t="shared" si="95"/>
        <v>1.92</v>
      </c>
      <c r="FZ44" s="757">
        <f t="shared" si="96"/>
        <v>491.52</v>
      </c>
      <c r="GA44" s="757">
        <f t="shared" si="97"/>
        <v>40.128</v>
      </c>
      <c r="GB44" s="833">
        <f t="shared" si="98"/>
        <v>10272.77</v>
      </c>
      <c r="GC44" s="835">
        <f t="shared" si="99"/>
        <v>221.87739999999999</v>
      </c>
      <c r="GD44" s="836">
        <f t="shared" si="99"/>
        <v>56800.610000000008</v>
      </c>
      <c r="GE44" s="837">
        <f t="shared" si="100"/>
        <v>149.91989999999998</v>
      </c>
      <c r="GF44" s="838">
        <f t="shared" si="100"/>
        <v>38379.5</v>
      </c>
      <c r="GG44" s="839">
        <f t="shared" si="101"/>
        <v>371.79729999999995</v>
      </c>
      <c r="GH44" s="59">
        <f t="shared" si="101"/>
        <v>95180.110000000015</v>
      </c>
      <c r="GI44" s="828">
        <v>12</v>
      </c>
      <c r="GJ44" s="105">
        <f t="shared" si="113"/>
        <v>355.63329999999991</v>
      </c>
      <c r="GK44" s="59">
        <f t="shared" si="111"/>
        <v>91042.13</v>
      </c>
      <c r="GL44" s="840">
        <f t="shared" si="112"/>
        <v>16.164000000000044</v>
      </c>
      <c r="GM44" s="841">
        <f t="shared" si="112"/>
        <v>4137.9800000000105</v>
      </c>
    </row>
    <row r="45" spans="1:195" ht="18" customHeight="1">
      <c r="A45" s="814">
        <v>31</v>
      </c>
      <c r="B45" s="842" t="s">
        <v>1221</v>
      </c>
      <c r="C45" s="34" t="s">
        <v>1191</v>
      </c>
      <c r="D45" s="832">
        <f>[4]цены!E39</f>
        <v>123</v>
      </c>
      <c r="E45" s="818">
        <f>'[4]3'!E45</f>
        <v>0.02</v>
      </c>
      <c r="F45" s="818">
        <f>'[4]3'!F45</f>
        <v>1.4999999999999999E-2</v>
      </c>
      <c r="G45" s="818">
        <f>'[4]3'!G45</f>
        <v>0.02</v>
      </c>
      <c r="H45" s="818">
        <f>'[4]3'!H45</f>
        <v>1.4999999999999999E-2</v>
      </c>
      <c r="I45" s="818">
        <f>'[4]3'!I45</f>
        <v>7.0000000000000001E-3</v>
      </c>
      <c r="J45" s="818">
        <f>'[4]3'!J45</f>
        <v>1E-3</v>
      </c>
      <c r="K45" s="757">
        <f t="shared" si="0"/>
        <v>52.598000000000006</v>
      </c>
      <c r="L45" s="757">
        <f t="shared" si="1"/>
        <v>8.9504999999999999</v>
      </c>
      <c r="M45" s="819">
        <f t="shared" si="2"/>
        <v>0</v>
      </c>
      <c r="N45" s="819">
        <f t="shared" si="3"/>
        <v>0</v>
      </c>
      <c r="O45" s="757">
        <f t="shared" si="4"/>
        <v>7570.47</v>
      </c>
      <c r="P45" s="815">
        <f t="shared" si="102"/>
        <v>0.59799999999999998</v>
      </c>
      <c r="Q45" s="757">
        <f t="shared" si="5"/>
        <v>73.55</v>
      </c>
      <c r="R45" s="757">
        <f t="shared" si="6"/>
        <v>62.146500000000003</v>
      </c>
      <c r="S45" s="833">
        <f t="shared" si="7"/>
        <v>7644.02</v>
      </c>
      <c r="T45" s="821">
        <f>'[4]3'!T45</f>
        <v>0.02</v>
      </c>
      <c r="U45" s="818">
        <f>'[4]3'!U45</f>
        <v>1.4999999999999999E-2</v>
      </c>
      <c r="V45" s="818">
        <f>'[4]3'!V45</f>
        <v>0.02</v>
      </c>
      <c r="W45" s="818">
        <f>'[4]3'!W45</f>
        <v>1.4999999999999999E-2</v>
      </c>
      <c r="X45" s="818">
        <f>'[4]3'!X45</f>
        <v>7.0000000000000001E-3</v>
      </c>
      <c r="Y45" s="818">
        <f>'[4]3'!Y45</f>
        <v>1E-3</v>
      </c>
      <c r="Z45" s="757">
        <f t="shared" si="8"/>
        <v>64.512</v>
      </c>
      <c r="AA45" s="757">
        <f t="shared" si="9"/>
        <v>11.906999999999998</v>
      </c>
      <c r="AB45" s="757">
        <f t="shared" si="10"/>
        <v>0</v>
      </c>
      <c r="AC45" s="757">
        <f t="shared" si="11"/>
        <v>0</v>
      </c>
      <c r="AD45" s="757">
        <f t="shared" si="12"/>
        <v>9399.5400000000009</v>
      </c>
      <c r="AE45" s="815">
        <f t="shared" si="103"/>
        <v>0.82800000000000007</v>
      </c>
      <c r="AF45" s="757">
        <f t="shared" si="13"/>
        <v>101.84</v>
      </c>
      <c r="AG45" s="757">
        <f t="shared" si="14"/>
        <v>77.247</v>
      </c>
      <c r="AH45" s="833">
        <f t="shared" si="15"/>
        <v>9501.380000000001</v>
      </c>
      <c r="AI45" s="834">
        <v>0.02</v>
      </c>
      <c r="AJ45" s="808">
        <v>1.4999999999999999E-2</v>
      </c>
      <c r="AK45" s="808">
        <v>0.02</v>
      </c>
      <c r="AL45" s="808">
        <v>1.4999999999999999E-2</v>
      </c>
      <c r="AM45" s="808">
        <v>7.0000000000000001E-3</v>
      </c>
      <c r="AN45" s="808">
        <v>1E-3</v>
      </c>
      <c r="AO45" s="757">
        <f t="shared" si="16"/>
        <v>81.88</v>
      </c>
      <c r="AP45" s="757">
        <f t="shared" si="17"/>
        <v>15.780000000000006</v>
      </c>
      <c r="AQ45" s="757">
        <f t="shared" si="18"/>
        <v>0</v>
      </c>
      <c r="AR45" s="757">
        <f t="shared" si="19"/>
        <v>0</v>
      </c>
      <c r="AS45" s="757">
        <f t="shared" si="20"/>
        <v>12012.18</v>
      </c>
      <c r="AT45" s="815">
        <f t="shared" si="104"/>
        <v>0.92</v>
      </c>
      <c r="AU45" s="757">
        <f t="shared" si="21"/>
        <v>113.16</v>
      </c>
      <c r="AV45" s="757">
        <f t="shared" si="22"/>
        <v>98.58</v>
      </c>
      <c r="AW45" s="833">
        <f t="shared" si="23"/>
        <v>12125.34</v>
      </c>
      <c r="AX45" s="818">
        <f>'[4]3'!AX45</f>
        <v>0</v>
      </c>
      <c r="AY45" s="818">
        <f>'[4]3'!AY45</f>
        <v>0</v>
      </c>
      <c r="AZ45" s="818">
        <f>'[4]3'!AZ45</f>
        <v>0</v>
      </c>
      <c r="BA45" s="818">
        <f>'[4]3'!BA45</f>
        <v>0</v>
      </c>
      <c r="BB45" s="818">
        <f>'[4]3'!BB45</f>
        <v>0</v>
      </c>
      <c r="BC45" s="818">
        <f>'[4]3'!BC45</f>
        <v>0</v>
      </c>
      <c r="BD45" s="757">
        <f t="shared" si="24"/>
        <v>0</v>
      </c>
      <c r="BE45" s="757">
        <f t="shared" si="25"/>
        <v>0</v>
      </c>
      <c r="BF45" s="757">
        <f t="shared" si="26"/>
        <v>0</v>
      </c>
      <c r="BG45" s="757">
        <f t="shared" si="27"/>
        <v>0</v>
      </c>
      <c r="BH45" s="757">
        <f t="shared" si="28"/>
        <v>0</v>
      </c>
      <c r="BI45" s="815">
        <f t="shared" si="105"/>
        <v>0</v>
      </c>
      <c r="BJ45" s="757">
        <f t="shared" si="29"/>
        <v>0</v>
      </c>
      <c r="BK45" s="757">
        <f t="shared" si="30"/>
        <v>0</v>
      </c>
      <c r="BL45" s="833">
        <f t="shared" si="31"/>
        <v>0</v>
      </c>
      <c r="BM45" s="821">
        <f>'[4]3'!BM45</f>
        <v>0</v>
      </c>
      <c r="BN45" s="818">
        <f>'[4]3'!BN45</f>
        <v>0</v>
      </c>
      <c r="BO45" s="818">
        <f>'[4]3'!BO45</f>
        <v>0</v>
      </c>
      <c r="BP45" s="818">
        <f>'[4]3'!BP45</f>
        <v>0</v>
      </c>
      <c r="BQ45" s="818">
        <f>'[4]3'!BQ45</f>
        <v>0</v>
      </c>
      <c r="BR45" s="818">
        <f>'[4]3'!BR45</f>
        <v>0</v>
      </c>
      <c r="BS45" s="757">
        <f t="shared" si="32"/>
        <v>0</v>
      </c>
      <c r="BT45" s="757">
        <f t="shared" si="33"/>
        <v>0</v>
      </c>
      <c r="BU45" s="757">
        <f t="shared" si="34"/>
        <v>0</v>
      </c>
      <c r="BV45" s="757">
        <f t="shared" si="35"/>
        <v>0</v>
      </c>
      <c r="BW45" s="757">
        <f t="shared" si="36"/>
        <v>0</v>
      </c>
      <c r="BX45" s="815">
        <f t="shared" si="106"/>
        <v>0</v>
      </c>
      <c r="BY45" s="757">
        <f t="shared" si="37"/>
        <v>0</v>
      </c>
      <c r="BZ45" s="757">
        <f t="shared" si="38"/>
        <v>0</v>
      </c>
      <c r="CA45" s="833">
        <f t="shared" si="39"/>
        <v>0</v>
      </c>
      <c r="CB45" s="818">
        <f>'[4]3'!CB45</f>
        <v>0</v>
      </c>
      <c r="CC45" s="818">
        <f>'[4]3'!CC45</f>
        <v>0</v>
      </c>
      <c r="CD45" s="818">
        <f>'[4]3'!CD45</f>
        <v>0</v>
      </c>
      <c r="CE45" s="818">
        <f>'[4]3'!CE45</f>
        <v>0</v>
      </c>
      <c r="CF45" s="818">
        <f>'[4]3'!CF45</f>
        <v>0</v>
      </c>
      <c r="CG45" s="818">
        <f>'[4]3'!CG45</f>
        <v>0</v>
      </c>
      <c r="CH45" s="757">
        <f t="shared" si="40"/>
        <v>0</v>
      </c>
      <c r="CI45" s="757">
        <f t="shared" si="41"/>
        <v>0</v>
      </c>
      <c r="CJ45" s="757">
        <f t="shared" si="42"/>
        <v>0</v>
      </c>
      <c r="CK45" s="757">
        <f t="shared" si="43"/>
        <v>0</v>
      </c>
      <c r="CL45" s="757">
        <f t="shared" si="44"/>
        <v>0</v>
      </c>
      <c r="CM45" s="815">
        <f t="shared" si="107"/>
        <v>0</v>
      </c>
      <c r="CN45" s="757">
        <f t="shared" si="45"/>
        <v>0</v>
      </c>
      <c r="CO45" s="757">
        <f t="shared" si="46"/>
        <v>0</v>
      </c>
      <c r="CP45" s="833">
        <f t="shared" si="47"/>
        <v>0</v>
      </c>
      <c r="CQ45" s="821">
        <f>'[4]3'!CQ45</f>
        <v>0</v>
      </c>
      <c r="CR45" s="818">
        <f>'[4]3'!CR45</f>
        <v>0</v>
      </c>
      <c r="CS45" s="818">
        <f>'[4]3'!CS45</f>
        <v>0</v>
      </c>
      <c r="CT45" s="818">
        <f>'[4]3'!CT45</f>
        <v>0</v>
      </c>
      <c r="CU45" s="818">
        <f>'[4]3'!CU45</f>
        <v>0</v>
      </c>
      <c r="CV45" s="818">
        <f>'[4]3'!CV45</f>
        <v>0</v>
      </c>
      <c r="CW45" s="757">
        <f t="shared" si="48"/>
        <v>0</v>
      </c>
      <c r="CX45" s="757">
        <f t="shared" si="49"/>
        <v>0</v>
      </c>
      <c r="CY45" s="757">
        <f t="shared" si="50"/>
        <v>0</v>
      </c>
      <c r="CZ45" s="757">
        <f t="shared" si="51"/>
        <v>0</v>
      </c>
      <c r="DA45" s="757">
        <f t="shared" si="52"/>
        <v>0</v>
      </c>
      <c r="DB45" s="815">
        <f t="shared" si="108"/>
        <v>0</v>
      </c>
      <c r="DC45" s="757">
        <f t="shared" si="53"/>
        <v>0</v>
      </c>
      <c r="DD45" s="757">
        <f t="shared" si="54"/>
        <v>0</v>
      </c>
      <c r="DE45" s="833">
        <f t="shared" si="55"/>
        <v>0</v>
      </c>
      <c r="DF45" s="821">
        <f>'[4]3'!DF45</f>
        <v>0</v>
      </c>
      <c r="DG45" s="818">
        <f>'[4]3'!DG45</f>
        <v>0</v>
      </c>
      <c r="DH45" s="818">
        <f>'[4]3'!DH45</f>
        <v>0</v>
      </c>
      <c r="DI45" s="818">
        <f>'[4]3'!DI45</f>
        <v>0</v>
      </c>
      <c r="DJ45" s="818">
        <f>'[4]3'!DJ45</f>
        <v>0</v>
      </c>
      <c r="DK45" s="818">
        <f>'[4]3'!DK45</f>
        <v>0</v>
      </c>
      <c r="DL45" s="757">
        <f t="shared" si="56"/>
        <v>0</v>
      </c>
      <c r="DM45" s="757">
        <f t="shared" si="57"/>
        <v>0</v>
      </c>
      <c r="DN45" s="757">
        <f t="shared" si="58"/>
        <v>0</v>
      </c>
      <c r="DO45" s="757">
        <f t="shared" si="59"/>
        <v>0</v>
      </c>
      <c r="DP45" s="757">
        <f t="shared" si="60"/>
        <v>0</v>
      </c>
      <c r="DQ45" s="815">
        <f t="shared" si="109"/>
        <v>0</v>
      </c>
      <c r="DR45" s="757">
        <f t="shared" si="61"/>
        <v>0</v>
      </c>
      <c r="DS45" s="757">
        <f t="shared" si="62"/>
        <v>0</v>
      </c>
      <c r="DT45" s="833">
        <f t="shared" si="63"/>
        <v>0</v>
      </c>
      <c r="DU45" s="821">
        <f>'[4]3'!DU45</f>
        <v>0</v>
      </c>
      <c r="DV45" s="818">
        <f>'[4]3'!DV45</f>
        <v>0</v>
      </c>
      <c r="DW45" s="818">
        <f>'[4]3'!DW45</f>
        <v>0</v>
      </c>
      <c r="DX45" s="818">
        <f>'[4]3'!DX45</f>
        <v>0</v>
      </c>
      <c r="DY45" s="818">
        <f>'[4]3'!DY45</f>
        <v>0</v>
      </c>
      <c r="DZ45" s="818">
        <f>'[4]3'!DZ45</f>
        <v>0</v>
      </c>
      <c r="EA45" s="757">
        <f t="shared" si="64"/>
        <v>0</v>
      </c>
      <c r="EB45" s="757">
        <f t="shared" si="65"/>
        <v>0</v>
      </c>
      <c r="EC45" s="757">
        <f t="shared" si="66"/>
        <v>0</v>
      </c>
      <c r="ED45" s="757">
        <f t="shared" si="67"/>
        <v>0</v>
      </c>
      <c r="EE45" s="757">
        <f t="shared" si="68"/>
        <v>0</v>
      </c>
      <c r="EF45" s="757">
        <f t="shared" si="110"/>
        <v>0</v>
      </c>
      <c r="EG45" s="757">
        <f t="shared" si="69"/>
        <v>0</v>
      </c>
      <c r="EH45" s="757">
        <f t="shared" si="70"/>
        <v>0</v>
      </c>
      <c r="EI45" s="833">
        <f t="shared" si="71"/>
        <v>0</v>
      </c>
      <c r="EJ45" s="821">
        <f>'[4]3'!EJ45</f>
        <v>0.02</v>
      </c>
      <c r="EK45" s="818">
        <f>'[4]3'!EK45</f>
        <v>1.4E-2</v>
      </c>
      <c r="EL45" s="818">
        <f>'[4]3'!EL45</f>
        <v>0.02</v>
      </c>
      <c r="EM45" s="818">
        <f>'[4]3'!EM45</f>
        <v>0.02</v>
      </c>
      <c r="EN45" s="818">
        <f>'[4]3'!EN45</f>
        <v>1.4E-2</v>
      </c>
      <c r="EO45" s="818">
        <f>'[4]3'!EO45</f>
        <v>1E-3</v>
      </c>
      <c r="EP45" s="757">
        <f t="shared" si="72"/>
        <v>67.868000000000009</v>
      </c>
      <c r="EQ45" s="757">
        <f t="shared" si="73"/>
        <v>10.134599999999999</v>
      </c>
      <c r="ER45" s="757">
        <f t="shared" si="74"/>
        <v>0</v>
      </c>
      <c r="ES45" s="757">
        <f t="shared" si="75"/>
        <v>0</v>
      </c>
      <c r="ET45" s="757">
        <f t="shared" si="76"/>
        <v>9594.32</v>
      </c>
      <c r="EU45" s="757">
        <f t="shared" si="77"/>
        <v>0.79800000000000004</v>
      </c>
      <c r="EV45" s="757">
        <f t="shared" si="78"/>
        <v>98.15</v>
      </c>
      <c r="EW45" s="757">
        <f t="shared" si="79"/>
        <v>78.800600000000003</v>
      </c>
      <c r="EX45" s="833">
        <f t="shared" si="80"/>
        <v>9692.4699999999993</v>
      </c>
      <c r="EY45" s="818">
        <f>'[4]3'!EY45</f>
        <v>0.02</v>
      </c>
      <c r="EZ45" s="818">
        <f>'[4]3'!EZ45</f>
        <v>1.4E-2</v>
      </c>
      <c r="FA45" s="818">
        <f>'[4]3'!FA45</f>
        <v>0.02</v>
      </c>
      <c r="FB45" s="818">
        <f>'[4]3'!FB45</f>
        <v>0.02</v>
      </c>
      <c r="FC45" s="818">
        <f>'[4]3'!FC45</f>
        <v>0.01</v>
      </c>
      <c r="FD45" s="818">
        <f>'[4]3'!FD45</f>
        <v>1E-3</v>
      </c>
      <c r="FE45" s="757">
        <f t="shared" si="81"/>
        <v>75.278000000000006</v>
      </c>
      <c r="FF45" s="757">
        <f t="shared" si="82"/>
        <v>11.597599999999998</v>
      </c>
      <c r="FG45" s="757">
        <f t="shared" si="83"/>
        <v>0</v>
      </c>
      <c r="FH45" s="757">
        <f t="shared" si="84"/>
        <v>0</v>
      </c>
      <c r="FI45" s="757">
        <f t="shared" si="85"/>
        <v>10685.7</v>
      </c>
      <c r="FJ45" s="757">
        <f t="shared" si="86"/>
        <v>0.91200000000000003</v>
      </c>
      <c r="FK45" s="757">
        <f t="shared" si="87"/>
        <v>112.18</v>
      </c>
      <c r="FL45" s="757">
        <f t="shared" si="88"/>
        <v>87.787600000000012</v>
      </c>
      <c r="FM45" s="833">
        <f t="shared" si="89"/>
        <v>10797.880000000001</v>
      </c>
      <c r="FN45" s="818">
        <f>'[4]3'!FN45</f>
        <v>2.7E-2</v>
      </c>
      <c r="FO45" s="818">
        <f>'[4]3'!FO45</f>
        <v>1.9E-2</v>
      </c>
      <c r="FP45" s="818">
        <f>'[4]3'!FP45</f>
        <v>2.7E-2</v>
      </c>
      <c r="FQ45" s="818">
        <f>'[4]3'!FQ45</f>
        <v>2.5999999999999999E-2</v>
      </c>
      <c r="FR45" s="818">
        <f>'[4]3'!FR45</f>
        <v>1.4E-2</v>
      </c>
      <c r="FS45" s="818">
        <f>'[4]3'!FS45</f>
        <v>2E-3</v>
      </c>
      <c r="FT45" s="757">
        <f t="shared" si="90"/>
        <v>110.16</v>
      </c>
      <c r="FU45" s="757">
        <f t="shared" si="91"/>
        <v>17.632000000000001</v>
      </c>
      <c r="FV45" s="757">
        <f t="shared" si="92"/>
        <v>0</v>
      </c>
      <c r="FW45" s="757">
        <f t="shared" si="93"/>
        <v>0</v>
      </c>
      <c r="FX45" s="757">
        <f t="shared" si="94"/>
        <v>15718.42</v>
      </c>
      <c r="FY45" s="757">
        <f t="shared" si="95"/>
        <v>1.92</v>
      </c>
      <c r="FZ45" s="757">
        <f t="shared" si="96"/>
        <v>236.16</v>
      </c>
      <c r="GA45" s="757">
        <f t="shared" si="97"/>
        <v>129.71199999999999</v>
      </c>
      <c r="GB45" s="833">
        <f t="shared" si="98"/>
        <v>15954.58</v>
      </c>
      <c r="GC45" s="835">
        <f t="shared" si="99"/>
        <v>237.9735</v>
      </c>
      <c r="GD45" s="836">
        <f t="shared" si="99"/>
        <v>29270.74</v>
      </c>
      <c r="GE45" s="837">
        <f t="shared" si="100"/>
        <v>296.30020000000002</v>
      </c>
      <c r="GF45" s="838">
        <f t="shared" si="100"/>
        <v>36444.93</v>
      </c>
      <c r="GG45" s="839">
        <f t="shared" si="101"/>
        <v>534.27369999999996</v>
      </c>
      <c r="GH45" s="59">
        <f t="shared" si="101"/>
        <v>65715.67</v>
      </c>
      <c r="GI45" s="828">
        <v>12</v>
      </c>
      <c r="GJ45" s="105">
        <f t="shared" si="113"/>
        <v>528.29770000000008</v>
      </c>
      <c r="GK45" s="59">
        <f t="shared" si="111"/>
        <v>64980.62999999999</v>
      </c>
      <c r="GL45" s="840">
        <f t="shared" si="112"/>
        <v>5.9759999999998854</v>
      </c>
      <c r="GM45" s="841">
        <f t="shared" si="112"/>
        <v>735.04000000000815</v>
      </c>
    </row>
    <row r="46" spans="1:195" ht="18" customHeight="1">
      <c r="A46" s="831">
        <v>32</v>
      </c>
      <c r="B46" s="842" t="s">
        <v>1222</v>
      </c>
      <c r="C46" s="34" t="s">
        <v>1191</v>
      </c>
      <c r="D46" s="832">
        <f>[4]цены!E40</f>
        <v>123</v>
      </c>
      <c r="E46" s="818">
        <f>'[4]3'!E46</f>
        <v>8.9999999999999993E-3</v>
      </c>
      <c r="F46" s="818">
        <f>'[4]3'!F46</f>
        <v>5.0000000000000001E-3</v>
      </c>
      <c r="G46" s="818">
        <f>'[4]3'!G46</f>
        <v>8.9999999999999993E-3</v>
      </c>
      <c r="H46" s="818">
        <f>'[4]3'!H46</f>
        <v>8.9999999999999993E-3</v>
      </c>
      <c r="I46" s="818">
        <f>'[4]3'!I46</f>
        <v>5.0000000000000001E-3</v>
      </c>
      <c r="J46" s="818">
        <f>'[4]3'!J46</f>
        <v>1E-3</v>
      </c>
      <c r="K46" s="757">
        <f t="shared" si="0"/>
        <v>23.6691</v>
      </c>
      <c r="L46" s="757">
        <f t="shared" si="1"/>
        <v>2.9835000000000003</v>
      </c>
      <c r="M46" s="819">
        <f t="shared" si="2"/>
        <v>0</v>
      </c>
      <c r="N46" s="819">
        <f t="shared" si="3"/>
        <v>0</v>
      </c>
      <c r="O46" s="757">
        <f t="shared" si="4"/>
        <v>3278.27</v>
      </c>
      <c r="P46" s="815">
        <f t="shared" si="102"/>
        <v>0.59799999999999998</v>
      </c>
      <c r="Q46" s="757">
        <f t="shared" si="5"/>
        <v>73.55</v>
      </c>
      <c r="R46" s="757">
        <f t="shared" si="6"/>
        <v>27.250599999999999</v>
      </c>
      <c r="S46" s="833">
        <f t="shared" si="7"/>
        <v>3351.82</v>
      </c>
      <c r="T46" s="821">
        <f>'[4]3'!T46</f>
        <v>8.9999999999999993E-3</v>
      </c>
      <c r="U46" s="818">
        <f>'[4]3'!U46</f>
        <v>5.0000000000000001E-3</v>
      </c>
      <c r="V46" s="818">
        <f>'[4]3'!V46</f>
        <v>8.9999999999999993E-3</v>
      </c>
      <c r="W46" s="818">
        <f>'[4]3'!W46</f>
        <v>8.9999999999999993E-3</v>
      </c>
      <c r="X46" s="818">
        <f>'[4]3'!X46</f>
        <v>5.0000000000000001E-3</v>
      </c>
      <c r="Y46" s="818">
        <f>'[4]3'!Y46</f>
        <v>1E-3</v>
      </c>
      <c r="Z46" s="757">
        <f t="shared" si="8"/>
        <v>29.030399999999997</v>
      </c>
      <c r="AA46" s="757">
        <f t="shared" si="9"/>
        <v>3.9689999999999999</v>
      </c>
      <c r="AB46" s="757">
        <f t="shared" si="10"/>
        <v>0</v>
      </c>
      <c r="AC46" s="757">
        <f t="shared" si="11"/>
        <v>0</v>
      </c>
      <c r="AD46" s="757">
        <f t="shared" si="12"/>
        <v>4058.93</v>
      </c>
      <c r="AE46" s="815">
        <f t="shared" si="103"/>
        <v>0.82800000000000007</v>
      </c>
      <c r="AF46" s="757">
        <f t="shared" si="13"/>
        <v>101.84</v>
      </c>
      <c r="AG46" s="757">
        <f t="shared" si="14"/>
        <v>33.827399999999997</v>
      </c>
      <c r="AH46" s="833">
        <f t="shared" si="15"/>
        <v>4160.7699999999995</v>
      </c>
      <c r="AI46" s="843">
        <v>8.9999999999999993E-3</v>
      </c>
      <c r="AJ46" s="808">
        <v>5.0000000000000001E-3</v>
      </c>
      <c r="AK46" s="844">
        <v>8.9999999999999993E-3</v>
      </c>
      <c r="AL46" s="808">
        <v>8.9999999999999993E-3</v>
      </c>
      <c r="AM46" s="808">
        <v>5.0000000000000001E-3</v>
      </c>
      <c r="AN46" s="808">
        <v>1E-3</v>
      </c>
      <c r="AO46" s="757">
        <f t="shared" si="16"/>
        <v>36.845999999999997</v>
      </c>
      <c r="AP46" s="757">
        <f t="shared" si="17"/>
        <v>5.2600000000000025</v>
      </c>
      <c r="AQ46" s="757">
        <f t="shared" si="18"/>
        <v>0</v>
      </c>
      <c r="AR46" s="757">
        <f t="shared" si="19"/>
        <v>0</v>
      </c>
      <c r="AS46" s="757">
        <f t="shared" si="20"/>
        <v>5179.04</v>
      </c>
      <c r="AT46" s="815">
        <f t="shared" si="104"/>
        <v>0.92</v>
      </c>
      <c r="AU46" s="757">
        <f t="shared" si="21"/>
        <v>113.16</v>
      </c>
      <c r="AV46" s="757">
        <f t="shared" si="22"/>
        <v>43.026000000000003</v>
      </c>
      <c r="AW46" s="833">
        <f t="shared" si="23"/>
        <v>5292.2</v>
      </c>
      <c r="AX46" s="818">
        <f>'[4]3'!AX46</f>
        <v>2.9000000000000001E-2</v>
      </c>
      <c r="AY46" s="818">
        <f>'[4]3'!AY46</f>
        <v>0.02</v>
      </c>
      <c r="AZ46" s="818">
        <f>'[4]3'!AZ46</f>
        <v>2.9000000000000001E-2</v>
      </c>
      <c r="BA46" s="818">
        <f>'[4]3'!BA46</f>
        <v>2.7E-2</v>
      </c>
      <c r="BB46" s="818">
        <f>'[4]3'!BB46</f>
        <v>1.2E-2</v>
      </c>
      <c r="BC46" s="818">
        <f>'[4]3'!BC46</f>
        <v>2E-3</v>
      </c>
      <c r="BD46" s="757">
        <f t="shared" si="24"/>
        <v>102.54110000000001</v>
      </c>
      <c r="BE46" s="757">
        <f t="shared" si="25"/>
        <v>19.873999999999995</v>
      </c>
      <c r="BF46" s="757">
        <f t="shared" si="26"/>
        <v>0</v>
      </c>
      <c r="BG46" s="757">
        <f t="shared" si="27"/>
        <v>0</v>
      </c>
      <c r="BH46" s="757">
        <f t="shared" si="28"/>
        <v>15057.06</v>
      </c>
      <c r="BI46" s="815">
        <f t="shared" si="105"/>
        <v>0</v>
      </c>
      <c r="BJ46" s="757">
        <f t="shared" si="29"/>
        <v>0</v>
      </c>
      <c r="BK46" s="757">
        <f t="shared" si="30"/>
        <v>122.41510000000001</v>
      </c>
      <c r="BL46" s="833">
        <f t="shared" si="31"/>
        <v>15057.06</v>
      </c>
      <c r="BM46" s="821">
        <f>'[4]3'!BM46</f>
        <v>2.9000000000000001E-2</v>
      </c>
      <c r="BN46" s="818">
        <f>'[4]3'!BN46</f>
        <v>2.5000000000000001E-2</v>
      </c>
      <c r="BO46" s="818">
        <f>'[4]3'!BO46</f>
        <v>2.9000000000000001E-2</v>
      </c>
      <c r="BP46" s="818">
        <f>'[4]3'!BP46</f>
        <v>0.03</v>
      </c>
      <c r="BQ46" s="818">
        <f>'[4]3'!BQ46</f>
        <v>0.01</v>
      </c>
      <c r="BR46" s="818">
        <f>'[4]3'!BR46</f>
        <v>1E-3</v>
      </c>
      <c r="BS46" s="757">
        <f t="shared" si="32"/>
        <v>77.308199999999999</v>
      </c>
      <c r="BT46" s="757">
        <f t="shared" si="33"/>
        <v>21.150000000000002</v>
      </c>
      <c r="BU46" s="757">
        <f t="shared" si="34"/>
        <v>0</v>
      </c>
      <c r="BV46" s="757">
        <f t="shared" si="35"/>
        <v>0</v>
      </c>
      <c r="BW46" s="757">
        <f t="shared" si="36"/>
        <v>12110.36</v>
      </c>
      <c r="BX46" s="815">
        <f t="shared" si="106"/>
        <v>0.75600000000000001</v>
      </c>
      <c r="BY46" s="757">
        <f t="shared" si="37"/>
        <v>92.99</v>
      </c>
      <c r="BZ46" s="757">
        <f t="shared" si="38"/>
        <v>99.214200000000005</v>
      </c>
      <c r="CA46" s="833">
        <f t="shared" si="39"/>
        <v>12203.35</v>
      </c>
      <c r="CB46" s="818">
        <f>'[4]3'!CB46</f>
        <v>2.9000000000000001E-2</v>
      </c>
      <c r="CC46" s="818">
        <f>'[4]3'!CC46</f>
        <v>2.5000000000000001E-2</v>
      </c>
      <c r="CD46" s="818">
        <f>'[4]3'!CD46</f>
        <v>2.9000000000000001E-2</v>
      </c>
      <c r="CE46" s="818">
        <f>'[4]3'!CE46</f>
        <v>0.03</v>
      </c>
      <c r="CF46" s="818">
        <f>'[4]3'!CF46</f>
        <v>0.01</v>
      </c>
      <c r="CG46" s="818">
        <f>'[4]3'!CG46</f>
        <v>1E-3</v>
      </c>
      <c r="CH46" s="757">
        <f t="shared" si="40"/>
        <v>56.036700000000003</v>
      </c>
      <c r="CI46" s="757">
        <f t="shared" si="41"/>
        <v>18.097500000000007</v>
      </c>
      <c r="CJ46" s="757">
        <f t="shared" si="42"/>
        <v>0</v>
      </c>
      <c r="CK46" s="757">
        <f t="shared" si="43"/>
        <v>0</v>
      </c>
      <c r="CL46" s="757">
        <f t="shared" si="44"/>
        <v>9118.51</v>
      </c>
      <c r="CM46" s="815">
        <f t="shared" si="107"/>
        <v>0.627</v>
      </c>
      <c r="CN46" s="757">
        <f t="shared" si="45"/>
        <v>77.12</v>
      </c>
      <c r="CO46" s="757">
        <f t="shared" si="46"/>
        <v>74.761200000000002</v>
      </c>
      <c r="CP46" s="833">
        <f t="shared" si="47"/>
        <v>9195.630000000001</v>
      </c>
      <c r="CQ46" s="821">
        <f>'[4]3'!CQ46</f>
        <v>3.2000000000000001E-2</v>
      </c>
      <c r="CR46" s="818">
        <f>'[4]3'!CR46</f>
        <v>2.5000000000000001E-2</v>
      </c>
      <c r="CS46" s="818">
        <f>'[4]3'!CS46</f>
        <v>3.2000000000000001E-2</v>
      </c>
      <c r="CT46" s="818">
        <f>'[4]3'!CT46</f>
        <v>3.2000000000000001E-2</v>
      </c>
      <c r="CU46" s="818">
        <f>'[4]3'!CU46</f>
        <v>1.6E-2</v>
      </c>
      <c r="CV46" s="818">
        <f>'[4]3'!CV46</f>
        <v>2E-3</v>
      </c>
      <c r="CW46" s="757">
        <f t="shared" si="48"/>
        <v>46.207999999999998</v>
      </c>
      <c r="CX46" s="757">
        <f t="shared" si="49"/>
        <v>16.007500000000004</v>
      </c>
      <c r="CY46" s="757">
        <f t="shared" si="50"/>
        <v>0</v>
      </c>
      <c r="CZ46" s="757">
        <f t="shared" si="51"/>
        <v>0</v>
      </c>
      <c r="DA46" s="757">
        <f t="shared" si="52"/>
        <v>7652.51</v>
      </c>
      <c r="DB46" s="815">
        <f t="shared" si="108"/>
        <v>0.874</v>
      </c>
      <c r="DC46" s="757">
        <f t="shared" si="53"/>
        <v>107.5</v>
      </c>
      <c r="DD46" s="757">
        <f t="shared" si="54"/>
        <v>63.089500000000008</v>
      </c>
      <c r="DE46" s="833">
        <f t="shared" si="55"/>
        <v>7760.01</v>
      </c>
      <c r="DF46" s="821">
        <f>'[4]3'!DF46</f>
        <v>0.02</v>
      </c>
      <c r="DG46" s="818">
        <f>'[4]3'!DG46</f>
        <v>1.7000000000000001E-2</v>
      </c>
      <c r="DH46" s="818">
        <f>'[4]3'!DH46</f>
        <v>0.02</v>
      </c>
      <c r="DI46" s="818">
        <f>'[4]3'!DI46</f>
        <v>0.02</v>
      </c>
      <c r="DJ46" s="818">
        <f>'[4]3'!DJ46</f>
        <v>0.01</v>
      </c>
      <c r="DK46" s="818">
        <f>'[4]3'!DK46</f>
        <v>2E-3</v>
      </c>
      <c r="DL46" s="757">
        <f t="shared" si="56"/>
        <v>39.942</v>
      </c>
      <c r="DM46" s="757">
        <f t="shared" si="57"/>
        <v>12.459300000000002</v>
      </c>
      <c r="DN46" s="757">
        <f t="shared" si="58"/>
        <v>0</v>
      </c>
      <c r="DO46" s="757">
        <f t="shared" si="59"/>
        <v>0</v>
      </c>
      <c r="DP46" s="757">
        <f t="shared" si="60"/>
        <v>6445.36</v>
      </c>
      <c r="DQ46" s="815">
        <f t="shared" si="109"/>
        <v>1.0920000000000001</v>
      </c>
      <c r="DR46" s="757">
        <f t="shared" si="61"/>
        <v>134.32</v>
      </c>
      <c r="DS46" s="757">
        <f t="shared" si="62"/>
        <v>53.493300000000005</v>
      </c>
      <c r="DT46" s="833">
        <f t="shared" si="63"/>
        <v>6579.6799999999994</v>
      </c>
      <c r="DU46" s="821">
        <f>'[4]3'!DU46</f>
        <v>4.2999999999999997E-2</v>
      </c>
      <c r="DV46" s="818">
        <f>'[4]3'!DV46</f>
        <v>0.03</v>
      </c>
      <c r="DW46" s="818">
        <f>'[4]3'!DW46</f>
        <v>4.2999999999999997E-2</v>
      </c>
      <c r="DX46" s="818">
        <f>'[4]3'!DX46</f>
        <v>0.04</v>
      </c>
      <c r="DY46" s="818">
        <f>'[4]3'!DY46</f>
        <v>0.03</v>
      </c>
      <c r="DZ46" s="818">
        <f>'[4]3'!DZ46</f>
        <v>2E-3</v>
      </c>
      <c r="EA46" s="757">
        <f t="shared" si="64"/>
        <v>132.95599999999999</v>
      </c>
      <c r="EB46" s="757">
        <f t="shared" si="65"/>
        <v>21.959999999999997</v>
      </c>
      <c r="EC46" s="757">
        <f t="shared" si="66"/>
        <v>0</v>
      </c>
      <c r="ED46" s="757">
        <f t="shared" si="67"/>
        <v>0</v>
      </c>
      <c r="EE46" s="757">
        <f t="shared" si="68"/>
        <v>19054.669999999998</v>
      </c>
      <c r="EF46" s="757">
        <f t="shared" si="110"/>
        <v>1.4000000000000001</v>
      </c>
      <c r="EG46" s="757">
        <f t="shared" si="69"/>
        <v>172.2</v>
      </c>
      <c r="EH46" s="757">
        <f t="shared" si="70"/>
        <v>156.316</v>
      </c>
      <c r="EI46" s="833">
        <f t="shared" si="71"/>
        <v>19226.87</v>
      </c>
      <c r="EJ46" s="821">
        <f>'[4]3'!EJ46</f>
        <v>1.0999999999999999E-2</v>
      </c>
      <c r="EK46" s="818">
        <f>'[4]3'!EK46</f>
        <v>8.0000000000000002E-3</v>
      </c>
      <c r="EL46" s="818">
        <f>'[4]3'!EL46</f>
        <v>1.0999999999999999E-2</v>
      </c>
      <c r="EM46" s="818">
        <f>'[4]3'!EM46</f>
        <v>0.01</v>
      </c>
      <c r="EN46" s="818">
        <f>'[4]3'!EN46</f>
        <v>5.0000000000000001E-3</v>
      </c>
      <c r="EO46" s="818">
        <f>'[4]3'!EO46</f>
        <v>3.0000000000000001E-3</v>
      </c>
      <c r="EP46" s="757">
        <f t="shared" si="72"/>
        <v>37.327399999999997</v>
      </c>
      <c r="EQ46" s="757">
        <f t="shared" si="73"/>
        <v>5.791199999999999</v>
      </c>
      <c r="ER46" s="757">
        <f t="shared" si="74"/>
        <v>0</v>
      </c>
      <c r="ES46" s="757">
        <f t="shared" si="75"/>
        <v>0</v>
      </c>
      <c r="ET46" s="757">
        <f t="shared" si="76"/>
        <v>5303.59</v>
      </c>
      <c r="EU46" s="757">
        <f t="shared" si="77"/>
        <v>2.3940000000000001</v>
      </c>
      <c r="EV46" s="757">
        <f t="shared" si="78"/>
        <v>294.45999999999998</v>
      </c>
      <c r="EW46" s="757">
        <f t="shared" si="79"/>
        <v>45.512599999999992</v>
      </c>
      <c r="EX46" s="833">
        <f t="shared" si="80"/>
        <v>5598.05</v>
      </c>
      <c r="EY46" s="818">
        <f>'[4]3'!EY46</f>
        <v>7.0000000000000001E-3</v>
      </c>
      <c r="EZ46" s="818">
        <f>'[4]3'!EZ46</f>
        <v>5.0000000000000001E-3</v>
      </c>
      <c r="FA46" s="818">
        <f>'[4]3'!FA46</f>
        <v>7.0000000000000001E-3</v>
      </c>
      <c r="FB46" s="818">
        <f>'[4]3'!FB46</f>
        <v>6.0000000000000001E-3</v>
      </c>
      <c r="FC46" s="818">
        <f>'[4]3'!FC46</f>
        <v>4.0000000000000001E-3</v>
      </c>
      <c r="FD46" s="818">
        <f>'[4]3'!FD46</f>
        <v>1E-3</v>
      </c>
      <c r="FE46" s="757">
        <f t="shared" si="81"/>
        <v>26.347300000000001</v>
      </c>
      <c r="FF46" s="757">
        <f t="shared" si="82"/>
        <v>4.1419999999999995</v>
      </c>
      <c r="FG46" s="757">
        <f t="shared" si="83"/>
        <v>0</v>
      </c>
      <c r="FH46" s="757">
        <f t="shared" si="84"/>
        <v>0</v>
      </c>
      <c r="FI46" s="757">
        <f t="shared" si="85"/>
        <v>3750.18</v>
      </c>
      <c r="FJ46" s="757">
        <f t="shared" si="86"/>
        <v>0.91200000000000003</v>
      </c>
      <c r="FK46" s="757">
        <f t="shared" si="87"/>
        <v>112.18</v>
      </c>
      <c r="FL46" s="757">
        <f t="shared" si="88"/>
        <v>31.401299999999999</v>
      </c>
      <c r="FM46" s="833">
        <f t="shared" si="89"/>
        <v>3862.3599999999997</v>
      </c>
      <c r="FN46" s="818">
        <f>'[4]3'!FN46</f>
        <v>0</v>
      </c>
      <c r="FO46" s="818">
        <f>'[4]3'!FO46</f>
        <v>0</v>
      </c>
      <c r="FP46" s="818">
        <f>'[4]3'!FP46</f>
        <v>0</v>
      </c>
      <c r="FQ46" s="818">
        <f>'[4]3'!FQ46</f>
        <v>0</v>
      </c>
      <c r="FR46" s="818">
        <f>'[4]3'!FR46</f>
        <v>0</v>
      </c>
      <c r="FS46" s="818">
        <f>'[4]3'!FS46</f>
        <v>0</v>
      </c>
      <c r="FT46" s="757">
        <f t="shared" si="90"/>
        <v>0</v>
      </c>
      <c r="FU46" s="757">
        <f t="shared" si="91"/>
        <v>0</v>
      </c>
      <c r="FV46" s="757">
        <f t="shared" si="92"/>
        <v>0</v>
      </c>
      <c r="FW46" s="757">
        <f t="shared" si="93"/>
        <v>0</v>
      </c>
      <c r="FX46" s="757">
        <f t="shared" si="94"/>
        <v>0</v>
      </c>
      <c r="FY46" s="757">
        <f t="shared" si="95"/>
        <v>0</v>
      </c>
      <c r="FZ46" s="757">
        <f t="shared" si="96"/>
        <v>0</v>
      </c>
      <c r="GA46" s="757">
        <f t="shared" si="97"/>
        <v>0</v>
      </c>
      <c r="GB46" s="833">
        <f t="shared" si="98"/>
        <v>0</v>
      </c>
      <c r="GC46" s="835">
        <f t="shared" si="99"/>
        <v>400.49450000000002</v>
      </c>
      <c r="GD46" s="836">
        <f t="shared" si="99"/>
        <v>49260.83</v>
      </c>
      <c r="GE46" s="837">
        <f t="shared" si="100"/>
        <v>349.81270000000006</v>
      </c>
      <c r="GF46" s="838">
        <f t="shared" si="100"/>
        <v>43026.97</v>
      </c>
      <c r="GG46" s="839">
        <f t="shared" si="101"/>
        <v>750.30720000000008</v>
      </c>
      <c r="GH46" s="59">
        <f t="shared" si="101"/>
        <v>92287.8</v>
      </c>
      <c r="GI46" s="828">
        <v>12</v>
      </c>
      <c r="GJ46" s="105">
        <f t="shared" si="113"/>
        <v>739.90620000000024</v>
      </c>
      <c r="GK46" s="59">
        <f t="shared" si="111"/>
        <v>91008.48</v>
      </c>
      <c r="GL46" s="840">
        <f t="shared" si="112"/>
        <v>10.40099999999984</v>
      </c>
      <c r="GM46" s="841">
        <f t="shared" si="112"/>
        <v>1279.320000000007</v>
      </c>
    </row>
    <row r="47" spans="1:195" ht="18" customHeight="1">
      <c r="A47" s="814">
        <v>33</v>
      </c>
      <c r="B47" s="842" t="s">
        <v>1223</v>
      </c>
      <c r="C47" s="34" t="s">
        <v>1191</v>
      </c>
      <c r="D47" s="832">
        <f>[4]цены!E41</f>
        <v>147.5</v>
      </c>
      <c r="E47" s="818">
        <f>'[4]3'!E47</f>
        <v>8.9999999999999993E-3</v>
      </c>
      <c r="F47" s="818">
        <f>'[4]3'!F47</f>
        <v>6.0000000000000001E-3</v>
      </c>
      <c r="G47" s="818">
        <f>'[4]3'!G47</f>
        <v>8.9999999999999993E-3</v>
      </c>
      <c r="H47" s="818">
        <f>'[4]3'!H47</f>
        <v>6.0000000000000001E-3</v>
      </c>
      <c r="I47" s="818">
        <f>'[4]3'!I47</f>
        <v>4.0000000000000001E-3</v>
      </c>
      <c r="J47" s="818">
        <f>'[4]3'!J47</f>
        <v>0</v>
      </c>
      <c r="K47" s="757">
        <f t="shared" si="0"/>
        <v>23.6691</v>
      </c>
      <c r="L47" s="757">
        <f t="shared" si="1"/>
        <v>3.5802000000000005</v>
      </c>
      <c r="M47" s="819">
        <f t="shared" si="2"/>
        <v>0</v>
      </c>
      <c r="N47" s="819">
        <f t="shared" si="3"/>
        <v>0</v>
      </c>
      <c r="O47" s="757">
        <f t="shared" si="4"/>
        <v>4019.27</v>
      </c>
      <c r="P47" s="815">
        <f t="shared" si="102"/>
        <v>0</v>
      </c>
      <c r="Q47" s="757">
        <f t="shared" si="5"/>
        <v>0</v>
      </c>
      <c r="R47" s="757">
        <f t="shared" si="6"/>
        <v>27.249300000000002</v>
      </c>
      <c r="S47" s="833">
        <f t="shared" si="7"/>
        <v>4019.27</v>
      </c>
      <c r="T47" s="821">
        <f>'[4]3'!T47</f>
        <v>8.9999999999999993E-3</v>
      </c>
      <c r="U47" s="818">
        <f>'[4]3'!U47</f>
        <v>6.0000000000000001E-3</v>
      </c>
      <c r="V47" s="818">
        <f>'[4]3'!V47</f>
        <v>8.9999999999999993E-3</v>
      </c>
      <c r="W47" s="818">
        <f>'[4]3'!W47</f>
        <v>6.0000000000000001E-3</v>
      </c>
      <c r="X47" s="818">
        <f>'[4]3'!X47</f>
        <v>4.0000000000000001E-3</v>
      </c>
      <c r="Y47" s="818">
        <f>'[4]3'!Y47</f>
        <v>0</v>
      </c>
      <c r="Z47" s="757">
        <f t="shared" si="8"/>
        <v>29.030399999999997</v>
      </c>
      <c r="AA47" s="757">
        <f t="shared" si="9"/>
        <v>4.7627999999999995</v>
      </c>
      <c r="AB47" s="757">
        <f t="shared" si="10"/>
        <v>0</v>
      </c>
      <c r="AC47" s="757">
        <f t="shared" si="11"/>
        <v>0</v>
      </c>
      <c r="AD47" s="757">
        <f t="shared" si="12"/>
        <v>4984.5</v>
      </c>
      <c r="AE47" s="815">
        <f t="shared" si="103"/>
        <v>0</v>
      </c>
      <c r="AF47" s="757">
        <f t="shared" si="13"/>
        <v>0</v>
      </c>
      <c r="AG47" s="757">
        <f t="shared" si="14"/>
        <v>33.793199999999999</v>
      </c>
      <c r="AH47" s="833">
        <f t="shared" si="15"/>
        <v>4984.5</v>
      </c>
      <c r="AI47" s="834">
        <v>8.9999999999999993E-3</v>
      </c>
      <c r="AJ47" s="808">
        <v>6.0000000000000001E-3</v>
      </c>
      <c r="AK47" s="808">
        <v>8.9999999999999993E-3</v>
      </c>
      <c r="AL47" s="808">
        <v>6.0000000000000001E-3</v>
      </c>
      <c r="AM47" s="808">
        <v>4.0000000000000001E-3</v>
      </c>
      <c r="AN47" s="808"/>
      <c r="AO47" s="757">
        <f t="shared" si="16"/>
        <v>36.845999999999997</v>
      </c>
      <c r="AP47" s="757">
        <f t="shared" si="17"/>
        <v>6.3120000000000029</v>
      </c>
      <c r="AQ47" s="757">
        <f t="shared" si="18"/>
        <v>0</v>
      </c>
      <c r="AR47" s="757">
        <f t="shared" si="19"/>
        <v>0</v>
      </c>
      <c r="AS47" s="757">
        <f t="shared" si="20"/>
        <v>6365.81</v>
      </c>
      <c r="AT47" s="815">
        <f t="shared" si="104"/>
        <v>0</v>
      </c>
      <c r="AU47" s="757">
        <f t="shared" si="21"/>
        <v>0</v>
      </c>
      <c r="AV47" s="757">
        <f t="shared" si="22"/>
        <v>43.158000000000001</v>
      </c>
      <c r="AW47" s="833">
        <f t="shared" si="23"/>
        <v>6365.81</v>
      </c>
      <c r="AX47" s="818">
        <f>'[4]3'!AX47</f>
        <v>8.9999999999999993E-3</v>
      </c>
      <c r="AY47" s="818">
        <f>'[4]3'!AY47</f>
        <v>6.0000000000000001E-3</v>
      </c>
      <c r="AZ47" s="818">
        <f>'[4]3'!AZ47</f>
        <v>8.9999999999999993E-3</v>
      </c>
      <c r="BA47" s="818">
        <f>'[4]3'!BA47</f>
        <v>6.0000000000000001E-3</v>
      </c>
      <c r="BB47" s="818">
        <f>'[4]3'!BB47</f>
        <v>4.0000000000000001E-3</v>
      </c>
      <c r="BC47" s="818">
        <f>'[4]3'!BC47</f>
        <v>0</v>
      </c>
      <c r="BD47" s="757">
        <f t="shared" si="24"/>
        <v>31.8231</v>
      </c>
      <c r="BE47" s="757">
        <f t="shared" si="25"/>
        <v>5.9621999999999984</v>
      </c>
      <c r="BF47" s="757">
        <f t="shared" si="26"/>
        <v>0</v>
      </c>
      <c r="BG47" s="757">
        <f t="shared" si="27"/>
        <v>0</v>
      </c>
      <c r="BH47" s="757">
        <f t="shared" si="28"/>
        <v>5573.33</v>
      </c>
      <c r="BI47" s="815">
        <f t="shared" si="105"/>
        <v>0</v>
      </c>
      <c r="BJ47" s="757">
        <f t="shared" si="29"/>
        <v>0</v>
      </c>
      <c r="BK47" s="757">
        <f t="shared" si="30"/>
        <v>37.785299999999999</v>
      </c>
      <c r="BL47" s="833">
        <f t="shared" si="31"/>
        <v>5573.33</v>
      </c>
      <c r="BM47" s="821">
        <f>'[4]3'!BM47</f>
        <v>1.4999999999999999E-2</v>
      </c>
      <c r="BN47" s="818">
        <f>'[4]3'!BN47</f>
        <v>1.2999999999999999E-2</v>
      </c>
      <c r="BO47" s="818">
        <f>'[4]3'!BO47</f>
        <v>1.4999999999999999E-2</v>
      </c>
      <c r="BP47" s="818">
        <f>'[4]3'!BP47</f>
        <v>1.4999999999999999E-2</v>
      </c>
      <c r="BQ47" s="818">
        <f>'[4]3'!BQ47</f>
        <v>0.01</v>
      </c>
      <c r="BR47" s="818">
        <f>'[4]3'!BR47</f>
        <v>0</v>
      </c>
      <c r="BS47" s="757">
        <f t="shared" si="32"/>
        <v>39.986999999999995</v>
      </c>
      <c r="BT47" s="757">
        <f t="shared" si="33"/>
        <v>10.997999999999999</v>
      </c>
      <c r="BU47" s="757">
        <f t="shared" si="34"/>
        <v>0</v>
      </c>
      <c r="BV47" s="757">
        <f t="shared" si="35"/>
        <v>0</v>
      </c>
      <c r="BW47" s="757">
        <f t="shared" si="36"/>
        <v>7520.29</v>
      </c>
      <c r="BX47" s="815">
        <f t="shared" si="106"/>
        <v>0</v>
      </c>
      <c r="BY47" s="757">
        <f t="shared" si="37"/>
        <v>0</v>
      </c>
      <c r="BZ47" s="757">
        <f t="shared" si="38"/>
        <v>50.984999999999992</v>
      </c>
      <c r="CA47" s="833">
        <f t="shared" si="39"/>
        <v>7520.29</v>
      </c>
      <c r="CB47" s="818">
        <f>'[4]3'!CB47</f>
        <v>1.4999999999999999E-2</v>
      </c>
      <c r="CC47" s="818">
        <f>'[4]3'!CC47</f>
        <v>1.2999999999999999E-2</v>
      </c>
      <c r="CD47" s="818">
        <f>'[4]3'!CD47</f>
        <v>1.4999999999999999E-2</v>
      </c>
      <c r="CE47" s="818">
        <f>'[4]3'!CE47</f>
        <v>1.4999999999999999E-2</v>
      </c>
      <c r="CF47" s="818">
        <f>'[4]3'!CF47</f>
        <v>0.01</v>
      </c>
      <c r="CG47" s="818">
        <f>'[4]3'!CG47</f>
        <v>0</v>
      </c>
      <c r="CH47" s="757">
        <f t="shared" si="40"/>
        <v>28.984499999999997</v>
      </c>
      <c r="CI47" s="757">
        <f t="shared" si="41"/>
        <v>9.4107000000000021</v>
      </c>
      <c r="CJ47" s="757">
        <f t="shared" si="42"/>
        <v>0</v>
      </c>
      <c r="CK47" s="757">
        <f t="shared" si="43"/>
        <v>0</v>
      </c>
      <c r="CL47" s="757">
        <f t="shared" si="44"/>
        <v>5663.29</v>
      </c>
      <c r="CM47" s="815">
        <f t="shared" si="107"/>
        <v>0</v>
      </c>
      <c r="CN47" s="757">
        <f t="shared" si="45"/>
        <v>0</v>
      </c>
      <c r="CO47" s="757">
        <f t="shared" si="46"/>
        <v>38.395200000000003</v>
      </c>
      <c r="CP47" s="833">
        <f t="shared" si="47"/>
        <v>5663.29</v>
      </c>
      <c r="CQ47" s="821">
        <f>'[4]3'!CQ47</f>
        <v>0</v>
      </c>
      <c r="CR47" s="818">
        <f>'[4]3'!CR47</f>
        <v>0</v>
      </c>
      <c r="CS47" s="818">
        <f>'[4]3'!CS47</f>
        <v>0</v>
      </c>
      <c r="CT47" s="818">
        <f>'[4]3'!CT47</f>
        <v>0</v>
      </c>
      <c r="CU47" s="818">
        <f>'[4]3'!CU47</f>
        <v>0</v>
      </c>
      <c r="CV47" s="818">
        <f>'[4]3'!CV47</f>
        <v>0</v>
      </c>
      <c r="CW47" s="757">
        <f t="shared" si="48"/>
        <v>0</v>
      </c>
      <c r="CX47" s="757">
        <f t="shared" si="49"/>
        <v>0</v>
      </c>
      <c r="CY47" s="757">
        <f t="shared" si="50"/>
        <v>0</v>
      </c>
      <c r="CZ47" s="757">
        <f t="shared" si="51"/>
        <v>0</v>
      </c>
      <c r="DA47" s="757">
        <f t="shared" si="52"/>
        <v>0</v>
      </c>
      <c r="DB47" s="815">
        <f t="shared" si="108"/>
        <v>0</v>
      </c>
      <c r="DC47" s="757">
        <f t="shared" si="53"/>
        <v>0</v>
      </c>
      <c r="DD47" s="757">
        <f t="shared" si="54"/>
        <v>0</v>
      </c>
      <c r="DE47" s="833">
        <f t="shared" si="55"/>
        <v>0</v>
      </c>
      <c r="DF47" s="821">
        <f>'[4]3'!DF47</f>
        <v>0</v>
      </c>
      <c r="DG47" s="818">
        <f>'[4]3'!DG47</f>
        <v>0</v>
      </c>
      <c r="DH47" s="818">
        <f>'[4]3'!DH47</f>
        <v>0</v>
      </c>
      <c r="DI47" s="818">
        <f>'[4]3'!DI47</f>
        <v>0</v>
      </c>
      <c r="DJ47" s="818">
        <f>'[4]3'!DJ47</f>
        <v>0</v>
      </c>
      <c r="DK47" s="818">
        <f>'[4]3'!DK47</f>
        <v>0</v>
      </c>
      <c r="DL47" s="757">
        <f t="shared" si="56"/>
        <v>0</v>
      </c>
      <c r="DM47" s="757">
        <f t="shared" si="57"/>
        <v>0</v>
      </c>
      <c r="DN47" s="757">
        <f t="shared" si="58"/>
        <v>0</v>
      </c>
      <c r="DO47" s="757">
        <f t="shared" si="59"/>
        <v>0</v>
      </c>
      <c r="DP47" s="757">
        <f t="shared" si="60"/>
        <v>0</v>
      </c>
      <c r="DQ47" s="815">
        <f t="shared" si="109"/>
        <v>0</v>
      </c>
      <c r="DR47" s="757">
        <f t="shared" si="61"/>
        <v>0</v>
      </c>
      <c r="DS47" s="757">
        <f t="shared" si="62"/>
        <v>0</v>
      </c>
      <c r="DT47" s="833">
        <f t="shared" si="63"/>
        <v>0</v>
      </c>
      <c r="DU47" s="821">
        <f>'[4]3'!DU47</f>
        <v>0</v>
      </c>
      <c r="DV47" s="818">
        <f>'[4]3'!DV47</f>
        <v>0</v>
      </c>
      <c r="DW47" s="818">
        <f>'[4]3'!DW47</f>
        <v>0</v>
      </c>
      <c r="DX47" s="818">
        <f>'[4]3'!DX47</f>
        <v>0</v>
      </c>
      <c r="DY47" s="818">
        <f>'[4]3'!DY47</f>
        <v>0</v>
      </c>
      <c r="DZ47" s="818">
        <f>'[4]3'!DZ47</f>
        <v>0</v>
      </c>
      <c r="EA47" s="757">
        <f t="shared" si="64"/>
        <v>0</v>
      </c>
      <c r="EB47" s="757">
        <f t="shared" si="65"/>
        <v>0</v>
      </c>
      <c r="EC47" s="757">
        <f t="shared" si="66"/>
        <v>0</v>
      </c>
      <c r="ED47" s="757">
        <f t="shared" si="67"/>
        <v>0</v>
      </c>
      <c r="EE47" s="757">
        <f t="shared" si="68"/>
        <v>0</v>
      </c>
      <c r="EF47" s="757">
        <f t="shared" si="110"/>
        <v>0</v>
      </c>
      <c r="EG47" s="757">
        <f t="shared" si="69"/>
        <v>0</v>
      </c>
      <c r="EH47" s="757">
        <f t="shared" si="70"/>
        <v>0</v>
      </c>
      <c r="EI47" s="833">
        <f t="shared" si="71"/>
        <v>0</v>
      </c>
      <c r="EJ47" s="821">
        <f>'[4]3'!EJ47</f>
        <v>1.4999999999999999E-2</v>
      </c>
      <c r="EK47" s="818">
        <f>'[4]3'!EK47</f>
        <v>0.01</v>
      </c>
      <c r="EL47" s="818">
        <f>'[4]3'!EL47</f>
        <v>1.4999999999999999E-2</v>
      </c>
      <c r="EM47" s="818">
        <f>'[4]3'!EM47</f>
        <v>0.01</v>
      </c>
      <c r="EN47" s="818">
        <f>'[4]3'!EN47</f>
        <v>5.0000000000000001E-3</v>
      </c>
      <c r="EO47" s="818">
        <f>'[4]3'!EO47</f>
        <v>0</v>
      </c>
      <c r="EP47" s="757">
        <f t="shared" si="72"/>
        <v>50.900999999999996</v>
      </c>
      <c r="EQ47" s="757">
        <f t="shared" si="73"/>
        <v>7.238999999999999</v>
      </c>
      <c r="ER47" s="757">
        <f t="shared" si="74"/>
        <v>0</v>
      </c>
      <c r="ES47" s="757">
        <f t="shared" si="75"/>
        <v>0</v>
      </c>
      <c r="ET47" s="757">
        <f t="shared" si="76"/>
        <v>8575.65</v>
      </c>
      <c r="EU47" s="757">
        <f t="shared" si="77"/>
        <v>0</v>
      </c>
      <c r="EV47" s="757">
        <f t="shared" si="78"/>
        <v>0</v>
      </c>
      <c r="EW47" s="757">
        <f t="shared" si="79"/>
        <v>58.139999999999993</v>
      </c>
      <c r="EX47" s="833">
        <f t="shared" si="80"/>
        <v>8575.65</v>
      </c>
      <c r="EY47" s="818">
        <f>'[4]3'!EY47</f>
        <v>1.4999999999999999E-2</v>
      </c>
      <c r="EZ47" s="818">
        <f>'[4]3'!EZ47</f>
        <v>0.01</v>
      </c>
      <c r="FA47" s="818">
        <f>'[4]3'!FA47</f>
        <v>1.4999999999999999E-2</v>
      </c>
      <c r="FB47" s="818">
        <f>'[4]3'!FB47</f>
        <v>0.01</v>
      </c>
      <c r="FC47" s="818">
        <f>'[4]3'!FC47</f>
        <v>5.0000000000000001E-3</v>
      </c>
      <c r="FD47" s="818">
        <f>'[4]3'!FD47</f>
        <v>0</v>
      </c>
      <c r="FE47" s="757">
        <f t="shared" si="81"/>
        <v>56.458500000000001</v>
      </c>
      <c r="FF47" s="757">
        <f t="shared" si="82"/>
        <v>8.2839999999999989</v>
      </c>
      <c r="FG47" s="757">
        <f t="shared" si="83"/>
        <v>0</v>
      </c>
      <c r="FH47" s="757">
        <f t="shared" si="84"/>
        <v>0</v>
      </c>
      <c r="FI47" s="757">
        <f t="shared" si="85"/>
        <v>9549.52</v>
      </c>
      <c r="FJ47" s="757">
        <f t="shared" si="86"/>
        <v>0</v>
      </c>
      <c r="FK47" s="757">
        <f t="shared" si="87"/>
        <v>0</v>
      </c>
      <c r="FL47" s="757">
        <f t="shared" si="88"/>
        <v>64.742500000000007</v>
      </c>
      <c r="FM47" s="833">
        <f t="shared" si="89"/>
        <v>9549.52</v>
      </c>
      <c r="FN47" s="818">
        <f>'[4]3'!FN47</f>
        <v>1.4999999999999999E-2</v>
      </c>
      <c r="FO47" s="818">
        <f>'[4]3'!FO47</f>
        <v>0.01</v>
      </c>
      <c r="FP47" s="818">
        <f>'[4]3'!FP47</f>
        <v>1.4999999999999999E-2</v>
      </c>
      <c r="FQ47" s="818">
        <f>'[4]3'!FQ47</f>
        <v>0.01</v>
      </c>
      <c r="FR47" s="818">
        <f>'[4]3'!FR47</f>
        <v>5.0000000000000001E-3</v>
      </c>
      <c r="FS47" s="818">
        <f>'[4]3'!FS47</f>
        <v>0</v>
      </c>
      <c r="FT47" s="757">
        <f t="shared" si="90"/>
        <v>61.199999999999996</v>
      </c>
      <c r="FU47" s="757">
        <f t="shared" si="91"/>
        <v>9.2800000000000011</v>
      </c>
      <c r="FV47" s="757">
        <f t="shared" si="92"/>
        <v>0</v>
      </c>
      <c r="FW47" s="757">
        <f t="shared" si="93"/>
        <v>0</v>
      </c>
      <c r="FX47" s="757">
        <f t="shared" si="94"/>
        <v>10395.799999999999</v>
      </c>
      <c r="FY47" s="757">
        <f t="shared" si="95"/>
        <v>0</v>
      </c>
      <c r="FZ47" s="757">
        <f t="shared" si="96"/>
        <v>0</v>
      </c>
      <c r="GA47" s="757">
        <f t="shared" si="97"/>
        <v>70.47999999999999</v>
      </c>
      <c r="GB47" s="833">
        <f t="shared" si="98"/>
        <v>10395.799999999999</v>
      </c>
      <c r="GC47" s="835">
        <f t="shared" ref="GC47:GD77" si="114">R47+AG47+AV47+BK47+BZ47+CO47</f>
        <v>231.36599999999999</v>
      </c>
      <c r="GD47" s="836">
        <f t="shared" si="114"/>
        <v>34126.490000000005</v>
      </c>
      <c r="GE47" s="837">
        <f t="shared" ref="GE47:GF77" si="115">DD47+DS47+EH47+EW47+FL47+GA47</f>
        <v>193.36249999999998</v>
      </c>
      <c r="GF47" s="838">
        <f t="shared" si="115"/>
        <v>28520.969999999998</v>
      </c>
      <c r="GG47" s="839">
        <f t="shared" ref="GG47:GH77" si="116">GC47+GE47</f>
        <v>424.72849999999994</v>
      </c>
      <c r="GH47" s="59">
        <f t="shared" si="116"/>
        <v>62647.460000000006</v>
      </c>
      <c r="GI47" s="828">
        <v>12</v>
      </c>
      <c r="GJ47" s="105">
        <f t="shared" si="113"/>
        <v>424.72849999999994</v>
      </c>
      <c r="GK47" s="59">
        <f t="shared" si="111"/>
        <v>62647.460000000006</v>
      </c>
      <c r="GL47" s="840">
        <f t="shared" si="112"/>
        <v>0</v>
      </c>
      <c r="GM47" s="841">
        <f t="shared" si="112"/>
        <v>0</v>
      </c>
    </row>
    <row r="48" spans="1:195" ht="18" customHeight="1">
      <c r="A48" s="831">
        <v>34</v>
      </c>
      <c r="B48" s="842" t="s">
        <v>1224</v>
      </c>
      <c r="C48" s="34" t="s">
        <v>1191</v>
      </c>
      <c r="D48" s="832">
        <f>[4]цены!E42</f>
        <v>110</v>
      </c>
      <c r="E48" s="818">
        <f>'[4]3'!E48</f>
        <v>8.9999999999999993E-3</v>
      </c>
      <c r="F48" s="818">
        <f>'[4]3'!F48</f>
        <v>6.0000000000000001E-3</v>
      </c>
      <c r="G48" s="818">
        <f>'[4]3'!G48</f>
        <v>8.9999999999999993E-3</v>
      </c>
      <c r="H48" s="818">
        <f>'[4]3'!H48</f>
        <v>1.2E-2</v>
      </c>
      <c r="I48" s="818">
        <f>'[4]3'!I48</f>
        <v>0.01</v>
      </c>
      <c r="J48" s="818">
        <f>'[4]3'!J48</f>
        <v>1E-4</v>
      </c>
      <c r="K48" s="757">
        <f t="shared" si="0"/>
        <v>23.6691</v>
      </c>
      <c r="L48" s="757">
        <f t="shared" si="1"/>
        <v>3.5802000000000005</v>
      </c>
      <c r="M48" s="819">
        <f t="shared" si="2"/>
        <v>0</v>
      </c>
      <c r="N48" s="819">
        <f t="shared" si="3"/>
        <v>0</v>
      </c>
      <c r="O48" s="757">
        <f t="shared" si="4"/>
        <v>2997.42</v>
      </c>
      <c r="P48" s="815">
        <f t="shared" si="102"/>
        <v>5.9800000000000006E-2</v>
      </c>
      <c r="Q48" s="757">
        <f t="shared" si="5"/>
        <v>6.58</v>
      </c>
      <c r="R48" s="757">
        <f t="shared" si="6"/>
        <v>27.309100000000001</v>
      </c>
      <c r="S48" s="833">
        <f t="shared" si="7"/>
        <v>3004</v>
      </c>
      <c r="T48" s="821">
        <f>'[4]3'!T48</f>
        <v>8.9999999999999993E-3</v>
      </c>
      <c r="U48" s="818">
        <f>'[4]3'!U48</f>
        <v>6.0000000000000001E-3</v>
      </c>
      <c r="V48" s="818">
        <f>'[4]3'!V48</f>
        <v>8.9999999999999993E-3</v>
      </c>
      <c r="W48" s="818">
        <f>'[4]3'!W48</f>
        <v>1.2E-2</v>
      </c>
      <c r="X48" s="818">
        <f>'[4]3'!X48</f>
        <v>0.01</v>
      </c>
      <c r="Y48" s="818">
        <f>'[4]3'!Y48</f>
        <v>1E-4</v>
      </c>
      <c r="Z48" s="757">
        <f t="shared" si="8"/>
        <v>29.030399999999997</v>
      </c>
      <c r="AA48" s="757">
        <f t="shared" si="9"/>
        <v>4.7627999999999995</v>
      </c>
      <c r="AB48" s="757">
        <f t="shared" si="10"/>
        <v>0</v>
      </c>
      <c r="AC48" s="757">
        <f t="shared" si="11"/>
        <v>0</v>
      </c>
      <c r="AD48" s="757">
        <f t="shared" si="12"/>
        <v>3717.25</v>
      </c>
      <c r="AE48" s="815">
        <f t="shared" si="103"/>
        <v>8.2799999999999999E-2</v>
      </c>
      <c r="AF48" s="757">
        <f t="shared" si="13"/>
        <v>9.11</v>
      </c>
      <c r="AG48" s="757">
        <f t="shared" si="14"/>
        <v>33.875999999999998</v>
      </c>
      <c r="AH48" s="833">
        <f t="shared" si="15"/>
        <v>3726.36</v>
      </c>
      <c r="AI48" s="834">
        <v>8.9999999999999993E-3</v>
      </c>
      <c r="AJ48" s="808">
        <v>6.0000000000000001E-3</v>
      </c>
      <c r="AK48" s="808">
        <v>8.9999999999999993E-3</v>
      </c>
      <c r="AL48" s="808">
        <v>1.2E-2</v>
      </c>
      <c r="AM48" s="808">
        <v>0.01</v>
      </c>
      <c r="AN48" s="808">
        <v>1E-4</v>
      </c>
      <c r="AO48" s="757">
        <f t="shared" si="16"/>
        <v>36.845999999999997</v>
      </c>
      <c r="AP48" s="757">
        <f t="shared" si="17"/>
        <v>6.3120000000000029</v>
      </c>
      <c r="AQ48" s="757">
        <f t="shared" si="18"/>
        <v>0</v>
      </c>
      <c r="AR48" s="757">
        <f t="shared" si="19"/>
        <v>0</v>
      </c>
      <c r="AS48" s="757">
        <f t="shared" si="20"/>
        <v>4747.38</v>
      </c>
      <c r="AT48" s="815">
        <f t="shared" si="104"/>
        <v>9.1999999999999998E-2</v>
      </c>
      <c r="AU48" s="757">
        <f t="shared" si="21"/>
        <v>10.119999999999999</v>
      </c>
      <c r="AV48" s="757">
        <f t="shared" si="22"/>
        <v>43.25</v>
      </c>
      <c r="AW48" s="833">
        <f t="shared" si="23"/>
        <v>4757.5</v>
      </c>
      <c r="AX48" s="818">
        <f>'[4]3'!AX48</f>
        <v>8.9999999999999993E-3</v>
      </c>
      <c r="AY48" s="818">
        <f>'[4]3'!AY48</f>
        <v>6.0000000000000001E-3</v>
      </c>
      <c r="AZ48" s="818">
        <f>'[4]3'!AZ48</f>
        <v>8.9999999999999993E-3</v>
      </c>
      <c r="BA48" s="818">
        <f>'[4]3'!BA48</f>
        <v>8.9999999999999993E-3</v>
      </c>
      <c r="BB48" s="818">
        <f>'[4]3'!BB48</f>
        <v>0.01</v>
      </c>
      <c r="BC48" s="818">
        <f>'[4]3'!BC48</f>
        <v>1E-4</v>
      </c>
      <c r="BD48" s="757">
        <f t="shared" si="24"/>
        <v>31.8231</v>
      </c>
      <c r="BE48" s="757">
        <f t="shared" si="25"/>
        <v>5.9621999999999984</v>
      </c>
      <c r="BF48" s="757">
        <f t="shared" si="26"/>
        <v>0</v>
      </c>
      <c r="BG48" s="757">
        <f t="shared" si="27"/>
        <v>0</v>
      </c>
      <c r="BH48" s="757">
        <f t="shared" si="28"/>
        <v>4156.38</v>
      </c>
      <c r="BI48" s="815">
        <f t="shared" si="105"/>
        <v>0</v>
      </c>
      <c r="BJ48" s="757">
        <f t="shared" si="29"/>
        <v>0</v>
      </c>
      <c r="BK48" s="757">
        <f t="shared" si="30"/>
        <v>37.785299999999999</v>
      </c>
      <c r="BL48" s="833">
        <f t="shared" si="31"/>
        <v>4156.38</v>
      </c>
      <c r="BM48" s="821">
        <f>'[4]3'!BM48</f>
        <v>0.02</v>
      </c>
      <c r="BN48" s="818">
        <f>'[4]3'!BN48</f>
        <v>1.2999999999999999E-2</v>
      </c>
      <c r="BO48" s="818">
        <f>'[4]3'!BO48</f>
        <v>0.02</v>
      </c>
      <c r="BP48" s="818">
        <f>'[4]3'!BP48</f>
        <v>0.02</v>
      </c>
      <c r="BQ48" s="818">
        <f>'[4]3'!BQ48</f>
        <v>1.2E-2</v>
      </c>
      <c r="BR48" s="818">
        <f>'[4]3'!BR48</f>
        <v>1E-3</v>
      </c>
      <c r="BS48" s="757">
        <f t="shared" si="32"/>
        <v>53.315999999999995</v>
      </c>
      <c r="BT48" s="757">
        <f t="shared" si="33"/>
        <v>10.997999999999999</v>
      </c>
      <c r="BU48" s="757">
        <f t="shared" si="34"/>
        <v>0</v>
      </c>
      <c r="BV48" s="757">
        <f t="shared" si="35"/>
        <v>0</v>
      </c>
      <c r="BW48" s="757">
        <f t="shared" si="36"/>
        <v>7074.54</v>
      </c>
      <c r="BX48" s="815">
        <f t="shared" si="106"/>
        <v>0.75600000000000001</v>
      </c>
      <c r="BY48" s="757">
        <f t="shared" si="37"/>
        <v>83.16</v>
      </c>
      <c r="BZ48" s="757">
        <f t="shared" si="38"/>
        <v>65.069999999999993</v>
      </c>
      <c r="CA48" s="833">
        <f t="shared" si="39"/>
        <v>7157.7</v>
      </c>
      <c r="CB48" s="818">
        <f>'[4]3'!CB48</f>
        <v>0.02</v>
      </c>
      <c r="CC48" s="818">
        <f>'[4]3'!CC48</f>
        <v>1.2999999999999999E-2</v>
      </c>
      <c r="CD48" s="818">
        <f>'[4]3'!CD48</f>
        <v>0.02</v>
      </c>
      <c r="CE48" s="818">
        <f>'[4]3'!CE48</f>
        <v>0.02</v>
      </c>
      <c r="CF48" s="818">
        <f>'[4]3'!CF48</f>
        <v>1.2E-2</v>
      </c>
      <c r="CG48" s="818">
        <f>'[4]3'!CG48</f>
        <v>1E-3</v>
      </c>
      <c r="CH48" s="757">
        <f t="shared" si="40"/>
        <v>38.646000000000001</v>
      </c>
      <c r="CI48" s="757">
        <f t="shared" si="41"/>
        <v>9.4107000000000021</v>
      </c>
      <c r="CJ48" s="757">
        <f t="shared" si="42"/>
        <v>0</v>
      </c>
      <c r="CK48" s="757">
        <f t="shared" si="43"/>
        <v>0</v>
      </c>
      <c r="CL48" s="757">
        <f t="shared" si="44"/>
        <v>5286.24</v>
      </c>
      <c r="CM48" s="815">
        <f t="shared" si="107"/>
        <v>0.627</v>
      </c>
      <c r="CN48" s="757">
        <f t="shared" si="45"/>
        <v>68.97</v>
      </c>
      <c r="CO48" s="757">
        <f t="shared" si="46"/>
        <v>48.683700000000009</v>
      </c>
      <c r="CP48" s="833">
        <f t="shared" si="47"/>
        <v>5355.21</v>
      </c>
      <c r="CQ48" s="821">
        <f>'[4]3'!CQ48</f>
        <v>7.0000000000000001E-3</v>
      </c>
      <c r="CR48" s="818">
        <f>'[4]3'!CR48</f>
        <v>5.0000000000000001E-3</v>
      </c>
      <c r="CS48" s="818">
        <f>'[4]3'!CS48</f>
        <v>7.0000000000000001E-3</v>
      </c>
      <c r="CT48" s="818">
        <f>'[4]3'!CT48</f>
        <v>0.01</v>
      </c>
      <c r="CU48" s="818">
        <f>'[4]3'!CU48</f>
        <v>5.0000000000000001E-3</v>
      </c>
      <c r="CV48" s="818">
        <f>'[4]3'!CV48</f>
        <v>0</v>
      </c>
      <c r="CW48" s="757">
        <f t="shared" si="48"/>
        <v>10.108000000000001</v>
      </c>
      <c r="CX48" s="757">
        <f t="shared" si="49"/>
        <v>3.2015000000000002</v>
      </c>
      <c r="CY48" s="757">
        <f t="shared" si="50"/>
        <v>0</v>
      </c>
      <c r="CZ48" s="757">
        <f t="shared" si="51"/>
        <v>0</v>
      </c>
      <c r="DA48" s="757">
        <f t="shared" si="52"/>
        <v>1464.05</v>
      </c>
      <c r="DB48" s="815">
        <f t="shared" si="108"/>
        <v>0</v>
      </c>
      <c r="DC48" s="757">
        <f t="shared" si="53"/>
        <v>0</v>
      </c>
      <c r="DD48" s="757">
        <f t="shared" si="54"/>
        <v>13.3095</v>
      </c>
      <c r="DE48" s="833">
        <f t="shared" si="55"/>
        <v>1464.05</v>
      </c>
      <c r="DF48" s="821">
        <f>'[4]3'!DF48</f>
        <v>7.0000000000000001E-3</v>
      </c>
      <c r="DG48" s="818">
        <f>'[4]3'!DG48</f>
        <v>5.0000000000000001E-3</v>
      </c>
      <c r="DH48" s="818">
        <f>'[4]3'!DH48</f>
        <v>7.0000000000000001E-3</v>
      </c>
      <c r="DI48" s="818">
        <f>'[4]3'!DI48</f>
        <v>0.01</v>
      </c>
      <c r="DJ48" s="818">
        <f>'[4]3'!DJ48</f>
        <v>5.0000000000000001E-3</v>
      </c>
      <c r="DK48" s="818">
        <f>'[4]3'!DK48</f>
        <v>0</v>
      </c>
      <c r="DL48" s="757">
        <f t="shared" si="56"/>
        <v>13.979699999999999</v>
      </c>
      <c r="DM48" s="757">
        <f t="shared" si="57"/>
        <v>3.6645000000000003</v>
      </c>
      <c r="DN48" s="757">
        <f t="shared" si="58"/>
        <v>0</v>
      </c>
      <c r="DO48" s="757">
        <f t="shared" si="59"/>
        <v>0</v>
      </c>
      <c r="DP48" s="757">
        <f t="shared" si="60"/>
        <v>1940.86</v>
      </c>
      <c r="DQ48" s="815">
        <f t="shared" si="109"/>
        <v>0</v>
      </c>
      <c r="DR48" s="757">
        <f t="shared" si="61"/>
        <v>0</v>
      </c>
      <c r="DS48" s="757">
        <f t="shared" si="62"/>
        <v>17.644199999999998</v>
      </c>
      <c r="DT48" s="833">
        <f t="shared" si="63"/>
        <v>1940.86</v>
      </c>
      <c r="DU48" s="821">
        <f>'[4]3'!DU48</f>
        <v>7.0000000000000001E-3</v>
      </c>
      <c r="DV48" s="818">
        <f>'[4]3'!DV48</f>
        <v>5.0000000000000001E-3</v>
      </c>
      <c r="DW48" s="818">
        <f>'[4]3'!DW48</f>
        <v>7.0000000000000001E-3</v>
      </c>
      <c r="DX48" s="818">
        <f>'[4]3'!DX48</f>
        <v>7.0000000000000001E-3</v>
      </c>
      <c r="DY48" s="818">
        <f>'[4]3'!DY48</f>
        <v>5.0000000000000001E-3</v>
      </c>
      <c r="DZ48" s="818">
        <f>'[4]3'!DZ48</f>
        <v>1E-3</v>
      </c>
      <c r="EA48" s="757">
        <f t="shared" si="64"/>
        <v>21.644000000000002</v>
      </c>
      <c r="EB48" s="757">
        <f t="shared" si="65"/>
        <v>3.6599999999999997</v>
      </c>
      <c r="EC48" s="757">
        <f t="shared" si="66"/>
        <v>0</v>
      </c>
      <c r="ED48" s="757">
        <f t="shared" si="67"/>
        <v>0</v>
      </c>
      <c r="EE48" s="757">
        <f t="shared" si="68"/>
        <v>2783.44</v>
      </c>
      <c r="EF48" s="757">
        <f t="shared" si="110"/>
        <v>0.70000000000000007</v>
      </c>
      <c r="EG48" s="757">
        <f t="shared" si="69"/>
        <v>77</v>
      </c>
      <c r="EH48" s="757">
        <f t="shared" si="70"/>
        <v>26.004000000000001</v>
      </c>
      <c r="EI48" s="833">
        <f t="shared" si="71"/>
        <v>2860.44</v>
      </c>
      <c r="EJ48" s="821">
        <f>'[4]3'!EJ48</f>
        <v>1.4999999999999999E-2</v>
      </c>
      <c r="EK48" s="818">
        <f>'[4]3'!EK48</f>
        <v>0.01</v>
      </c>
      <c r="EL48" s="818">
        <f>'[4]3'!EL48</f>
        <v>1.4999999999999999E-2</v>
      </c>
      <c r="EM48" s="818">
        <f>'[4]3'!EM48</f>
        <v>0.01</v>
      </c>
      <c r="EN48" s="818">
        <f>'[4]3'!EN48</f>
        <v>5.0000000000000001E-3</v>
      </c>
      <c r="EO48" s="818">
        <f>'[4]3'!EO48</f>
        <v>0</v>
      </c>
      <c r="EP48" s="757">
        <f t="shared" si="72"/>
        <v>50.900999999999996</v>
      </c>
      <c r="EQ48" s="757">
        <f t="shared" si="73"/>
        <v>7.238999999999999</v>
      </c>
      <c r="ER48" s="757">
        <f t="shared" si="74"/>
        <v>0</v>
      </c>
      <c r="ES48" s="757">
        <f t="shared" si="75"/>
        <v>0</v>
      </c>
      <c r="ET48" s="757">
        <f t="shared" si="76"/>
        <v>6395.4</v>
      </c>
      <c r="EU48" s="757">
        <f t="shared" si="77"/>
        <v>0</v>
      </c>
      <c r="EV48" s="757">
        <f t="shared" si="78"/>
        <v>0</v>
      </c>
      <c r="EW48" s="757">
        <f t="shared" si="79"/>
        <v>58.139999999999993</v>
      </c>
      <c r="EX48" s="833">
        <f t="shared" si="80"/>
        <v>6395.4</v>
      </c>
      <c r="EY48" s="818">
        <f>'[4]3'!EY48</f>
        <v>1.2999999999999999E-2</v>
      </c>
      <c r="EZ48" s="818">
        <f>'[4]3'!EZ48</f>
        <v>0.01</v>
      </c>
      <c r="FA48" s="818">
        <f>'[4]3'!FA48</f>
        <v>1.2999999999999999E-2</v>
      </c>
      <c r="FB48" s="818">
        <f>'[4]3'!FB48</f>
        <v>0.01</v>
      </c>
      <c r="FC48" s="818">
        <f>'[4]3'!FC48</f>
        <v>5.0000000000000001E-3</v>
      </c>
      <c r="FD48" s="818">
        <f>'[4]3'!FD48</f>
        <v>1E-3</v>
      </c>
      <c r="FE48" s="757">
        <f t="shared" si="81"/>
        <v>48.930700000000002</v>
      </c>
      <c r="FF48" s="757">
        <f t="shared" si="82"/>
        <v>8.2839999999999989</v>
      </c>
      <c r="FG48" s="757">
        <f t="shared" si="83"/>
        <v>0</v>
      </c>
      <c r="FH48" s="757">
        <f t="shared" si="84"/>
        <v>0</v>
      </c>
      <c r="FI48" s="757">
        <f t="shared" si="85"/>
        <v>6293.62</v>
      </c>
      <c r="FJ48" s="757">
        <f t="shared" si="86"/>
        <v>0.91200000000000003</v>
      </c>
      <c r="FK48" s="757">
        <f t="shared" si="87"/>
        <v>100.32</v>
      </c>
      <c r="FL48" s="757">
        <f t="shared" si="88"/>
        <v>58.1267</v>
      </c>
      <c r="FM48" s="833">
        <f t="shared" si="89"/>
        <v>6393.94</v>
      </c>
      <c r="FN48" s="818">
        <f>'[4]3'!FN48</f>
        <v>1.2999999999999999E-2</v>
      </c>
      <c r="FO48" s="818">
        <f>'[4]3'!FO48</f>
        <v>0.01</v>
      </c>
      <c r="FP48" s="818">
        <f>'[4]3'!FP48</f>
        <v>1.2999999999999999E-2</v>
      </c>
      <c r="FQ48" s="818">
        <f>'[4]3'!FQ48</f>
        <v>0.01</v>
      </c>
      <c r="FR48" s="818">
        <f>'[4]3'!FR48</f>
        <v>5.0000000000000001E-3</v>
      </c>
      <c r="FS48" s="818">
        <f>'[4]3'!FS48</f>
        <v>1E-3</v>
      </c>
      <c r="FT48" s="757">
        <f t="shared" si="90"/>
        <v>53.04</v>
      </c>
      <c r="FU48" s="757">
        <f t="shared" si="91"/>
        <v>9.2800000000000011</v>
      </c>
      <c r="FV48" s="757">
        <f t="shared" si="92"/>
        <v>0</v>
      </c>
      <c r="FW48" s="757">
        <f t="shared" si="93"/>
        <v>0</v>
      </c>
      <c r="FX48" s="757">
        <f t="shared" si="94"/>
        <v>6855.2</v>
      </c>
      <c r="FY48" s="757">
        <f t="shared" si="95"/>
        <v>0.96</v>
      </c>
      <c r="FZ48" s="757">
        <f t="shared" si="96"/>
        <v>105.6</v>
      </c>
      <c r="GA48" s="757">
        <f t="shared" si="97"/>
        <v>63.28</v>
      </c>
      <c r="GB48" s="833">
        <f t="shared" si="98"/>
        <v>6960.8</v>
      </c>
      <c r="GC48" s="835">
        <f t="shared" si="114"/>
        <v>255.97410000000002</v>
      </c>
      <c r="GD48" s="836">
        <f t="shared" si="114"/>
        <v>28157.15</v>
      </c>
      <c r="GE48" s="837">
        <f t="shared" si="115"/>
        <v>236.5044</v>
      </c>
      <c r="GF48" s="838">
        <f t="shared" si="115"/>
        <v>26015.489999999998</v>
      </c>
      <c r="GG48" s="839">
        <f t="shared" si="116"/>
        <v>492.47850000000005</v>
      </c>
      <c r="GH48" s="59">
        <f t="shared" si="116"/>
        <v>54172.639999999999</v>
      </c>
      <c r="GI48" s="828">
        <v>12</v>
      </c>
      <c r="GJ48" s="105">
        <f t="shared" si="113"/>
        <v>488.28890000000013</v>
      </c>
      <c r="GK48" s="59">
        <f t="shared" si="111"/>
        <v>53711.779999999992</v>
      </c>
      <c r="GL48" s="840">
        <f t="shared" si="112"/>
        <v>4.1895999999999276</v>
      </c>
      <c r="GM48" s="841">
        <f t="shared" si="112"/>
        <v>460.86000000000786</v>
      </c>
    </row>
    <row r="49" spans="1:195" ht="18" customHeight="1">
      <c r="A49" s="814">
        <v>35</v>
      </c>
      <c r="B49" s="842" t="s">
        <v>1225</v>
      </c>
      <c r="C49" s="34" t="s">
        <v>1191</v>
      </c>
      <c r="D49" s="832">
        <f>[4]цены!E43</f>
        <v>130</v>
      </c>
      <c r="E49" s="818">
        <f>'[4]3'!E49</f>
        <v>0</v>
      </c>
      <c r="F49" s="818">
        <f>'[4]3'!F49</f>
        <v>0</v>
      </c>
      <c r="G49" s="818">
        <f>'[4]3'!G49</f>
        <v>0</v>
      </c>
      <c r="H49" s="818">
        <f>'[4]3'!H49</f>
        <v>0</v>
      </c>
      <c r="I49" s="818">
        <f>'[4]3'!I49</f>
        <v>0</v>
      </c>
      <c r="J49" s="818">
        <f>'[4]3'!J49</f>
        <v>0</v>
      </c>
      <c r="K49" s="757">
        <f t="shared" si="0"/>
        <v>0</v>
      </c>
      <c r="L49" s="757">
        <f t="shared" si="1"/>
        <v>0</v>
      </c>
      <c r="M49" s="819">
        <f t="shared" si="2"/>
        <v>0</v>
      </c>
      <c r="N49" s="819">
        <f t="shared" si="3"/>
        <v>0</v>
      </c>
      <c r="O49" s="757">
        <f t="shared" si="4"/>
        <v>0</v>
      </c>
      <c r="P49" s="815">
        <f t="shared" si="102"/>
        <v>0</v>
      </c>
      <c r="Q49" s="757">
        <f t="shared" si="5"/>
        <v>0</v>
      </c>
      <c r="R49" s="757">
        <f t="shared" si="6"/>
        <v>0</v>
      </c>
      <c r="S49" s="833">
        <f t="shared" si="7"/>
        <v>0</v>
      </c>
      <c r="T49" s="821">
        <f>'[4]3'!T49</f>
        <v>0</v>
      </c>
      <c r="U49" s="818">
        <f>'[4]3'!U49</f>
        <v>0</v>
      </c>
      <c r="V49" s="818">
        <f>'[4]3'!V49</f>
        <v>0</v>
      </c>
      <c r="W49" s="818">
        <f>'[4]3'!W49</f>
        <v>0</v>
      </c>
      <c r="X49" s="818">
        <f>'[4]3'!X49</f>
        <v>0</v>
      </c>
      <c r="Y49" s="818">
        <f>'[4]3'!Y49</f>
        <v>0</v>
      </c>
      <c r="Z49" s="757">
        <f t="shared" si="8"/>
        <v>0</v>
      </c>
      <c r="AA49" s="757">
        <f t="shared" si="9"/>
        <v>0</v>
      </c>
      <c r="AB49" s="757">
        <f t="shared" si="10"/>
        <v>0</v>
      </c>
      <c r="AC49" s="757">
        <f t="shared" si="11"/>
        <v>0</v>
      </c>
      <c r="AD49" s="757">
        <f t="shared" si="12"/>
        <v>0</v>
      </c>
      <c r="AE49" s="815">
        <f t="shared" si="103"/>
        <v>0</v>
      </c>
      <c r="AF49" s="757">
        <f t="shared" si="13"/>
        <v>0</v>
      </c>
      <c r="AG49" s="757">
        <f t="shared" si="14"/>
        <v>0</v>
      </c>
      <c r="AH49" s="833">
        <f t="shared" si="15"/>
        <v>0</v>
      </c>
      <c r="AI49" s="834"/>
      <c r="AJ49" s="808"/>
      <c r="AK49" s="808"/>
      <c r="AL49" s="808"/>
      <c r="AM49" s="808"/>
      <c r="AN49" s="808"/>
      <c r="AO49" s="757">
        <f t="shared" si="16"/>
        <v>0</v>
      </c>
      <c r="AP49" s="757">
        <f t="shared" si="17"/>
        <v>0</v>
      </c>
      <c r="AQ49" s="757">
        <f t="shared" si="18"/>
        <v>0</v>
      </c>
      <c r="AR49" s="757">
        <f t="shared" si="19"/>
        <v>0</v>
      </c>
      <c r="AS49" s="757">
        <f t="shared" si="20"/>
        <v>0</v>
      </c>
      <c r="AT49" s="815">
        <f t="shared" si="104"/>
        <v>0</v>
      </c>
      <c r="AU49" s="757">
        <f t="shared" si="21"/>
        <v>0</v>
      </c>
      <c r="AV49" s="757">
        <f t="shared" si="22"/>
        <v>0</v>
      </c>
      <c r="AW49" s="833">
        <f t="shared" si="23"/>
        <v>0</v>
      </c>
      <c r="AX49" s="818">
        <f>'[4]3'!AX49</f>
        <v>0</v>
      </c>
      <c r="AY49" s="818">
        <f>'[4]3'!AY49</f>
        <v>0</v>
      </c>
      <c r="AZ49" s="818">
        <f>'[4]3'!AZ49</f>
        <v>0</v>
      </c>
      <c r="BA49" s="818">
        <f>'[4]3'!BA49</f>
        <v>0</v>
      </c>
      <c r="BB49" s="818">
        <f>'[4]3'!BB49</f>
        <v>0</v>
      </c>
      <c r="BC49" s="818">
        <f>'[4]3'!BC49</f>
        <v>0</v>
      </c>
      <c r="BD49" s="757">
        <f t="shared" si="24"/>
        <v>0</v>
      </c>
      <c r="BE49" s="757">
        <f t="shared" si="25"/>
        <v>0</v>
      </c>
      <c r="BF49" s="757">
        <f t="shared" si="26"/>
        <v>0</v>
      </c>
      <c r="BG49" s="757">
        <f t="shared" si="27"/>
        <v>0</v>
      </c>
      <c r="BH49" s="757">
        <f t="shared" si="28"/>
        <v>0</v>
      </c>
      <c r="BI49" s="815">
        <f t="shared" si="105"/>
        <v>0</v>
      </c>
      <c r="BJ49" s="757">
        <f t="shared" si="29"/>
        <v>0</v>
      </c>
      <c r="BK49" s="757">
        <f t="shared" si="30"/>
        <v>0</v>
      </c>
      <c r="BL49" s="833">
        <f t="shared" si="31"/>
        <v>0</v>
      </c>
      <c r="BM49" s="821">
        <f>'[4]3'!BM49</f>
        <v>0</v>
      </c>
      <c r="BN49" s="818">
        <f>'[4]3'!BN49</f>
        <v>0</v>
      </c>
      <c r="BO49" s="818">
        <f>'[4]3'!BO49</f>
        <v>0</v>
      </c>
      <c r="BP49" s="818">
        <f>'[4]3'!BP49</f>
        <v>0</v>
      </c>
      <c r="BQ49" s="818">
        <f>'[4]3'!BQ49</f>
        <v>0</v>
      </c>
      <c r="BR49" s="818">
        <f>'[4]3'!BR49</f>
        <v>0</v>
      </c>
      <c r="BS49" s="757">
        <f t="shared" si="32"/>
        <v>0</v>
      </c>
      <c r="BT49" s="757">
        <f t="shared" si="33"/>
        <v>0</v>
      </c>
      <c r="BU49" s="757">
        <f t="shared" si="34"/>
        <v>0</v>
      </c>
      <c r="BV49" s="757">
        <f t="shared" si="35"/>
        <v>0</v>
      </c>
      <c r="BW49" s="757">
        <f t="shared" si="36"/>
        <v>0</v>
      </c>
      <c r="BX49" s="815">
        <f t="shared" si="106"/>
        <v>0</v>
      </c>
      <c r="BY49" s="757">
        <f t="shared" si="37"/>
        <v>0</v>
      </c>
      <c r="BZ49" s="757">
        <f t="shared" si="38"/>
        <v>0</v>
      </c>
      <c r="CA49" s="833">
        <f t="shared" si="39"/>
        <v>0</v>
      </c>
      <c r="CB49" s="818">
        <f>'[4]3'!CB49</f>
        <v>0</v>
      </c>
      <c r="CC49" s="818">
        <f>'[4]3'!CC49</f>
        <v>0</v>
      </c>
      <c r="CD49" s="818">
        <f>'[4]3'!CD49</f>
        <v>0</v>
      </c>
      <c r="CE49" s="818">
        <f>'[4]3'!CE49</f>
        <v>0</v>
      </c>
      <c r="CF49" s="818">
        <f>'[4]3'!CF49</f>
        <v>0</v>
      </c>
      <c r="CG49" s="818">
        <f>'[4]3'!CG49</f>
        <v>0</v>
      </c>
      <c r="CH49" s="757">
        <f t="shared" si="40"/>
        <v>0</v>
      </c>
      <c r="CI49" s="757">
        <f t="shared" si="41"/>
        <v>0</v>
      </c>
      <c r="CJ49" s="757">
        <f t="shared" si="42"/>
        <v>0</v>
      </c>
      <c r="CK49" s="757">
        <f t="shared" si="43"/>
        <v>0</v>
      </c>
      <c r="CL49" s="757">
        <f t="shared" si="44"/>
        <v>0</v>
      </c>
      <c r="CM49" s="815">
        <f t="shared" si="107"/>
        <v>0</v>
      </c>
      <c r="CN49" s="757">
        <f t="shared" si="45"/>
        <v>0</v>
      </c>
      <c r="CO49" s="757">
        <f t="shared" si="46"/>
        <v>0</v>
      </c>
      <c r="CP49" s="833">
        <f t="shared" si="47"/>
        <v>0</v>
      </c>
      <c r="CQ49" s="821">
        <f>'[4]3'!CQ49</f>
        <v>4.7E-2</v>
      </c>
      <c r="CR49" s="818">
        <f>'[4]3'!CR49</f>
        <v>0.04</v>
      </c>
      <c r="CS49" s="818">
        <f>'[4]3'!CS49</f>
        <v>4.7E-2</v>
      </c>
      <c r="CT49" s="818">
        <f>'[4]3'!CT49</f>
        <v>0.02</v>
      </c>
      <c r="CU49" s="818">
        <f>'[4]3'!CU49</f>
        <v>1.4999999999999999E-2</v>
      </c>
      <c r="CV49" s="818">
        <f>'[4]3'!CV49</f>
        <v>5.0000000000000001E-4</v>
      </c>
      <c r="CW49" s="757">
        <f t="shared" si="48"/>
        <v>67.867999999999995</v>
      </c>
      <c r="CX49" s="757">
        <f t="shared" si="49"/>
        <v>25.612000000000002</v>
      </c>
      <c r="CY49" s="757">
        <f t="shared" si="50"/>
        <v>0</v>
      </c>
      <c r="CZ49" s="757">
        <f t="shared" si="51"/>
        <v>0</v>
      </c>
      <c r="DA49" s="757">
        <f t="shared" si="52"/>
        <v>12152.4</v>
      </c>
      <c r="DB49" s="815">
        <f t="shared" si="108"/>
        <v>0.2185</v>
      </c>
      <c r="DC49" s="757">
        <f t="shared" si="53"/>
        <v>28.41</v>
      </c>
      <c r="DD49" s="757">
        <f t="shared" si="54"/>
        <v>93.698499999999996</v>
      </c>
      <c r="DE49" s="833">
        <f t="shared" si="55"/>
        <v>12180.81</v>
      </c>
      <c r="DF49" s="821">
        <f>'[4]3'!DF49</f>
        <v>4.7E-2</v>
      </c>
      <c r="DG49" s="818">
        <f>'[4]3'!DG49</f>
        <v>0.04</v>
      </c>
      <c r="DH49" s="818">
        <f>'[4]3'!DH49</f>
        <v>4.7E-2</v>
      </c>
      <c r="DI49" s="818">
        <f>'[4]3'!DI49</f>
        <v>3.6999999999999998E-2</v>
      </c>
      <c r="DJ49" s="818">
        <f>'[4]3'!DJ49</f>
        <v>3.2000000000000001E-2</v>
      </c>
      <c r="DK49" s="818">
        <f>'[4]3'!DK49</f>
        <v>5.0000000000000001E-4</v>
      </c>
      <c r="DL49" s="757">
        <f t="shared" si="56"/>
        <v>93.863699999999994</v>
      </c>
      <c r="DM49" s="757">
        <f t="shared" si="57"/>
        <v>29.316000000000003</v>
      </c>
      <c r="DN49" s="757">
        <f t="shared" si="58"/>
        <v>0</v>
      </c>
      <c r="DO49" s="757">
        <f t="shared" si="59"/>
        <v>0</v>
      </c>
      <c r="DP49" s="757">
        <f t="shared" si="60"/>
        <v>16013.36</v>
      </c>
      <c r="DQ49" s="815">
        <f t="shared" si="109"/>
        <v>0.27300000000000002</v>
      </c>
      <c r="DR49" s="757">
        <f t="shared" si="61"/>
        <v>35.49</v>
      </c>
      <c r="DS49" s="757">
        <f t="shared" si="62"/>
        <v>123.45269999999999</v>
      </c>
      <c r="DT49" s="833">
        <f t="shared" si="63"/>
        <v>16048.85</v>
      </c>
      <c r="DU49" s="821">
        <f>'[4]3'!DU49</f>
        <v>0</v>
      </c>
      <c r="DV49" s="818">
        <f>'[4]3'!DV49</f>
        <v>0</v>
      </c>
      <c r="DW49" s="818">
        <f>'[4]3'!DW49</f>
        <v>0</v>
      </c>
      <c r="DX49" s="818">
        <f>'[4]3'!DX49</f>
        <v>0</v>
      </c>
      <c r="DY49" s="818">
        <f>'[4]3'!DY49</f>
        <v>0</v>
      </c>
      <c r="DZ49" s="818">
        <f>'[4]3'!DZ49</f>
        <v>0</v>
      </c>
      <c r="EA49" s="757">
        <f t="shared" si="64"/>
        <v>0</v>
      </c>
      <c r="EB49" s="757">
        <f t="shared" si="65"/>
        <v>0</v>
      </c>
      <c r="EC49" s="757">
        <f t="shared" si="66"/>
        <v>0</v>
      </c>
      <c r="ED49" s="757">
        <f t="shared" si="67"/>
        <v>0</v>
      </c>
      <c r="EE49" s="757">
        <f t="shared" si="68"/>
        <v>0</v>
      </c>
      <c r="EF49" s="757">
        <f t="shared" si="110"/>
        <v>0</v>
      </c>
      <c r="EG49" s="757">
        <f t="shared" si="69"/>
        <v>0</v>
      </c>
      <c r="EH49" s="757">
        <f t="shared" si="70"/>
        <v>0</v>
      </c>
      <c r="EI49" s="833">
        <f t="shared" si="71"/>
        <v>0</v>
      </c>
      <c r="EJ49" s="821">
        <f>'[4]3'!EJ49</f>
        <v>0</v>
      </c>
      <c r="EK49" s="818">
        <f>'[4]3'!EK49</f>
        <v>0</v>
      </c>
      <c r="EL49" s="818">
        <f>'[4]3'!EL49</f>
        <v>0</v>
      </c>
      <c r="EM49" s="818">
        <f>'[4]3'!EM49</f>
        <v>0</v>
      </c>
      <c r="EN49" s="818">
        <f>'[4]3'!EN49</f>
        <v>0</v>
      </c>
      <c r="EO49" s="818">
        <f>'[4]3'!EO49</f>
        <v>0</v>
      </c>
      <c r="EP49" s="757">
        <f t="shared" si="72"/>
        <v>0</v>
      </c>
      <c r="EQ49" s="757">
        <f t="shared" si="73"/>
        <v>0</v>
      </c>
      <c r="ER49" s="757">
        <f t="shared" si="74"/>
        <v>0</v>
      </c>
      <c r="ES49" s="757">
        <f t="shared" si="75"/>
        <v>0</v>
      </c>
      <c r="ET49" s="757">
        <f t="shared" si="76"/>
        <v>0</v>
      </c>
      <c r="EU49" s="757">
        <f t="shared" si="77"/>
        <v>0</v>
      </c>
      <c r="EV49" s="757">
        <f t="shared" si="78"/>
        <v>0</v>
      </c>
      <c r="EW49" s="757">
        <f t="shared" si="79"/>
        <v>0</v>
      </c>
      <c r="EX49" s="833">
        <f t="shared" si="80"/>
        <v>0</v>
      </c>
      <c r="EY49" s="818">
        <f>'[4]3'!EY49</f>
        <v>0</v>
      </c>
      <c r="EZ49" s="818">
        <f>'[4]3'!EZ49</f>
        <v>0</v>
      </c>
      <c r="FA49" s="818">
        <f>'[4]3'!FA49</f>
        <v>0</v>
      </c>
      <c r="FB49" s="818">
        <f>'[4]3'!FB49</f>
        <v>0</v>
      </c>
      <c r="FC49" s="818">
        <f>'[4]3'!FC49</f>
        <v>0</v>
      </c>
      <c r="FD49" s="818">
        <f>'[4]3'!FD49</f>
        <v>0</v>
      </c>
      <c r="FE49" s="757">
        <f t="shared" si="81"/>
        <v>0</v>
      </c>
      <c r="FF49" s="757">
        <f t="shared" si="82"/>
        <v>0</v>
      </c>
      <c r="FG49" s="757">
        <f t="shared" si="83"/>
        <v>0</v>
      </c>
      <c r="FH49" s="757">
        <f t="shared" si="84"/>
        <v>0</v>
      </c>
      <c r="FI49" s="757">
        <f t="shared" si="85"/>
        <v>0</v>
      </c>
      <c r="FJ49" s="757">
        <f t="shared" si="86"/>
        <v>0</v>
      </c>
      <c r="FK49" s="757">
        <f t="shared" si="87"/>
        <v>0</v>
      </c>
      <c r="FL49" s="757">
        <f t="shared" si="88"/>
        <v>0</v>
      </c>
      <c r="FM49" s="833">
        <f t="shared" si="89"/>
        <v>0</v>
      </c>
      <c r="FN49" s="818">
        <f>'[4]3'!FN49</f>
        <v>0</v>
      </c>
      <c r="FO49" s="818">
        <f>'[4]3'!FO49</f>
        <v>0</v>
      </c>
      <c r="FP49" s="818">
        <f>'[4]3'!FP49</f>
        <v>0</v>
      </c>
      <c r="FQ49" s="818">
        <f>'[4]3'!FQ49</f>
        <v>0</v>
      </c>
      <c r="FR49" s="818">
        <f>'[4]3'!FR49</f>
        <v>0</v>
      </c>
      <c r="FS49" s="818">
        <f>'[4]3'!FS49</f>
        <v>0</v>
      </c>
      <c r="FT49" s="757">
        <f t="shared" si="90"/>
        <v>0</v>
      </c>
      <c r="FU49" s="757">
        <f t="shared" si="91"/>
        <v>0</v>
      </c>
      <c r="FV49" s="757">
        <f t="shared" si="92"/>
        <v>0</v>
      </c>
      <c r="FW49" s="757">
        <f t="shared" si="93"/>
        <v>0</v>
      </c>
      <c r="FX49" s="757">
        <f t="shared" si="94"/>
        <v>0</v>
      </c>
      <c r="FY49" s="757">
        <f t="shared" si="95"/>
        <v>0</v>
      </c>
      <c r="FZ49" s="757">
        <f t="shared" si="96"/>
        <v>0</v>
      </c>
      <c r="GA49" s="757">
        <f t="shared" si="97"/>
        <v>0</v>
      </c>
      <c r="GB49" s="833">
        <f t="shared" si="98"/>
        <v>0</v>
      </c>
      <c r="GC49" s="835">
        <f t="shared" si="114"/>
        <v>0</v>
      </c>
      <c r="GD49" s="836">
        <f t="shared" si="114"/>
        <v>0</v>
      </c>
      <c r="GE49" s="837">
        <f t="shared" si="115"/>
        <v>217.15119999999999</v>
      </c>
      <c r="GF49" s="838">
        <f t="shared" si="115"/>
        <v>28229.66</v>
      </c>
      <c r="GG49" s="839">
        <f t="shared" si="116"/>
        <v>217.15119999999999</v>
      </c>
      <c r="GH49" s="59">
        <f t="shared" si="116"/>
        <v>28229.66</v>
      </c>
      <c r="GI49" s="828">
        <v>2</v>
      </c>
      <c r="GJ49" s="105">
        <f t="shared" si="113"/>
        <v>216.65969999999999</v>
      </c>
      <c r="GK49" s="59">
        <f t="shared" si="111"/>
        <v>28165.759999999998</v>
      </c>
      <c r="GL49" s="840">
        <f t="shared" si="112"/>
        <v>0.49150000000000205</v>
      </c>
      <c r="GM49" s="841">
        <f t="shared" si="112"/>
        <v>63.900000000001455</v>
      </c>
    </row>
    <row r="50" spans="1:195" ht="18" customHeight="1">
      <c r="A50" s="831">
        <v>36</v>
      </c>
      <c r="B50" s="842" t="s">
        <v>1226</v>
      </c>
      <c r="C50" s="34" t="s">
        <v>1191</v>
      </c>
      <c r="D50" s="832">
        <f>[4]цены!E44</f>
        <v>142.5</v>
      </c>
      <c r="E50" s="818">
        <f>'[4]3'!E50</f>
        <v>1.2E-2</v>
      </c>
      <c r="F50" s="818">
        <f>'[4]3'!F50</f>
        <v>0.01</v>
      </c>
      <c r="G50" s="818">
        <f>'[4]3'!G50</f>
        <v>1.2E-2</v>
      </c>
      <c r="H50" s="818">
        <f>'[4]3'!H50</f>
        <v>0.02</v>
      </c>
      <c r="I50" s="818">
        <f>'[4]3'!I50</f>
        <v>1.4999999999999999E-2</v>
      </c>
      <c r="J50" s="818">
        <f>'[4]3'!J50</f>
        <v>5.0000000000000001E-4</v>
      </c>
      <c r="K50" s="757">
        <f t="shared" si="0"/>
        <v>31.558800000000002</v>
      </c>
      <c r="L50" s="757">
        <f t="shared" si="1"/>
        <v>5.9670000000000005</v>
      </c>
      <c r="M50" s="819">
        <f t="shared" si="2"/>
        <v>0</v>
      </c>
      <c r="N50" s="819">
        <f t="shared" si="3"/>
        <v>0</v>
      </c>
      <c r="O50" s="757">
        <f t="shared" si="4"/>
        <v>5347.43</v>
      </c>
      <c r="P50" s="815">
        <f t="shared" si="102"/>
        <v>0.29899999999999999</v>
      </c>
      <c r="Q50" s="757">
        <f t="shared" si="5"/>
        <v>42.61</v>
      </c>
      <c r="R50" s="757">
        <f t="shared" si="6"/>
        <v>37.824800000000003</v>
      </c>
      <c r="S50" s="833">
        <f t="shared" si="7"/>
        <v>5390.04</v>
      </c>
      <c r="T50" s="821">
        <f>'[4]3'!T50</f>
        <v>1.2E-2</v>
      </c>
      <c r="U50" s="818">
        <f>'[4]3'!U50</f>
        <v>0.01</v>
      </c>
      <c r="V50" s="818">
        <f>'[4]3'!V50</f>
        <v>1.2E-2</v>
      </c>
      <c r="W50" s="818">
        <f>'[4]3'!W50</f>
        <v>0.02</v>
      </c>
      <c r="X50" s="818">
        <f>'[4]3'!X50</f>
        <v>1.4999999999999999E-2</v>
      </c>
      <c r="Y50" s="818">
        <f>'[4]3'!Y50</f>
        <v>5.0000000000000001E-4</v>
      </c>
      <c r="Z50" s="757">
        <f t="shared" si="8"/>
        <v>38.7072</v>
      </c>
      <c r="AA50" s="757">
        <f t="shared" si="9"/>
        <v>7.9379999999999997</v>
      </c>
      <c r="AB50" s="757">
        <f t="shared" si="10"/>
        <v>0</v>
      </c>
      <c r="AC50" s="757">
        <f t="shared" si="11"/>
        <v>0</v>
      </c>
      <c r="AD50" s="757">
        <f t="shared" si="12"/>
        <v>6646.94</v>
      </c>
      <c r="AE50" s="815">
        <f t="shared" si="103"/>
        <v>0.41400000000000003</v>
      </c>
      <c r="AF50" s="757">
        <f t="shared" si="13"/>
        <v>59</v>
      </c>
      <c r="AG50" s="757">
        <f t="shared" si="14"/>
        <v>47.059200000000004</v>
      </c>
      <c r="AH50" s="833">
        <f t="shared" si="15"/>
        <v>6705.94</v>
      </c>
      <c r="AI50" s="834">
        <v>1.2E-2</v>
      </c>
      <c r="AJ50" s="808">
        <v>0.01</v>
      </c>
      <c r="AK50" s="808">
        <v>1.2E-2</v>
      </c>
      <c r="AL50" s="808">
        <v>0.02</v>
      </c>
      <c r="AM50" s="808">
        <v>1.4999999999999999E-2</v>
      </c>
      <c r="AN50" s="808">
        <v>5.0000000000000001E-4</v>
      </c>
      <c r="AO50" s="757">
        <f t="shared" si="16"/>
        <v>49.128</v>
      </c>
      <c r="AP50" s="757">
        <f t="shared" si="17"/>
        <v>10.520000000000005</v>
      </c>
      <c r="AQ50" s="757">
        <f t="shared" si="18"/>
        <v>0</v>
      </c>
      <c r="AR50" s="757">
        <f t="shared" si="19"/>
        <v>0</v>
      </c>
      <c r="AS50" s="757">
        <f t="shared" si="20"/>
        <v>8499.84</v>
      </c>
      <c r="AT50" s="815">
        <f t="shared" si="104"/>
        <v>0.46</v>
      </c>
      <c r="AU50" s="757">
        <f t="shared" si="21"/>
        <v>65.55</v>
      </c>
      <c r="AV50" s="757">
        <f t="shared" si="22"/>
        <v>60.108000000000004</v>
      </c>
      <c r="AW50" s="833">
        <f t="shared" si="23"/>
        <v>8565.39</v>
      </c>
      <c r="AX50" s="818">
        <f>'[4]3'!AX50</f>
        <v>1.2E-2</v>
      </c>
      <c r="AY50" s="818">
        <f>'[4]3'!AY50</f>
        <v>0.01</v>
      </c>
      <c r="AZ50" s="818">
        <f>'[4]3'!AZ50</f>
        <v>1.2E-2</v>
      </c>
      <c r="BA50" s="818">
        <f>'[4]3'!BA50</f>
        <v>0.02</v>
      </c>
      <c r="BB50" s="818">
        <f>'[4]3'!BB50</f>
        <v>1.4999999999999999E-2</v>
      </c>
      <c r="BC50" s="818">
        <f>'[4]3'!BC50</f>
        <v>5.0000000000000001E-4</v>
      </c>
      <c r="BD50" s="757">
        <f t="shared" si="24"/>
        <v>42.430800000000005</v>
      </c>
      <c r="BE50" s="757">
        <f t="shared" si="25"/>
        <v>9.9369999999999976</v>
      </c>
      <c r="BF50" s="757">
        <f t="shared" si="26"/>
        <v>0</v>
      </c>
      <c r="BG50" s="757">
        <f t="shared" si="27"/>
        <v>0</v>
      </c>
      <c r="BH50" s="757">
        <f t="shared" si="28"/>
        <v>7462.41</v>
      </c>
      <c r="BI50" s="815">
        <f t="shared" si="105"/>
        <v>0</v>
      </c>
      <c r="BJ50" s="757">
        <f t="shared" si="29"/>
        <v>0</v>
      </c>
      <c r="BK50" s="757">
        <f t="shared" si="30"/>
        <v>52.367800000000003</v>
      </c>
      <c r="BL50" s="833">
        <f t="shared" si="31"/>
        <v>7462.41</v>
      </c>
      <c r="BM50" s="821">
        <f>'[4]3'!BM50</f>
        <v>1.2E-2</v>
      </c>
      <c r="BN50" s="818">
        <f>'[4]3'!BN50</f>
        <v>1.0999999999999999E-2</v>
      </c>
      <c r="BO50" s="818">
        <f>'[4]3'!BO50</f>
        <v>1.2E-2</v>
      </c>
      <c r="BP50" s="818">
        <f>'[4]3'!BP50</f>
        <v>1.6E-2</v>
      </c>
      <c r="BQ50" s="818">
        <f>'[4]3'!BQ50</f>
        <v>1.4E-2</v>
      </c>
      <c r="BR50" s="818">
        <f>'[4]3'!BR50</f>
        <v>5.0000000000000001E-4</v>
      </c>
      <c r="BS50" s="757">
        <f t="shared" si="32"/>
        <v>31.989599999999996</v>
      </c>
      <c r="BT50" s="757">
        <f t="shared" si="33"/>
        <v>9.3059999999999992</v>
      </c>
      <c r="BU50" s="757">
        <f t="shared" si="34"/>
        <v>0</v>
      </c>
      <c r="BV50" s="757">
        <f t="shared" si="35"/>
        <v>0</v>
      </c>
      <c r="BW50" s="757">
        <f t="shared" si="36"/>
        <v>5884.62</v>
      </c>
      <c r="BX50" s="815">
        <f t="shared" si="106"/>
        <v>0.378</v>
      </c>
      <c r="BY50" s="757">
        <f t="shared" si="37"/>
        <v>53.87</v>
      </c>
      <c r="BZ50" s="757">
        <f t="shared" si="38"/>
        <v>41.673599999999993</v>
      </c>
      <c r="CA50" s="833">
        <f t="shared" si="39"/>
        <v>5938.49</v>
      </c>
      <c r="CB50" s="818">
        <f>'[4]3'!CB50</f>
        <v>1.2E-2</v>
      </c>
      <c r="CC50" s="818">
        <f>'[4]3'!CC50</f>
        <v>1.0999999999999999E-2</v>
      </c>
      <c r="CD50" s="818">
        <f>'[4]3'!CD50</f>
        <v>1.2E-2</v>
      </c>
      <c r="CE50" s="818">
        <f>'[4]3'!CE50</f>
        <v>1.6E-2</v>
      </c>
      <c r="CF50" s="818">
        <f>'[4]3'!CF50</f>
        <v>1.4E-2</v>
      </c>
      <c r="CG50" s="818">
        <f>'[4]3'!CG50</f>
        <v>5.0000000000000001E-4</v>
      </c>
      <c r="CH50" s="757">
        <f t="shared" si="40"/>
        <v>23.1876</v>
      </c>
      <c r="CI50" s="757">
        <f t="shared" si="41"/>
        <v>7.9629000000000021</v>
      </c>
      <c r="CJ50" s="757">
        <f t="shared" si="42"/>
        <v>0</v>
      </c>
      <c r="CK50" s="757">
        <f t="shared" si="43"/>
        <v>0</v>
      </c>
      <c r="CL50" s="757">
        <f t="shared" si="44"/>
        <v>4438.95</v>
      </c>
      <c r="CM50" s="815">
        <f t="shared" si="107"/>
        <v>0.3135</v>
      </c>
      <c r="CN50" s="757">
        <f t="shared" si="45"/>
        <v>44.67</v>
      </c>
      <c r="CO50" s="757">
        <f t="shared" si="46"/>
        <v>31.464000000000002</v>
      </c>
      <c r="CP50" s="833">
        <f t="shared" si="47"/>
        <v>4483.62</v>
      </c>
      <c r="CQ50" s="821">
        <f>'[4]3'!CQ50</f>
        <v>5.0000000000000001E-3</v>
      </c>
      <c r="CR50" s="818">
        <f>'[4]3'!CR50</f>
        <v>4.0000000000000001E-3</v>
      </c>
      <c r="CS50" s="818">
        <f>'[4]3'!CS50</f>
        <v>5.0000000000000001E-3</v>
      </c>
      <c r="CT50" s="818">
        <f>'[4]3'!CT50</f>
        <v>5.0000000000000001E-3</v>
      </c>
      <c r="CU50" s="818">
        <f>'[4]3'!CU50</f>
        <v>4.0000000000000001E-3</v>
      </c>
      <c r="CV50" s="818">
        <f>'[4]3'!CV50</f>
        <v>5.0000000000000001E-4</v>
      </c>
      <c r="CW50" s="757">
        <f t="shared" si="48"/>
        <v>7.22</v>
      </c>
      <c r="CX50" s="757">
        <f t="shared" si="49"/>
        <v>2.5612000000000004</v>
      </c>
      <c r="CY50" s="757">
        <f t="shared" si="50"/>
        <v>0</v>
      </c>
      <c r="CZ50" s="757">
        <f t="shared" si="51"/>
        <v>0</v>
      </c>
      <c r="DA50" s="757">
        <f t="shared" si="52"/>
        <v>1393.82</v>
      </c>
      <c r="DB50" s="815">
        <f t="shared" si="108"/>
        <v>0.2185</v>
      </c>
      <c r="DC50" s="757">
        <f t="shared" si="53"/>
        <v>31.14</v>
      </c>
      <c r="DD50" s="757">
        <f t="shared" si="54"/>
        <v>9.9997000000000007</v>
      </c>
      <c r="DE50" s="833">
        <f t="shared" si="55"/>
        <v>1424.96</v>
      </c>
      <c r="DF50" s="821">
        <f>'[4]3'!DF50</f>
        <v>5.0000000000000001E-3</v>
      </c>
      <c r="DG50" s="818">
        <f>'[4]3'!DG50</f>
        <v>4.0000000000000001E-3</v>
      </c>
      <c r="DH50" s="818">
        <f>'[4]3'!DH50</f>
        <v>5.0000000000000001E-3</v>
      </c>
      <c r="DI50" s="818">
        <f>'[4]3'!DI50</f>
        <v>5.0000000000000001E-3</v>
      </c>
      <c r="DJ50" s="818">
        <f>'[4]3'!DJ50</f>
        <v>3.0000000000000001E-3</v>
      </c>
      <c r="DK50" s="818">
        <f>'[4]3'!DK50</f>
        <v>5.0000000000000001E-4</v>
      </c>
      <c r="DL50" s="757">
        <f t="shared" si="56"/>
        <v>9.9855</v>
      </c>
      <c r="DM50" s="757">
        <f t="shared" si="57"/>
        <v>2.9316000000000004</v>
      </c>
      <c r="DN50" s="757">
        <f t="shared" si="58"/>
        <v>0</v>
      </c>
      <c r="DO50" s="757">
        <f t="shared" si="59"/>
        <v>0</v>
      </c>
      <c r="DP50" s="757">
        <f t="shared" si="60"/>
        <v>1840.69</v>
      </c>
      <c r="DQ50" s="815">
        <f t="shared" si="109"/>
        <v>0.27300000000000002</v>
      </c>
      <c r="DR50" s="757">
        <f t="shared" si="61"/>
        <v>38.9</v>
      </c>
      <c r="DS50" s="757">
        <f t="shared" si="62"/>
        <v>13.190100000000001</v>
      </c>
      <c r="DT50" s="833">
        <f t="shared" si="63"/>
        <v>1879.5900000000001</v>
      </c>
      <c r="DU50" s="821">
        <f>'[4]3'!DU50</f>
        <v>1.4999999999999999E-2</v>
      </c>
      <c r="DV50" s="818">
        <f>'[4]3'!DV50</f>
        <v>1.2999999999999999E-2</v>
      </c>
      <c r="DW50" s="818">
        <f>'[4]3'!DW50</f>
        <v>1.4999999999999999E-2</v>
      </c>
      <c r="DX50" s="818">
        <f>'[4]3'!DX50</f>
        <v>1.2E-2</v>
      </c>
      <c r="DY50" s="818">
        <f>'[4]3'!DY50</f>
        <v>0.01</v>
      </c>
      <c r="DZ50" s="818">
        <f>'[4]3'!DZ50</f>
        <v>5.0000000000000001E-4</v>
      </c>
      <c r="EA50" s="757">
        <f t="shared" si="64"/>
        <v>46.379999999999995</v>
      </c>
      <c r="EB50" s="757">
        <f t="shared" si="65"/>
        <v>9.5159999999999982</v>
      </c>
      <c r="EC50" s="757">
        <f t="shared" si="66"/>
        <v>0</v>
      </c>
      <c r="ED50" s="757">
        <f t="shared" si="67"/>
        <v>0</v>
      </c>
      <c r="EE50" s="757">
        <f t="shared" si="68"/>
        <v>7965.18</v>
      </c>
      <c r="EF50" s="757">
        <f t="shared" si="110"/>
        <v>0.35000000000000003</v>
      </c>
      <c r="EG50" s="757">
        <f t="shared" si="69"/>
        <v>49.88</v>
      </c>
      <c r="EH50" s="757">
        <f t="shared" si="70"/>
        <v>56.245999999999995</v>
      </c>
      <c r="EI50" s="833">
        <f t="shared" si="71"/>
        <v>8015.06</v>
      </c>
      <c r="EJ50" s="821">
        <f>'[4]3'!EJ50</f>
        <v>1.2E-2</v>
      </c>
      <c r="EK50" s="818">
        <f>'[4]3'!EK50</f>
        <v>0.01</v>
      </c>
      <c r="EL50" s="818">
        <f>'[4]3'!EL50</f>
        <v>1.2E-2</v>
      </c>
      <c r="EM50" s="818">
        <f>'[4]3'!EM50</f>
        <v>1.2E-2</v>
      </c>
      <c r="EN50" s="818">
        <f>'[4]3'!EN50</f>
        <v>0.01</v>
      </c>
      <c r="EO50" s="818">
        <f>'[4]3'!EO50</f>
        <v>5.0000000000000001E-4</v>
      </c>
      <c r="EP50" s="757">
        <f t="shared" si="72"/>
        <v>40.720800000000004</v>
      </c>
      <c r="EQ50" s="757">
        <f t="shared" si="73"/>
        <v>7.238999999999999</v>
      </c>
      <c r="ER50" s="757">
        <f t="shared" si="74"/>
        <v>0</v>
      </c>
      <c r="ES50" s="757">
        <f t="shared" si="75"/>
        <v>0</v>
      </c>
      <c r="ET50" s="757">
        <f t="shared" si="76"/>
        <v>6834.27</v>
      </c>
      <c r="EU50" s="757">
        <f t="shared" si="77"/>
        <v>0.39900000000000002</v>
      </c>
      <c r="EV50" s="757">
        <f t="shared" si="78"/>
        <v>56.86</v>
      </c>
      <c r="EW50" s="757">
        <f t="shared" si="79"/>
        <v>48.358800000000002</v>
      </c>
      <c r="EX50" s="833">
        <f t="shared" si="80"/>
        <v>6891.13</v>
      </c>
      <c r="EY50" s="818">
        <f>'[4]3'!EY50</f>
        <v>1.2E-2</v>
      </c>
      <c r="EZ50" s="818">
        <f>'[4]3'!EZ50</f>
        <v>0.01</v>
      </c>
      <c r="FA50" s="818">
        <f>'[4]3'!FA50</f>
        <v>1.2E-2</v>
      </c>
      <c r="FB50" s="818">
        <f>'[4]3'!FB50</f>
        <v>1.4999999999999999E-2</v>
      </c>
      <c r="FC50" s="818">
        <f>'[4]3'!FC50</f>
        <v>0.01</v>
      </c>
      <c r="FD50" s="818">
        <f>'[4]3'!FD50</f>
        <v>5.0000000000000001E-4</v>
      </c>
      <c r="FE50" s="757">
        <f t="shared" si="81"/>
        <v>45.166800000000002</v>
      </c>
      <c r="FF50" s="757">
        <f t="shared" si="82"/>
        <v>8.2839999999999989</v>
      </c>
      <c r="FG50" s="757">
        <f t="shared" si="83"/>
        <v>0</v>
      </c>
      <c r="FH50" s="757">
        <f t="shared" si="84"/>
        <v>0</v>
      </c>
      <c r="FI50" s="757">
        <f t="shared" si="85"/>
        <v>7616.74</v>
      </c>
      <c r="FJ50" s="757">
        <f t="shared" si="86"/>
        <v>0.45600000000000002</v>
      </c>
      <c r="FK50" s="757">
        <f t="shared" si="87"/>
        <v>64.98</v>
      </c>
      <c r="FL50" s="757">
        <f t="shared" si="88"/>
        <v>53.906800000000004</v>
      </c>
      <c r="FM50" s="833">
        <f t="shared" si="89"/>
        <v>7681.7199999999993</v>
      </c>
      <c r="FN50" s="818">
        <f>'[4]3'!FN50</f>
        <v>1.2E-2</v>
      </c>
      <c r="FO50" s="818">
        <f>'[4]3'!FO50</f>
        <v>0.01</v>
      </c>
      <c r="FP50" s="818">
        <f>'[4]3'!FP50</f>
        <v>1.2E-2</v>
      </c>
      <c r="FQ50" s="818">
        <f>'[4]3'!FQ50</f>
        <v>1.4999999999999999E-2</v>
      </c>
      <c r="FR50" s="818">
        <f>'[4]3'!FR50</f>
        <v>0.01</v>
      </c>
      <c r="FS50" s="818">
        <f>'[4]3'!FS50</f>
        <v>5.0000000000000001E-4</v>
      </c>
      <c r="FT50" s="757">
        <f t="shared" si="90"/>
        <v>48.96</v>
      </c>
      <c r="FU50" s="757">
        <f t="shared" si="91"/>
        <v>9.2800000000000011</v>
      </c>
      <c r="FV50" s="757">
        <f t="shared" si="92"/>
        <v>0</v>
      </c>
      <c r="FW50" s="757">
        <f t="shared" si="93"/>
        <v>0</v>
      </c>
      <c r="FX50" s="757">
        <f t="shared" si="94"/>
        <v>8299.2000000000007</v>
      </c>
      <c r="FY50" s="757">
        <f t="shared" si="95"/>
        <v>0.48</v>
      </c>
      <c r="FZ50" s="757">
        <f t="shared" si="96"/>
        <v>68.400000000000006</v>
      </c>
      <c r="GA50" s="757">
        <f t="shared" si="97"/>
        <v>58.72</v>
      </c>
      <c r="GB50" s="833">
        <f t="shared" si="98"/>
        <v>8367.6</v>
      </c>
      <c r="GC50" s="835">
        <f t="shared" si="114"/>
        <v>270.49740000000003</v>
      </c>
      <c r="GD50" s="836">
        <f t="shared" si="114"/>
        <v>38545.89</v>
      </c>
      <c r="GE50" s="837">
        <f t="shared" si="115"/>
        <v>240.42140000000001</v>
      </c>
      <c r="GF50" s="838">
        <f t="shared" si="115"/>
        <v>34260.06</v>
      </c>
      <c r="GG50" s="839">
        <f t="shared" si="116"/>
        <v>510.91880000000003</v>
      </c>
      <c r="GH50" s="59">
        <f t="shared" si="116"/>
        <v>72805.95</v>
      </c>
      <c r="GI50" s="828">
        <v>12</v>
      </c>
      <c r="GJ50" s="105">
        <f t="shared" si="113"/>
        <v>506.87780000000004</v>
      </c>
      <c r="GK50" s="59">
        <f t="shared" si="111"/>
        <v>72230.090000000011</v>
      </c>
      <c r="GL50" s="840">
        <f t="shared" si="112"/>
        <v>4.0409999999999968</v>
      </c>
      <c r="GM50" s="841">
        <f t="shared" si="112"/>
        <v>575.85999999998603</v>
      </c>
    </row>
    <row r="51" spans="1:195" ht="18" customHeight="1">
      <c r="A51" s="814">
        <v>37</v>
      </c>
      <c r="B51" s="842" t="s">
        <v>1227</v>
      </c>
      <c r="C51" s="34" t="s">
        <v>1191</v>
      </c>
      <c r="D51" s="832">
        <f>[4]цены!E45</f>
        <v>191</v>
      </c>
      <c r="E51" s="818">
        <f>'[4]3'!E51</f>
        <v>5.0000000000000001E-3</v>
      </c>
      <c r="F51" s="818">
        <f>'[4]3'!F51</f>
        <v>4.0000000000000001E-3</v>
      </c>
      <c r="G51" s="818">
        <f>'[4]3'!G51</f>
        <v>5.0000000000000001E-3</v>
      </c>
      <c r="H51" s="818">
        <f>'[4]3'!H51</f>
        <v>5.0000000000000001E-3</v>
      </c>
      <c r="I51" s="818">
        <f>'[4]3'!I51</f>
        <v>4.0000000000000001E-3</v>
      </c>
      <c r="J51" s="818">
        <f>'[4]3'!J51</f>
        <v>3.0000000000000001E-3</v>
      </c>
      <c r="K51" s="757">
        <f t="shared" si="0"/>
        <v>13.149500000000002</v>
      </c>
      <c r="L51" s="757">
        <f t="shared" si="1"/>
        <v>2.3868</v>
      </c>
      <c r="M51" s="819">
        <f t="shared" si="2"/>
        <v>0</v>
      </c>
      <c r="N51" s="819">
        <f t="shared" si="3"/>
        <v>0</v>
      </c>
      <c r="O51" s="757">
        <f t="shared" si="4"/>
        <v>2967.43</v>
      </c>
      <c r="P51" s="815">
        <f t="shared" si="102"/>
        <v>1.794</v>
      </c>
      <c r="Q51" s="757">
        <f t="shared" si="5"/>
        <v>342.65</v>
      </c>
      <c r="R51" s="757">
        <f t="shared" si="6"/>
        <v>17.330300000000001</v>
      </c>
      <c r="S51" s="833">
        <f t="shared" si="7"/>
        <v>3310.08</v>
      </c>
      <c r="T51" s="821">
        <f>'[4]3'!T51</f>
        <v>5.0000000000000001E-3</v>
      </c>
      <c r="U51" s="818">
        <f>'[4]3'!U51</f>
        <v>4.0000000000000001E-3</v>
      </c>
      <c r="V51" s="818">
        <f>'[4]3'!V51</f>
        <v>5.0000000000000001E-3</v>
      </c>
      <c r="W51" s="818">
        <f>'[4]3'!W51</f>
        <v>5.0000000000000001E-3</v>
      </c>
      <c r="X51" s="818">
        <f>'[4]3'!X51</f>
        <v>4.0000000000000001E-3</v>
      </c>
      <c r="Y51" s="818">
        <f>'[4]3'!Y51</f>
        <v>3.0000000000000001E-3</v>
      </c>
      <c r="Z51" s="757">
        <f t="shared" si="8"/>
        <v>16.128</v>
      </c>
      <c r="AA51" s="757">
        <f t="shared" si="9"/>
        <v>3.1751999999999998</v>
      </c>
      <c r="AB51" s="757">
        <f t="shared" si="10"/>
        <v>0</v>
      </c>
      <c r="AC51" s="757">
        <f t="shared" si="11"/>
        <v>0</v>
      </c>
      <c r="AD51" s="757">
        <f t="shared" si="12"/>
        <v>3686.91</v>
      </c>
      <c r="AE51" s="815">
        <f t="shared" si="103"/>
        <v>2.484</v>
      </c>
      <c r="AF51" s="757">
        <f t="shared" si="13"/>
        <v>474.44</v>
      </c>
      <c r="AG51" s="757">
        <f t="shared" si="14"/>
        <v>21.787199999999999</v>
      </c>
      <c r="AH51" s="833">
        <f t="shared" si="15"/>
        <v>4161.3499999999995</v>
      </c>
      <c r="AI51" s="834">
        <v>5.0000000000000001E-3</v>
      </c>
      <c r="AJ51" s="808">
        <v>4.0000000000000001E-3</v>
      </c>
      <c r="AK51" s="808">
        <v>5.0000000000000001E-3</v>
      </c>
      <c r="AL51" s="808">
        <v>5.0000000000000001E-3</v>
      </c>
      <c r="AM51" s="808">
        <v>4.0000000000000001E-3</v>
      </c>
      <c r="AN51" s="808">
        <v>3.0000000000000001E-3</v>
      </c>
      <c r="AO51" s="757">
        <f t="shared" si="16"/>
        <v>20.47</v>
      </c>
      <c r="AP51" s="757">
        <f t="shared" si="17"/>
        <v>4.208000000000002</v>
      </c>
      <c r="AQ51" s="757">
        <f t="shared" si="18"/>
        <v>0</v>
      </c>
      <c r="AR51" s="757">
        <f t="shared" si="19"/>
        <v>0</v>
      </c>
      <c r="AS51" s="757">
        <f t="shared" si="20"/>
        <v>4713.5</v>
      </c>
      <c r="AT51" s="815">
        <f t="shared" si="104"/>
        <v>2.7600000000000002</v>
      </c>
      <c r="AU51" s="757">
        <f t="shared" si="21"/>
        <v>527.16</v>
      </c>
      <c r="AV51" s="757">
        <f t="shared" si="22"/>
        <v>27.438000000000002</v>
      </c>
      <c r="AW51" s="833">
        <f t="shared" si="23"/>
        <v>5240.66</v>
      </c>
      <c r="AX51" s="818">
        <f>'[4]3'!AX51</f>
        <v>5.0000000000000001E-3</v>
      </c>
      <c r="AY51" s="818">
        <f>'[4]3'!AY51</f>
        <v>4.0000000000000001E-3</v>
      </c>
      <c r="AZ51" s="818">
        <f>'[4]3'!AZ51</f>
        <v>5.0000000000000001E-3</v>
      </c>
      <c r="BA51" s="818">
        <f>'[4]3'!BA51</f>
        <v>5.0000000000000001E-3</v>
      </c>
      <c r="BB51" s="818">
        <f>'[4]3'!BB51</f>
        <v>4.0000000000000001E-3</v>
      </c>
      <c r="BC51" s="818">
        <f>'[4]3'!BC51</f>
        <v>3.0000000000000001E-3</v>
      </c>
      <c r="BD51" s="757">
        <f t="shared" si="24"/>
        <v>17.679500000000001</v>
      </c>
      <c r="BE51" s="757">
        <f t="shared" si="25"/>
        <v>3.9747999999999988</v>
      </c>
      <c r="BF51" s="757">
        <f t="shared" si="26"/>
        <v>0</v>
      </c>
      <c r="BG51" s="757">
        <f t="shared" si="27"/>
        <v>0</v>
      </c>
      <c r="BH51" s="757">
        <f t="shared" si="28"/>
        <v>4135.97</v>
      </c>
      <c r="BI51" s="815">
        <f t="shared" si="105"/>
        <v>0</v>
      </c>
      <c r="BJ51" s="757">
        <f t="shared" si="29"/>
        <v>0</v>
      </c>
      <c r="BK51" s="757">
        <f t="shared" si="30"/>
        <v>21.654299999999999</v>
      </c>
      <c r="BL51" s="833">
        <f t="shared" si="31"/>
        <v>4135.97</v>
      </c>
      <c r="BM51" s="821">
        <f>'[4]3'!BM51</f>
        <v>5.0000000000000001E-3</v>
      </c>
      <c r="BN51" s="818">
        <f>'[4]3'!BN51</f>
        <v>3.0000000000000001E-3</v>
      </c>
      <c r="BO51" s="818">
        <f>'[4]3'!BO51</f>
        <v>5.0000000000000001E-3</v>
      </c>
      <c r="BP51" s="818">
        <f>'[4]3'!BP51</f>
        <v>5.0000000000000001E-3</v>
      </c>
      <c r="BQ51" s="818">
        <f>'[4]3'!BQ51</f>
        <v>3.0000000000000001E-3</v>
      </c>
      <c r="BR51" s="818">
        <f>'[4]3'!BR51</f>
        <v>3.0000000000000001E-3</v>
      </c>
      <c r="BS51" s="757">
        <f t="shared" si="32"/>
        <v>13.328999999999999</v>
      </c>
      <c r="BT51" s="757">
        <f t="shared" si="33"/>
        <v>2.5380000000000003</v>
      </c>
      <c r="BU51" s="757">
        <f t="shared" si="34"/>
        <v>0</v>
      </c>
      <c r="BV51" s="757">
        <f t="shared" si="35"/>
        <v>0</v>
      </c>
      <c r="BW51" s="757">
        <f t="shared" si="36"/>
        <v>3030.6</v>
      </c>
      <c r="BX51" s="815">
        <f t="shared" si="106"/>
        <v>2.2680000000000002</v>
      </c>
      <c r="BY51" s="757">
        <f t="shared" si="37"/>
        <v>433.19</v>
      </c>
      <c r="BZ51" s="757">
        <f t="shared" si="38"/>
        <v>18.134999999999998</v>
      </c>
      <c r="CA51" s="833">
        <f t="shared" si="39"/>
        <v>3463.79</v>
      </c>
      <c r="CB51" s="818">
        <f>'[4]3'!CB51</f>
        <v>5.0000000000000001E-3</v>
      </c>
      <c r="CC51" s="818">
        <f>'[4]3'!CC51</f>
        <v>3.0000000000000001E-3</v>
      </c>
      <c r="CD51" s="818">
        <f>'[4]3'!CD51</f>
        <v>5.0000000000000001E-3</v>
      </c>
      <c r="CE51" s="818">
        <f>'[4]3'!CE51</f>
        <v>5.0000000000000001E-3</v>
      </c>
      <c r="CF51" s="818">
        <f>'[4]3'!CF51</f>
        <v>3.0000000000000001E-3</v>
      </c>
      <c r="CG51" s="818">
        <f>'[4]3'!CG51</f>
        <v>3.0000000000000001E-3</v>
      </c>
      <c r="CH51" s="757">
        <f t="shared" si="40"/>
        <v>9.6615000000000002</v>
      </c>
      <c r="CI51" s="757">
        <f t="shared" si="41"/>
        <v>2.1717000000000009</v>
      </c>
      <c r="CJ51" s="757">
        <f t="shared" si="42"/>
        <v>0</v>
      </c>
      <c r="CK51" s="757">
        <f t="shared" si="43"/>
        <v>0</v>
      </c>
      <c r="CL51" s="757">
        <f t="shared" si="44"/>
        <v>2260.14</v>
      </c>
      <c r="CM51" s="815">
        <f t="shared" si="107"/>
        <v>1.881</v>
      </c>
      <c r="CN51" s="757">
        <f t="shared" si="45"/>
        <v>359.27</v>
      </c>
      <c r="CO51" s="757">
        <f t="shared" si="46"/>
        <v>13.714200000000002</v>
      </c>
      <c r="CP51" s="833">
        <f t="shared" si="47"/>
        <v>2619.41</v>
      </c>
      <c r="CQ51" s="821">
        <f>'[4]3'!CQ51</f>
        <v>5.0000000000000001E-3</v>
      </c>
      <c r="CR51" s="818">
        <f>'[4]3'!CR51</f>
        <v>3.0000000000000001E-3</v>
      </c>
      <c r="CS51" s="818">
        <f>'[4]3'!CS51</f>
        <v>5.0000000000000001E-3</v>
      </c>
      <c r="CT51" s="818">
        <f>'[4]3'!CT51</f>
        <v>5.0000000000000001E-3</v>
      </c>
      <c r="CU51" s="818">
        <f>'[4]3'!CU51</f>
        <v>3.0000000000000001E-3</v>
      </c>
      <c r="CV51" s="818">
        <f>'[4]3'!CV51</f>
        <v>3.0000000000000001E-3</v>
      </c>
      <c r="CW51" s="757">
        <f t="shared" si="48"/>
        <v>7.22</v>
      </c>
      <c r="CX51" s="757">
        <f t="shared" si="49"/>
        <v>1.9209000000000003</v>
      </c>
      <c r="CY51" s="757">
        <f t="shared" si="50"/>
        <v>0</v>
      </c>
      <c r="CZ51" s="757">
        <f t="shared" si="51"/>
        <v>0</v>
      </c>
      <c r="DA51" s="757">
        <f t="shared" si="52"/>
        <v>1745.91</v>
      </c>
      <c r="DB51" s="815">
        <f t="shared" si="108"/>
        <v>1.3109999999999999</v>
      </c>
      <c r="DC51" s="757">
        <f t="shared" si="53"/>
        <v>250.4</v>
      </c>
      <c r="DD51" s="757">
        <f t="shared" si="54"/>
        <v>10.4519</v>
      </c>
      <c r="DE51" s="833">
        <f t="shared" si="55"/>
        <v>1996.3100000000002</v>
      </c>
      <c r="DF51" s="821">
        <f>'[4]3'!DF51</f>
        <v>5.0000000000000001E-3</v>
      </c>
      <c r="DG51" s="818">
        <f>'[4]3'!DG51</f>
        <v>3.0000000000000001E-3</v>
      </c>
      <c r="DH51" s="818">
        <f>'[4]3'!DH51</f>
        <v>5.0000000000000001E-3</v>
      </c>
      <c r="DI51" s="818">
        <f>'[4]3'!DI51</f>
        <v>5.0000000000000001E-3</v>
      </c>
      <c r="DJ51" s="818">
        <f>'[4]3'!DJ51</f>
        <v>2E-3</v>
      </c>
      <c r="DK51" s="818">
        <f>'[4]3'!DK51</f>
        <v>3.0000000000000001E-3</v>
      </c>
      <c r="DL51" s="757">
        <f t="shared" si="56"/>
        <v>9.9855</v>
      </c>
      <c r="DM51" s="757">
        <f t="shared" si="57"/>
        <v>2.1987000000000001</v>
      </c>
      <c r="DN51" s="757">
        <f t="shared" si="58"/>
        <v>0</v>
      </c>
      <c r="DO51" s="757">
        <f t="shared" si="59"/>
        <v>0</v>
      </c>
      <c r="DP51" s="757">
        <f t="shared" si="60"/>
        <v>2327.1799999999998</v>
      </c>
      <c r="DQ51" s="815">
        <f t="shared" si="109"/>
        <v>1.6380000000000001</v>
      </c>
      <c r="DR51" s="757">
        <f t="shared" si="61"/>
        <v>312.86</v>
      </c>
      <c r="DS51" s="757">
        <f t="shared" si="62"/>
        <v>13.8222</v>
      </c>
      <c r="DT51" s="833">
        <f t="shared" si="63"/>
        <v>2640.04</v>
      </c>
      <c r="DU51" s="821">
        <f>'[4]3'!DU51</f>
        <v>5.0000000000000001E-3</v>
      </c>
      <c r="DV51" s="818">
        <f>'[4]3'!DV51</f>
        <v>3.0000000000000001E-3</v>
      </c>
      <c r="DW51" s="818">
        <f>'[4]3'!DW51</f>
        <v>5.0000000000000001E-3</v>
      </c>
      <c r="DX51" s="818">
        <f>'[4]3'!DX51</f>
        <v>4.0000000000000001E-3</v>
      </c>
      <c r="DY51" s="818">
        <f>'[4]3'!DY51</f>
        <v>3.0000000000000001E-3</v>
      </c>
      <c r="DZ51" s="818">
        <f>'[4]3'!DZ51</f>
        <v>3.0000000000000001E-3</v>
      </c>
      <c r="EA51" s="757">
        <f t="shared" si="64"/>
        <v>15.46</v>
      </c>
      <c r="EB51" s="757">
        <f t="shared" si="65"/>
        <v>2.1959999999999997</v>
      </c>
      <c r="EC51" s="757">
        <f t="shared" si="66"/>
        <v>0</v>
      </c>
      <c r="ED51" s="757">
        <f t="shared" si="67"/>
        <v>0</v>
      </c>
      <c r="EE51" s="757">
        <f t="shared" si="68"/>
        <v>3372.3</v>
      </c>
      <c r="EF51" s="757">
        <f t="shared" si="110"/>
        <v>2.1</v>
      </c>
      <c r="EG51" s="757">
        <f t="shared" si="69"/>
        <v>401.1</v>
      </c>
      <c r="EH51" s="757">
        <f t="shared" si="70"/>
        <v>19.756</v>
      </c>
      <c r="EI51" s="833">
        <f t="shared" si="71"/>
        <v>3773.4</v>
      </c>
      <c r="EJ51" s="821">
        <f>'[4]3'!EJ51</f>
        <v>5.0000000000000001E-3</v>
      </c>
      <c r="EK51" s="818">
        <f>'[4]3'!EK51</f>
        <v>2E-3</v>
      </c>
      <c r="EL51" s="818">
        <f>'[4]3'!EL51</f>
        <v>5.0000000000000001E-3</v>
      </c>
      <c r="EM51" s="818">
        <f>'[4]3'!EM51</f>
        <v>3.0000000000000001E-3</v>
      </c>
      <c r="EN51" s="818">
        <f>'[4]3'!EN51</f>
        <v>2E-3</v>
      </c>
      <c r="EO51" s="818">
        <f>'[4]3'!EO51</f>
        <v>3.0000000000000001E-3</v>
      </c>
      <c r="EP51" s="757">
        <f t="shared" si="72"/>
        <v>16.967000000000002</v>
      </c>
      <c r="EQ51" s="757">
        <f t="shared" si="73"/>
        <v>1.4477999999999998</v>
      </c>
      <c r="ER51" s="757">
        <f t="shared" si="74"/>
        <v>0</v>
      </c>
      <c r="ES51" s="757">
        <f t="shared" si="75"/>
        <v>0</v>
      </c>
      <c r="ET51" s="757">
        <f t="shared" si="76"/>
        <v>3517.23</v>
      </c>
      <c r="EU51" s="757">
        <f t="shared" si="77"/>
        <v>2.3940000000000001</v>
      </c>
      <c r="EV51" s="757">
        <f t="shared" si="78"/>
        <v>457.25</v>
      </c>
      <c r="EW51" s="757">
        <f t="shared" si="79"/>
        <v>20.808800000000005</v>
      </c>
      <c r="EX51" s="833">
        <f t="shared" si="80"/>
        <v>3974.48</v>
      </c>
      <c r="EY51" s="818">
        <f>'[4]3'!EY51</f>
        <v>5.0000000000000001E-3</v>
      </c>
      <c r="EZ51" s="818">
        <f>'[4]3'!EZ51</f>
        <v>3.0000000000000001E-3</v>
      </c>
      <c r="FA51" s="818">
        <f>'[4]3'!FA51</f>
        <v>5.0000000000000001E-3</v>
      </c>
      <c r="FB51" s="818">
        <f>'[4]3'!FB51</f>
        <v>5.0000000000000001E-3</v>
      </c>
      <c r="FC51" s="818">
        <f>'[4]3'!FC51</f>
        <v>3.0000000000000001E-3</v>
      </c>
      <c r="FD51" s="818">
        <f>'[4]3'!FD51</f>
        <v>3.0000000000000001E-3</v>
      </c>
      <c r="FE51" s="757">
        <f t="shared" si="81"/>
        <v>18.819500000000001</v>
      </c>
      <c r="FF51" s="757">
        <f t="shared" si="82"/>
        <v>2.4851999999999999</v>
      </c>
      <c r="FG51" s="757">
        <f t="shared" si="83"/>
        <v>0</v>
      </c>
      <c r="FH51" s="757">
        <f t="shared" si="84"/>
        <v>0</v>
      </c>
      <c r="FI51" s="757">
        <f t="shared" si="85"/>
        <v>4069.2</v>
      </c>
      <c r="FJ51" s="757">
        <f t="shared" si="86"/>
        <v>2.7360000000000002</v>
      </c>
      <c r="FK51" s="757">
        <f t="shared" si="87"/>
        <v>522.58000000000004</v>
      </c>
      <c r="FL51" s="757">
        <f t="shared" si="88"/>
        <v>24.040700000000001</v>
      </c>
      <c r="FM51" s="833">
        <f t="shared" si="89"/>
        <v>4591.78</v>
      </c>
      <c r="FN51" s="818">
        <f>'[4]3'!FN51</f>
        <v>5.0000000000000001E-3</v>
      </c>
      <c r="FO51" s="818">
        <f>'[4]3'!FO51</f>
        <v>3.0000000000000001E-3</v>
      </c>
      <c r="FP51" s="818">
        <f>'[4]3'!FP51</f>
        <v>5.0000000000000001E-3</v>
      </c>
      <c r="FQ51" s="818">
        <f>'[4]3'!FQ51</f>
        <v>5.0000000000000001E-3</v>
      </c>
      <c r="FR51" s="818">
        <f>'[4]3'!FR51</f>
        <v>3.0000000000000001E-3</v>
      </c>
      <c r="FS51" s="818">
        <f>'[4]3'!FS51</f>
        <v>3.0000000000000001E-3</v>
      </c>
      <c r="FT51" s="757">
        <f t="shared" si="90"/>
        <v>20.400000000000002</v>
      </c>
      <c r="FU51" s="757">
        <f t="shared" si="91"/>
        <v>2.7840000000000003</v>
      </c>
      <c r="FV51" s="757">
        <f t="shared" si="92"/>
        <v>0</v>
      </c>
      <c r="FW51" s="757">
        <f t="shared" si="93"/>
        <v>0</v>
      </c>
      <c r="FX51" s="757">
        <f t="shared" si="94"/>
        <v>4428.1400000000003</v>
      </c>
      <c r="FY51" s="757">
        <f t="shared" si="95"/>
        <v>2.88</v>
      </c>
      <c r="FZ51" s="757">
        <f t="shared" si="96"/>
        <v>550.08000000000004</v>
      </c>
      <c r="GA51" s="757">
        <f t="shared" si="97"/>
        <v>26.064</v>
      </c>
      <c r="GB51" s="833">
        <f t="shared" si="98"/>
        <v>4978.22</v>
      </c>
      <c r="GC51" s="835">
        <f t="shared" si="114"/>
        <v>120.059</v>
      </c>
      <c r="GD51" s="836">
        <f t="shared" si="114"/>
        <v>22931.260000000002</v>
      </c>
      <c r="GE51" s="837">
        <f t="shared" si="115"/>
        <v>114.9436</v>
      </c>
      <c r="GF51" s="838">
        <f t="shared" si="115"/>
        <v>21954.23</v>
      </c>
      <c r="GG51" s="839">
        <f t="shared" si="116"/>
        <v>235.0026</v>
      </c>
      <c r="GH51" s="59">
        <f t="shared" si="116"/>
        <v>44885.490000000005</v>
      </c>
      <c r="GI51" s="828">
        <v>12</v>
      </c>
      <c r="GJ51" s="105">
        <f t="shared" si="113"/>
        <v>210.75659999999999</v>
      </c>
      <c r="GK51" s="59">
        <f t="shared" si="111"/>
        <v>40254.509999999995</v>
      </c>
      <c r="GL51" s="840">
        <f t="shared" si="112"/>
        <v>24.246000000000009</v>
      </c>
      <c r="GM51" s="841">
        <f t="shared" si="112"/>
        <v>4630.9800000000105</v>
      </c>
    </row>
    <row r="52" spans="1:195" ht="18" customHeight="1">
      <c r="A52" s="831">
        <v>38</v>
      </c>
      <c r="B52" s="842" t="s">
        <v>1228</v>
      </c>
      <c r="C52" s="34" t="s">
        <v>1191</v>
      </c>
      <c r="D52" s="832">
        <f>[4]цены!E46</f>
        <v>273</v>
      </c>
      <c r="E52" s="818">
        <f>'[4]3'!E52</f>
        <v>3.0000000000000001E-3</v>
      </c>
      <c r="F52" s="818">
        <f>'[4]3'!F52</f>
        <v>3.0000000000000001E-3</v>
      </c>
      <c r="G52" s="818">
        <f>'[4]3'!G52</f>
        <v>3.0000000000000001E-3</v>
      </c>
      <c r="H52" s="818">
        <f>'[4]3'!H52</f>
        <v>3.0000000000000001E-3</v>
      </c>
      <c r="I52" s="818">
        <f>'[4]3'!I52</f>
        <v>1E-3</v>
      </c>
      <c r="J52" s="818">
        <f>'[4]3'!J52</f>
        <v>1E-3</v>
      </c>
      <c r="K52" s="757">
        <f t="shared" si="0"/>
        <v>7.8897000000000004</v>
      </c>
      <c r="L52" s="757">
        <f t="shared" si="1"/>
        <v>1.7901000000000002</v>
      </c>
      <c r="M52" s="819">
        <f t="shared" si="2"/>
        <v>0</v>
      </c>
      <c r="N52" s="819">
        <f t="shared" si="3"/>
        <v>0</v>
      </c>
      <c r="O52" s="757">
        <f t="shared" si="4"/>
        <v>2642.59</v>
      </c>
      <c r="P52" s="815">
        <f t="shared" si="102"/>
        <v>0.59799999999999998</v>
      </c>
      <c r="Q52" s="757">
        <f t="shared" si="5"/>
        <v>163.25</v>
      </c>
      <c r="R52" s="757">
        <f t="shared" si="6"/>
        <v>10.277800000000001</v>
      </c>
      <c r="S52" s="833">
        <f t="shared" si="7"/>
        <v>2805.84</v>
      </c>
      <c r="T52" s="821">
        <f>'[4]3'!T52</f>
        <v>3.0000000000000001E-3</v>
      </c>
      <c r="U52" s="818">
        <f>'[4]3'!U52</f>
        <v>3.0000000000000001E-3</v>
      </c>
      <c r="V52" s="818">
        <f>'[4]3'!V52</f>
        <v>3.0000000000000001E-3</v>
      </c>
      <c r="W52" s="818">
        <f>'[4]3'!W52</f>
        <v>3.0000000000000001E-3</v>
      </c>
      <c r="X52" s="818">
        <f>'[4]3'!X52</f>
        <v>1E-3</v>
      </c>
      <c r="Y52" s="818">
        <f>'[4]3'!Y52</f>
        <v>1E-3</v>
      </c>
      <c r="Z52" s="757">
        <f t="shared" si="8"/>
        <v>9.6768000000000001</v>
      </c>
      <c r="AA52" s="757">
        <f t="shared" si="9"/>
        <v>2.3813999999999997</v>
      </c>
      <c r="AB52" s="757">
        <f t="shared" si="10"/>
        <v>0</v>
      </c>
      <c r="AC52" s="757">
        <f t="shared" si="11"/>
        <v>0</v>
      </c>
      <c r="AD52" s="757">
        <f t="shared" si="12"/>
        <v>3291.89</v>
      </c>
      <c r="AE52" s="815">
        <f t="shared" si="103"/>
        <v>0.82800000000000007</v>
      </c>
      <c r="AF52" s="757">
        <f t="shared" si="13"/>
        <v>226.04</v>
      </c>
      <c r="AG52" s="757">
        <f t="shared" si="14"/>
        <v>12.886199999999999</v>
      </c>
      <c r="AH52" s="833">
        <f t="shared" si="15"/>
        <v>3517.93</v>
      </c>
      <c r="AI52" s="834">
        <v>3.0000000000000001E-3</v>
      </c>
      <c r="AJ52" s="808">
        <v>3.0000000000000001E-3</v>
      </c>
      <c r="AK52" s="808">
        <v>3.0000000000000001E-3</v>
      </c>
      <c r="AL52" s="808">
        <v>3.0000000000000001E-3</v>
      </c>
      <c r="AM52" s="808">
        <v>1E-3</v>
      </c>
      <c r="AN52" s="808">
        <v>1E-3</v>
      </c>
      <c r="AO52" s="757">
        <f t="shared" si="16"/>
        <v>12.282</v>
      </c>
      <c r="AP52" s="757">
        <f t="shared" si="17"/>
        <v>3.1560000000000015</v>
      </c>
      <c r="AQ52" s="757">
        <f t="shared" si="18"/>
        <v>0</v>
      </c>
      <c r="AR52" s="757">
        <f t="shared" si="19"/>
        <v>0</v>
      </c>
      <c r="AS52" s="757">
        <f t="shared" si="20"/>
        <v>4214.57</v>
      </c>
      <c r="AT52" s="815">
        <f t="shared" si="104"/>
        <v>0.92</v>
      </c>
      <c r="AU52" s="757">
        <f t="shared" si="21"/>
        <v>251.16</v>
      </c>
      <c r="AV52" s="757">
        <f t="shared" si="22"/>
        <v>16.358000000000004</v>
      </c>
      <c r="AW52" s="833">
        <f t="shared" si="23"/>
        <v>4465.7299999999996</v>
      </c>
      <c r="AX52" s="818">
        <f>'[4]3'!AX52</f>
        <v>3.0000000000000001E-3</v>
      </c>
      <c r="AY52" s="818">
        <f>'[4]3'!AY52</f>
        <v>3.0000000000000001E-3</v>
      </c>
      <c r="AZ52" s="818">
        <f>'[4]3'!AZ52</f>
        <v>3.0000000000000001E-3</v>
      </c>
      <c r="BA52" s="818">
        <f>'[4]3'!BA52</f>
        <v>3.0000000000000001E-3</v>
      </c>
      <c r="BB52" s="818">
        <f>'[4]3'!BB52</f>
        <v>1E-3</v>
      </c>
      <c r="BC52" s="818">
        <f>'[4]3'!BC52</f>
        <v>1E-3</v>
      </c>
      <c r="BD52" s="757">
        <f t="shared" si="24"/>
        <v>10.607700000000001</v>
      </c>
      <c r="BE52" s="757">
        <f t="shared" si="25"/>
        <v>2.9810999999999992</v>
      </c>
      <c r="BF52" s="757">
        <f t="shared" si="26"/>
        <v>0</v>
      </c>
      <c r="BG52" s="757">
        <f t="shared" si="27"/>
        <v>0</v>
      </c>
      <c r="BH52" s="757">
        <f t="shared" si="28"/>
        <v>3709.74</v>
      </c>
      <c r="BI52" s="815">
        <f t="shared" si="105"/>
        <v>0</v>
      </c>
      <c r="BJ52" s="757">
        <f t="shared" si="29"/>
        <v>0</v>
      </c>
      <c r="BK52" s="757">
        <f t="shared" si="30"/>
        <v>13.588800000000001</v>
      </c>
      <c r="BL52" s="833">
        <f t="shared" si="31"/>
        <v>3709.74</v>
      </c>
      <c r="BM52" s="821">
        <f>'[4]3'!BM52</f>
        <v>3.0000000000000001E-3</v>
      </c>
      <c r="BN52" s="818">
        <f>'[4]3'!BN52</f>
        <v>3.0000000000000001E-3</v>
      </c>
      <c r="BO52" s="818">
        <f>'[4]3'!BO52</f>
        <v>3.0000000000000001E-3</v>
      </c>
      <c r="BP52" s="818">
        <f>'[4]3'!BP52</f>
        <v>3.0000000000000001E-3</v>
      </c>
      <c r="BQ52" s="818">
        <f>'[4]3'!BQ52</f>
        <v>1E-3</v>
      </c>
      <c r="BR52" s="818">
        <f>'[4]3'!BR52</f>
        <v>1E-3</v>
      </c>
      <c r="BS52" s="757">
        <f t="shared" si="32"/>
        <v>7.997399999999999</v>
      </c>
      <c r="BT52" s="757">
        <f t="shared" si="33"/>
        <v>2.5380000000000003</v>
      </c>
      <c r="BU52" s="757">
        <f t="shared" si="34"/>
        <v>0</v>
      </c>
      <c r="BV52" s="757">
        <f t="shared" si="35"/>
        <v>0</v>
      </c>
      <c r="BW52" s="757">
        <f t="shared" si="36"/>
        <v>2876.16</v>
      </c>
      <c r="BX52" s="815">
        <f t="shared" si="106"/>
        <v>0.75600000000000001</v>
      </c>
      <c r="BY52" s="757">
        <f t="shared" si="37"/>
        <v>206.39</v>
      </c>
      <c r="BZ52" s="757">
        <f t="shared" si="38"/>
        <v>11.291399999999999</v>
      </c>
      <c r="CA52" s="833">
        <f t="shared" si="39"/>
        <v>3082.5499999999997</v>
      </c>
      <c r="CB52" s="818">
        <f>'[4]3'!CB52</f>
        <v>3.0000000000000001E-3</v>
      </c>
      <c r="CC52" s="818">
        <f>'[4]3'!CC52</f>
        <v>3.0000000000000001E-3</v>
      </c>
      <c r="CD52" s="818">
        <f>'[4]3'!CD52</f>
        <v>3.0000000000000001E-3</v>
      </c>
      <c r="CE52" s="818">
        <f>'[4]3'!CE52</f>
        <v>3.0000000000000001E-3</v>
      </c>
      <c r="CF52" s="818">
        <f>'[4]3'!CF52</f>
        <v>1E-3</v>
      </c>
      <c r="CG52" s="818">
        <f>'[4]3'!CG52</f>
        <v>1E-3</v>
      </c>
      <c r="CH52" s="757">
        <f t="shared" si="40"/>
        <v>5.7968999999999999</v>
      </c>
      <c r="CI52" s="757">
        <f t="shared" si="41"/>
        <v>2.1717000000000009</v>
      </c>
      <c r="CJ52" s="757">
        <f t="shared" si="42"/>
        <v>0</v>
      </c>
      <c r="CK52" s="757">
        <f t="shared" si="43"/>
        <v>0</v>
      </c>
      <c r="CL52" s="757">
        <f t="shared" si="44"/>
        <v>2175.4299999999998</v>
      </c>
      <c r="CM52" s="815">
        <f t="shared" si="107"/>
        <v>0.627</v>
      </c>
      <c r="CN52" s="757">
        <f t="shared" si="45"/>
        <v>171.17</v>
      </c>
      <c r="CO52" s="757">
        <f t="shared" si="46"/>
        <v>8.595600000000001</v>
      </c>
      <c r="CP52" s="833">
        <f t="shared" si="47"/>
        <v>2346.6</v>
      </c>
      <c r="CQ52" s="821">
        <f>'[4]3'!CQ52</f>
        <v>2E-3</v>
      </c>
      <c r="CR52" s="818">
        <f>'[4]3'!CR52</f>
        <v>2E-3</v>
      </c>
      <c r="CS52" s="818">
        <f>'[4]3'!CS52</f>
        <v>2E-3</v>
      </c>
      <c r="CT52" s="818">
        <f>'[4]3'!CT52</f>
        <v>2E-3</v>
      </c>
      <c r="CU52" s="818">
        <f>'[4]3'!CU52</f>
        <v>1E-3</v>
      </c>
      <c r="CV52" s="818">
        <f>'[4]3'!CV52</f>
        <v>1E-3</v>
      </c>
      <c r="CW52" s="757">
        <f t="shared" si="48"/>
        <v>2.8879999999999999</v>
      </c>
      <c r="CX52" s="757">
        <f t="shared" si="49"/>
        <v>1.2806000000000002</v>
      </c>
      <c r="CY52" s="757">
        <f t="shared" si="50"/>
        <v>0</v>
      </c>
      <c r="CZ52" s="757">
        <f t="shared" si="51"/>
        <v>0</v>
      </c>
      <c r="DA52" s="757">
        <f t="shared" si="52"/>
        <v>1138.03</v>
      </c>
      <c r="DB52" s="815">
        <f t="shared" si="108"/>
        <v>0.437</v>
      </c>
      <c r="DC52" s="757">
        <f t="shared" si="53"/>
        <v>119.3</v>
      </c>
      <c r="DD52" s="757">
        <f t="shared" si="54"/>
        <v>4.6055999999999999</v>
      </c>
      <c r="DE52" s="833">
        <f t="shared" si="55"/>
        <v>1257.33</v>
      </c>
      <c r="DF52" s="821">
        <f>'[4]3'!DF52</f>
        <v>2E-3</v>
      </c>
      <c r="DG52" s="818">
        <f>'[4]3'!DG52</f>
        <v>2E-3</v>
      </c>
      <c r="DH52" s="818">
        <f>'[4]3'!DH52</f>
        <v>2E-3</v>
      </c>
      <c r="DI52" s="818">
        <f>'[4]3'!DI52</f>
        <v>3.0000000000000001E-3</v>
      </c>
      <c r="DJ52" s="818">
        <f>'[4]3'!DJ52</f>
        <v>1E-3</v>
      </c>
      <c r="DK52" s="818">
        <f>'[4]3'!DK52</f>
        <v>1E-3</v>
      </c>
      <c r="DL52" s="757">
        <f t="shared" si="56"/>
        <v>3.9941999999999998</v>
      </c>
      <c r="DM52" s="757">
        <f t="shared" si="57"/>
        <v>1.4658000000000002</v>
      </c>
      <c r="DN52" s="757">
        <f t="shared" si="58"/>
        <v>0</v>
      </c>
      <c r="DO52" s="757">
        <f t="shared" si="59"/>
        <v>0</v>
      </c>
      <c r="DP52" s="757">
        <f t="shared" si="60"/>
        <v>1490.58</v>
      </c>
      <c r="DQ52" s="815">
        <f t="shared" si="109"/>
        <v>0.54600000000000004</v>
      </c>
      <c r="DR52" s="757">
        <f t="shared" si="61"/>
        <v>149.06</v>
      </c>
      <c r="DS52" s="757">
        <f t="shared" si="62"/>
        <v>6.0060000000000002</v>
      </c>
      <c r="DT52" s="833">
        <f t="shared" si="63"/>
        <v>1639.6399999999999</v>
      </c>
      <c r="DU52" s="821">
        <f>'[4]3'!DU52</f>
        <v>2E-3</v>
      </c>
      <c r="DV52" s="818">
        <f>'[4]3'!DV52</f>
        <v>2E-3</v>
      </c>
      <c r="DW52" s="818">
        <f>'[4]3'!DW52</f>
        <v>2E-3</v>
      </c>
      <c r="DX52" s="818">
        <f>'[4]3'!DX52</f>
        <v>3.0000000000000001E-3</v>
      </c>
      <c r="DY52" s="818">
        <f>'[4]3'!DY52</f>
        <v>1E-3</v>
      </c>
      <c r="DZ52" s="818">
        <f>'[4]3'!DZ52</f>
        <v>1E-3</v>
      </c>
      <c r="EA52" s="757">
        <f t="shared" si="64"/>
        <v>6.1840000000000002</v>
      </c>
      <c r="EB52" s="757">
        <f t="shared" si="65"/>
        <v>1.4639999999999997</v>
      </c>
      <c r="EC52" s="757">
        <f t="shared" si="66"/>
        <v>0</v>
      </c>
      <c r="ED52" s="757">
        <f t="shared" si="67"/>
        <v>0</v>
      </c>
      <c r="EE52" s="757">
        <f t="shared" si="68"/>
        <v>2087.9</v>
      </c>
      <c r="EF52" s="757">
        <f t="shared" si="110"/>
        <v>0.70000000000000007</v>
      </c>
      <c r="EG52" s="757">
        <f t="shared" si="69"/>
        <v>191.1</v>
      </c>
      <c r="EH52" s="757">
        <f t="shared" si="70"/>
        <v>8.347999999999999</v>
      </c>
      <c r="EI52" s="833">
        <f t="shared" si="71"/>
        <v>2279</v>
      </c>
      <c r="EJ52" s="821">
        <f>'[4]3'!EJ52</f>
        <v>4.0000000000000001E-3</v>
      </c>
      <c r="EK52" s="818">
        <f>'[4]3'!EK52</f>
        <v>4.0000000000000001E-3</v>
      </c>
      <c r="EL52" s="818">
        <f>'[4]3'!EL52</f>
        <v>4.0000000000000001E-3</v>
      </c>
      <c r="EM52" s="818">
        <f>'[4]3'!EM52</f>
        <v>3.0000000000000001E-3</v>
      </c>
      <c r="EN52" s="818">
        <f>'[4]3'!EN52</f>
        <v>1E-3</v>
      </c>
      <c r="EO52" s="818">
        <f>'[4]3'!EO52</f>
        <v>1E-3</v>
      </c>
      <c r="EP52" s="757">
        <f t="shared" si="72"/>
        <v>13.573600000000001</v>
      </c>
      <c r="EQ52" s="757">
        <f t="shared" si="73"/>
        <v>2.8955999999999995</v>
      </c>
      <c r="ER52" s="757">
        <f t="shared" si="74"/>
        <v>0</v>
      </c>
      <c r="ES52" s="757">
        <f t="shared" si="75"/>
        <v>0</v>
      </c>
      <c r="ET52" s="757">
        <f t="shared" si="76"/>
        <v>4496.09</v>
      </c>
      <c r="EU52" s="757">
        <f t="shared" si="77"/>
        <v>0.79800000000000004</v>
      </c>
      <c r="EV52" s="757">
        <f t="shared" si="78"/>
        <v>217.85</v>
      </c>
      <c r="EW52" s="757">
        <f t="shared" si="79"/>
        <v>17.267200000000003</v>
      </c>
      <c r="EX52" s="833">
        <f t="shared" si="80"/>
        <v>4713.9400000000005</v>
      </c>
      <c r="EY52" s="818">
        <f>'[4]3'!EY52</f>
        <v>4.0000000000000001E-3</v>
      </c>
      <c r="EZ52" s="818">
        <f>'[4]3'!EZ52</f>
        <v>4.0000000000000001E-3</v>
      </c>
      <c r="FA52" s="818">
        <f>'[4]3'!FA52</f>
        <v>4.0000000000000001E-3</v>
      </c>
      <c r="FB52" s="818">
        <f>'[4]3'!FB52</f>
        <v>3.0000000000000001E-3</v>
      </c>
      <c r="FC52" s="818">
        <f>'[4]3'!FC52</f>
        <v>1E-3</v>
      </c>
      <c r="FD52" s="818">
        <f>'[4]3'!FD52</f>
        <v>1E-3</v>
      </c>
      <c r="FE52" s="757">
        <f t="shared" si="81"/>
        <v>15.0556</v>
      </c>
      <c r="FF52" s="757">
        <f t="shared" si="82"/>
        <v>3.3135999999999997</v>
      </c>
      <c r="FG52" s="757">
        <f t="shared" si="83"/>
        <v>0</v>
      </c>
      <c r="FH52" s="757">
        <f t="shared" si="84"/>
        <v>0</v>
      </c>
      <c r="FI52" s="757">
        <f t="shared" si="85"/>
        <v>5014.79</v>
      </c>
      <c r="FJ52" s="757">
        <f t="shared" si="86"/>
        <v>0.91200000000000003</v>
      </c>
      <c r="FK52" s="757">
        <f t="shared" si="87"/>
        <v>248.98</v>
      </c>
      <c r="FL52" s="757">
        <f t="shared" si="88"/>
        <v>19.281199999999998</v>
      </c>
      <c r="FM52" s="833">
        <f t="shared" si="89"/>
        <v>5263.7699999999995</v>
      </c>
      <c r="FN52" s="818">
        <f>'[4]3'!FN52</f>
        <v>4.0000000000000001E-3</v>
      </c>
      <c r="FO52" s="818">
        <f>'[4]3'!FO52</f>
        <v>4.0000000000000001E-3</v>
      </c>
      <c r="FP52" s="818">
        <f>'[4]3'!FP52</f>
        <v>4.0000000000000001E-3</v>
      </c>
      <c r="FQ52" s="818">
        <f>'[4]3'!FQ52</f>
        <v>3.0000000000000001E-3</v>
      </c>
      <c r="FR52" s="818">
        <f>'[4]3'!FR52</f>
        <v>1E-3</v>
      </c>
      <c r="FS52" s="818">
        <f>'[4]3'!FS52</f>
        <v>1E-3</v>
      </c>
      <c r="FT52" s="757">
        <f t="shared" si="90"/>
        <v>16.32</v>
      </c>
      <c r="FU52" s="757">
        <f t="shared" si="91"/>
        <v>3.7120000000000006</v>
      </c>
      <c r="FV52" s="757">
        <f t="shared" si="92"/>
        <v>0</v>
      </c>
      <c r="FW52" s="757">
        <f t="shared" si="93"/>
        <v>0</v>
      </c>
      <c r="FX52" s="757">
        <f t="shared" si="94"/>
        <v>5468.74</v>
      </c>
      <c r="FY52" s="757">
        <f t="shared" si="95"/>
        <v>0.96</v>
      </c>
      <c r="FZ52" s="757">
        <f t="shared" si="96"/>
        <v>262.08</v>
      </c>
      <c r="GA52" s="757">
        <f t="shared" si="97"/>
        <v>20.992000000000001</v>
      </c>
      <c r="GB52" s="833">
        <f t="shared" si="98"/>
        <v>5730.82</v>
      </c>
      <c r="GC52" s="835">
        <f t="shared" si="114"/>
        <v>72.997800000000012</v>
      </c>
      <c r="GD52" s="836">
        <f t="shared" si="114"/>
        <v>19928.39</v>
      </c>
      <c r="GE52" s="837">
        <f t="shared" si="115"/>
        <v>76.5</v>
      </c>
      <c r="GF52" s="838">
        <f t="shared" si="115"/>
        <v>20884.5</v>
      </c>
      <c r="GG52" s="839">
        <f t="shared" si="116"/>
        <v>149.49780000000001</v>
      </c>
      <c r="GH52" s="59">
        <f t="shared" si="116"/>
        <v>40812.89</v>
      </c>
      <c r="GI52" s="828">
        <v>12</v>
      </c>
      <c r="GJ52" s="105">
        <f t="shared" si="113"/>
        <v>141.41579999999999</v>
      </c>
      <c r="GK52" s="59">
        <f t="shared" si="111"/>
        <v>38606.509999999995</v>
      </c>
      <c r="GL52" s="840">
        <f t="shared" si="112"/>
        <v>8.0820000000000221</v>
      </c>
      <c r="GM52" s="841">
        <f t="shared" si="112"/>
        <v>2206.3800000000047</v>
      </c>
    </row>
    <row r="53" spans="1:195" ht="18" customHeight="1">
      <c r="A53" s="814">
        <v>39</v>
      </c>
      <c r="B53" s="842" t="s">
        <v>1229</v>
      </c>
      <c r="C53" s="34" t="s">
        <v>1191</v>
      </c>
      <c r="D53" s="832">
        <f>[4]цены!E47</f>
        <v>305</v>
      </c>
      <c r="E53" s="818">
        <f>'[4]3'!E53</f>
        <v>2E-3</v>
      </c>
      <c r="F53" s="818">
        <f>'[4]3'!F53</f>
        <v>2E-3</v>
      </c>
      <c r="G53" s="818">
        <f>'[4]3'!G53</f>
        <v>2E-3</v>
      </c>
      <c r="H53" s="818">
        <f>'[4]3'!H53</f>
        <v>2E-3</v>
      </c>
      <c r="I53" s="818">
        <f>'[4]3'!I53</f>
        <v>1E-3</v>
      </c>
      <c r="J53" s="818">
        <f>'[4]3'!J53</f>
        <v>1E-3</v>
      </c>
      <c r="K53" s="757">
        <f t="shared" si="0"/>
        <v>5.2598000000000003</v>
      </c>
      <c r="L53" s="757">
        <f t="shared" si="1"/>
        <v>1.1934</v>
      </c>
      <c r="M53" s="819">
        <f t="shared" si="2"/>
        <v>0</v>
      </c>
      <c r="N53" s="819">
        <f t="shared" si="3"/>
        <v>0</v>
      </c>
      <c r="O53" s="757">
        <f t="shared" si="4"/>
        <v>1968.23</v>
      </c>
      <c r="P53" s="815">
        <f t="shared" si="102"/>
        <v>0.59799999999999998</v>
      </c>
      <c r="Q53" s="757">
        <f t="shared" si="5"/>
        <v>182.39</v>
      </c>
      <c r="R53" s="757">
        <f t="shared" si="6"/>
        <v>7.0512000000000006</v>
      </c>
      <c r="S53" s="833">
        <f t="shared" si="7"/>
        <v>2150.62</v>
      </c>
      <c r="T53" s="821">
        <f>'[4]3'!T53</f>
        <v>2E-3</v>
      </c>
      <c r="U53" s="818">
        <f>'[4]3'!U53</f>
        <v>2E-3</v>
      </c>
      <c r="V53" s="818">
        <f>'[4]3'!V53</f>
        <v>2E-3</v>
      </c>
      <c r="W53" s="818">
        <f>'[4]3'!W53</f>
        <v>2E-3</v>
      </c>
      <c r="X53" s="818">
        <f>'[4]3'!X53</f>
        <v>1E-3</v>
      </c>
      <c r="Y53" s="818">
        <f>'[4]3'!Y53</f>
        <v>1E-3</v>
      </c>
      <c r="Z53" s="757">
        <f t="shared" si="8"/>
        <v>6.4512</v>
      </c>
      <c r="AA53" s="757">
        <f t="shared" si="9"/>
        <v>1.5875999999999999</v>
      </c>
      <c r="AB53" s="757">
        <f t="shared" si="10"/>
        <v>0</v>
      </c>
      <c r="AC53" s="757">
        <f t="shared" si="11"/>
        <v>0</v>
      </c>
      <c r="AD53" s="757">
        <f t="shared" si="12"/>
        <v>2451.83</v>
      </c>
      <c r="AE53" s="815">
        <f t="shared" si="103"/>
        <v>0.82800000000000007</v>
      </c>
      <c r="AF53" s="757">
        <f t="shared" si="13"/>
        <v>252.54</v>
      </c>
      <c r="AG53" s="757">
        <f t="shared" si="14"/>
        <v>8.8667999999999996</v>
      </c>
      <c r="AH53" s="833">
        <f t="shared" si="15"/>
        <v>2704.37</v>
      </c>
      <c r="AI53" s="834">
        <v>2E-3</v>
      </c>
      <c r="AJ53" s="808">
        <v>2E-3</v>
      </c>
      <c r="AK53" s="808">
        <v>2E-3</v>
      </c>
      <c r="AL53" s="808">
        <v>2E-3</v>
      </c>
      <c r="AM53" s="808">
        <v>1E-3</v>
      </c>
      <c r="AN53" s="808">
        <v>1E-3</v>
      </c>
      <c r="AO53" s="757">
        <f t="shared" si="16"/>
        <v>8.1880000000000006</v>
      </c>
      <c r="AP53" s="757">
        <f t="shared" si="17"/>
        <v>2.104000000000001</v>
      </c>
      <c r="AQ53" s="757">
        <f t="shared" si="18"/>
        <v>0</v>
      </c>
      <c r="AR53" s="757">
        <f t="shared" si="19"/>
        <v>0</v>
      </c>
      <c r="AS53" s="757">
        <f t="shared" si="20"/>
        <v>3139.06</v>
      </c>
      <c r="AT53" s="815">
        <f t="shared" si="104"/>
        <v>0.92</v>
      </c>
      <c r="AU53" s="757">
        <f t="shared" si="21"/>
        <v>280.60000000000002</v>
      </c>
      <c r="AV53" s="757">
        <f t="shared" si="22"/>
        <v>11.212000000000002</v>
      </c>
      <c r="AW53" s="833">
        <f t="shared" si="23"/>
        <v>3419.66</v>
      </c>
      <c r="AX53" s="818">
        <f>'[4]3'!AX53</f>
        <v>2E-3</v>
      </c>
      <c r="AY53" s="818">
        <f>'[4]3'!AY53</f>
        <v>2E-3</v>
      </c>
      <c r="AZ53" s="818">
        <f>'[4]3'!AZ53</f>
        <v>2E-3</v>
      </c>
      <c r="BA53" s="818">
        <f>'[4]3'!BA53</f>
        <v>2E-3</v>
      </c>
      <c r="BB53" s="818">
        <f>'[4]3'!BB53</f>
        <v>1E-3</v>
      </c>
      <c r="BC53" s="818">
        <f>'[4]3'!BC53</f>
        <v>1E-3</v>
      </c>
      <c r="BD53" s="757">
        <f t="shared" si="24"/>
        <v>7.0718000000000005</v>
      </c>
      <c r="BE53" s="757">
        <f t="shared" si="25"/>
        <v>1.9873999999999994</v>
      </c>
      <c r="BF53" s="757">
        <f t="shared" si="26"/>
        <v>0</v>
      </c>
      <c r="BG53" s="757">
        <f t="shared" si="27"/>
        <v>0</v>
      </c>
      <c r="BH53" s="757">
        <f t="shared" si="28"/>
        <v>2763.06</v>
      </c>
      <c r="BI53" s="815">
        <f t="shared" si="105"/>
        <v>0</v>
      </c>
      <c r="BJ53" s="757">
        <f t="shared" si="29"/>
        <v>0</v>
      </c>
      <c r="BK53" s="757">
        <f t="shared" si="30"/>
        <v>9.0592000000000006</v>
      </c>
      <c r="BL53" s="833">
        <f t="shared" si="31"/>
        <v>2763.06</v>
      </c>
      <c r="BM53" s="821">
        <f>'[4]3'!BM53</f>
        <v>2E-3</v>
      </c>
      <c r="BN53" s="818">
        <f>'[4]3'!BN53</f>
        <v>2E-3</v>
      </c>
      <c r="BO53" s="818">
        <f>'[4]3'!BO53</f>
        <v>2E-3</v>
      </c>
      <c r="BP53" s="818">
        <f>'[4]3'!BP53</f>
        <v>2E-3</v>
      </c>
      <c r="BQ53" s="818">
        <f>'[4]3'!BQ53</f>
        <v>1E-3</v>
      </c>
      <c r="BR53" s="818">
        <f>'[4]3'!BR53</f>
        <v>1E-3</v>
      </c>
      <c r="BS53" s="757">
        <f t="shared" si="32"/>
        <v>5.3315999999999999</v>
      </c>
      <c r="BT53" s="757">
        <f t="shared" si="33"/>
        <v>1.6919999999999999</v>
      </c>
      <c r="BU53" s="757">
        <f t="shared" si="34"/>
        <v>0</v>
      </c>
      <c r="BV53" s="757">
        <f t="shared" si="35"/>
        <v>0</v>
      </c>
      <c r="BW53" s="757">
        <f t="shared" si="36"/>
        <v>2142.1999999999998</v>
      </c>
      <c r="BX53" s="815">
        <f t="shared" si="106"/>
        <v>0.75600000000000001</v>
      </c>
      <c r="BY53" s="757">
        <f t="shared" si="37"/>
        <v>230.58</v>
      </c>
      <c r="BZ53" s="757">
        <f t="shared" si="38"/>
        <v>7.7796000000000003</v>
      </c>
      <c r="CA53" s="833">
        <f t="shared" si="39"/>
        <v>2372.7799999999997</v>
      </c>
      <c r="CB53" s="818">
        <f>'[4]3'!CB53</f>
        <v>0</v>
      </c>
      <c r="CC53" s="818">
        <f>'[4]3'!CC53</f>
        <v>0</v>
      </c>
      <c r="CD53" s="818">
        <f>'[4]3'!CD53</f>
        <v>0</v>
      </c>
      <c r="CE53" s="818">
        <f>'[4]3'!CE53</f>
        <v>0</v>
      </c>
      <c r="CF53" s="818">
        <f>'[4]3'!CF53</f>
        <v>0</v>
      </c>
      <c r="CG53" s="818">
        <f>'[4]3'!CG53</f>
        <v>0</v>
      </c>
      <c r="CH53" s="757">
        <f t="shared" si="40"/>
        <v>0</v>
      </c>
      <c r="CI53" s="757">
        <f t="shared" si="41"/>
        <v>0</v>
      </c>
      <c r="CJ53" s="757">
        <f t="shared" si="42"/>
        <v>0</v>
      </c>
      <c r="CK53" s="757">
        <f t="shared" si="43"/>
        <v>0</v>
      </c>
      <c r="CL53" s="757">
        <f t="shared" si="44"/>
        <v>0</v>
      </c>
      <c r="CM53" s="815">
        <f t="shared" si="107"/>
        <v>0</v>
      </c>
      <c r="CN53" s="757">
        <f t="shared" si="45"/>
        <v>0</v>
      </c>
      <c r="CO53" s="757">
        <f t="shared" si="46"/>
        <v>0</v>
      </c>
      <c r="CP53" s="833">
        <f t="shared" si="47"/>
        <v>0</v>
      </c>
      <c r="CQ53" s="821">
        <f>'[4]3'!CQ53</f>
        <v>0</v>
      </c>
      <c r="CR53" s="818">
        <f>'[4]3'!CR53</f>
        <v>0</v>
      </c>
      <c r="CS53" s="818">
        <f>'[4]3'!CS53</f>
        <v>0</v>
      </c>
      <c r="CT53" s="818">
        <f>'[4]3'!CT53</f>
        <v>0</v>
      </c>
      <c r="CU53" s="818">
        <f>'[4]3'!CU53</f>
        <v>0</v>
      </c>
      <c r="CV53" s="818">
        <f>'[4]3'!CV53</f>
        <v>0</v>
      </c>
      <c r="CW53" s="757">
        <f t="shared" si="48"/>
        <v>0</v>
      </c>
      <c r="CX53" s="757">
        <f t="shared" si="49"/>
        <v>0</v>
      </c>
      <c r="CY53" s="757">
        <f t="shared" si="50"/>
        <v>0</v>
      </c>
      <c r="CZ53" s="757">
        <f t="shared" si="51"/>
        <v>0</v>
      </c>
      <c r="DA53" s="757">
        <f t="shared" si="52"/>
        <v>0</v>
      </c>
      <c r="DB53" s="815">
        <f t="shared" si="108"/>
        <v>0</v>
      </c>
      <c r="DC53" s="757">
        <f t="shared" si="53"/>
        <v>0</v>
      </c>
      <c r="DD53" s="757">
        <f t="shared" si="54"/>
        <v>0</v>
      </c>
      <c r="DE53" s="833">
        <f t="shared" si="55"/>
        <v>0</v>
      </c>
      <c r="DF53" s="821">
        <f>'[4]3'!DF53</f>
        <v>0</v>
      </c>
      <c r="DG53" s="818">
        <f>'[4]3'!DG53</f>
        <v>0</v>
      </c>
      <c r="DH53" s="818">
        <f>'[4]3'!DH53</f>
        <v>0</v>
      </c>
      <c r="DI53" s="818">
        <f>'[4]3'!DI53</f>
        <v>0</v>
      </c>
      <c r="DJ53" s="818">
        <f>'[4]3'!DJ53</f>
        <v>0</v>
      </c>
      <c r="DK53" s="818">
        <f>'[4]3'!DK53</f>
        <v>0</v>
      </c>
      <c r="DL53" s="757">
        <f t="shared" si="56"/>
        <v>0</v>
      </c>
      <c r="DM53" s="757">
        <f t="shared" si="57"/>
        <v>0</v>
      </c>
      <c r="DN53" s="757">
        <f t="shared" si="58"/>
        <v>0</v>
      </c>
      <c r="DO53" s="757">
        <f t="shared" si="59"/>
        <v>0</v>
      </c>
      <c r="DP53" s="757">
        <f t="shared" si="60"/>
        <v>0</v>
      </c>
      <c r="DQ53" s="815">
        <f t="shared" si="109"/>
        <v>0</v>
      </c>
      <c r="DR53" s="757">
        <f t="shared" si="61"/>
        <v>0</v>
      </c>
      <c r="DS53" s="757">
        <f t="shared" si="62"/>
        <v>0</v>
      </c>
      <c r="DT53" s="833">
        <f t="shared" si="63"/>
        <v>0</v>
      </c>
      <c r="DU53" s="821">
        <f>'[4]3'!DU53</f>
        <v>2E-3</v>
      </c>
      <c r="DV53" s="818">
        <f>'[4]3'!DV53</f>
        <v>2E-3</v>
      </c>
      <c r="DW53" s="818">
        <f>'[4]3'!DW53</f>
        <v>2E-3</v>
      </c>
      <c r="DX53" s="818">
        <f>'[4]3'!DX53</f>
        <v>3.0000000000000001E-3</v>
      </c>
      <c r="DY53" s="818">
        <f>'[4]3'!DY53</f>
        <v>1E-3</v>
      </c>
      <c r="DZ53" s="818">
        <f>'[4]3'!DZ53</f>
        <v>1E-3</v>
      </c>
      <c r="EA53" s="757">
        <f t="shared" si="64"/>
        <v>6.1840000000000002</v>
      </c>
      <c r="EB53" s="757">
        <f t="shared" si="65"/>
        <v>1.4639999999999997</v>
      </c>
      <c r="EC53" s="757">
        <f t="shared" si="66"/>
        <v>0</v>
      </c>
      <c r="ED53" s="757">
        <f t="shared" si="67"/>
        <v>0</v>
      </c>
      <c r="EE53" s="757">
        <f t="shared" si="68"/>
        <v>2332.64</v>
      </c>
      <c r="EF53" s="757">
        <f t="shared" si="110"/>
        <v>0.70000000000000007</v>
      </c>
      <c r="EG53" s="757">
        <f t="shared" si="69"/>
        <v>213.5</v>
      </c>
      <c r="EH53" s="757">
        <f t="shared" si="70"/>
        <v>8.347999999999999</v>
      </c>
      <c r="EI53" s="833">
        <f t="shared" si="71"/>
        <v>2546.14</v>
      </c>
      <c r="EJ53" s="821">
        <f>'[4]3'!EJ53</f>
        <v>2E-3</v>
      </c>
      <c r="EK53" s="818">
        <f>'[4]3'!EK53</f>
        <v>2E-3</v>
      </c>
      <c r="EL53" s="818">
        <f>'[4]3'!EL53</f>
        <v>2E-3</v>
      </c>
      <c r="EM53" s="818">
        <f>'[4]3'!EM53</f>
        <v>3.0000000000000001E-3</v>
      </c>
      <c r="EN53" s="818">
        <f>'[4]3'!EN53</f>
        <v>1E-3</v>
      </c>
      <c r="EO53" s="818">
        <f>'[4]3'!EO53</f>
        <v>1E-3</v>
      </c>
      <c r="EP53" s="757">
        <f t="shared" si="72"/>
        <v>6.7868000000000004</v>
      </c>
      <c r="EQ53" s="757">
        <f t="shared" si="73"/>
        <v>1.4477999999999998</v>
      </c>
      <c r="ER53" s="757">
        <f t="shared" si="74"/>
        <v>0</v>
      </c>
      <c r="ES53" s="757">
        <f t="shared" si="75"/>
        <v>0</v>
      </c>
      <c r="ET53" s="757">
        <f t="shared" si="76"/>
        <v>2511.5500000000002</v>
      </c>
      <c r="EU53" s="757">
        <f t="shared" si="77"/>
        <v>0.79800000000000004</v>
      </c>
      <c r="EV53" s="757">
        <f t="shared" si="78"/>
        <v>243.39</v>
      </c>
      <c r="EW53" s="757">
        <f t="shared" si="79"/>
        <v>9.0326000000000004</v>
      </c>
      <c r="EX53" s="833">
        <f t="shared" si="80"/>
        <v>2754.94</v>
      </c>
      <c r="EY53" s="818">
        <f>'[4]3'!EY53</f>
        <v>2E-3</v>
      </c>
      <c r="EZ53" s="818">
        <f>'[4]3'!EZ53</f>
        <v>2E-3</v>
      </c>
      <c r="FA53" s="818">
        <f>'[4]3'!FA53</f>
        <v>2E-3</v>
      </c>
      <c r="FB53" s="818">
        <f>'[4]3'!FB53</f>
        <v>3.0000000000000001E-3</v>
      </c>
      <c r="FC53" s="818">
        <f>'[4]3'!FC53</f>
        <v>1E-3</v>
      </c>
      <c r="FD53" s="818">
        <f>'[4]3'!FD53</f>
        <v>1E-3</v>
      </c>
      <c r="FE53" s="757">
        <f t="shared" si="81"/>
        <v>7.5278</v>
      </c>
      <c r="FF53" s="757">
        <f t="shared" si="82"/>
        <v>1.6567999999999998</v>
      </c>
      <c r="FG53" s="757">
        <f t="shared" si="83"/>
        <v>0</v>
      </c>
      <c r="FH53" s="757">
        <f t="shared" si="84"/>
        <v>0</v>
      </c>
      <c r="FI53" s="757">
        <f t="shared" si="85"/>
        <v>2801.3</v>
      </c>
      <c r="FJ53" s="757">
        <f t="shared" si="86"/>
        <v>0.91200000000000003</v>
      </c>
      <c r="FK53" s="757">
        <f t="shared" si="87"/>
        <v>278.16000000000003</v>
      </c>
      <c r="FL53" s="757">
        <f t="shared" si="88"/>
        <v>10.0966</v>
      </c>
      <c r="FM53" s="833">
        <f t="shared" si="89"/>
        <v>3079.46</v>
      </c>
      <c r="FN53" s="818">
        <f>'[4]3'!FN53</f>
        <v>2E-3</v>
      </c>
      <c r="FO53" s="818">
        <f>'[4]3'!FO53</f>
        <v>2E-3</v>
      </c>
      <c r="FP53" s="818">
        <f>'[4]3'!FP53</f>
        <v>2E-3</v>
      </c>
      <c r="FQ53" s="818">
        <f>'[4]3'!FQ53</f>
        <v>3.0000000000000001E-3</v>
      </c>
      <c r="FR53" s="818">
        <f>'[4]3'!FR53</f>
        <v>1E-3</v>
      </c>
      <c r="FS53" s="818">
        <f>'[4]3'!FS53</f>
        <v>1E-3</v>
      </c>
      <c r="FT53" s="757">
        <f t="shared" si="90"/>
        <v>8.16</v>
      </c>
      <c r="FU53" s="757">
        <f t="shared" si="91"/>
        <v>1.8560000000000003</v>
      </c>
      <c r="FV53" s="757">
        <f t="shared" si="92"/>
        <v>0</v>
      </c>
      <c r="FW53" s="757">
        <f t="shared" si="93"/>
        <v>0</v>
      </c>
      <c r="FX53" s="757">
        <f t="shared" si="94"/>
        <v>3054.88</v>
      </c>
      <c r="FY53" s="757">
        <f t="shared" si="95"/>
        <v>0.96</v>
      </c>
      <c r="FZ53" s="757">
        <f t="shared" si="96"/>
        <v>292.8</v>
      </c>
      <c r="GA53" s="757">
        <f t="shared" si="97"/>
        <v>10.975999999999999</v>
      </c>
      <c r="GB53" s="833">
        <f t="shared" si="98"/>
        <v>3347.6800000000003</v>
      </c>
      <c r="GC53" s="835">
        <f t="shared" si="114"/>
        <v>43.968800000000002</v>
      </c>
      <c r="GD53" s="836">
        <f t="shared" si="114"/>
        <v>13410.489999999998</v>
      </c>
      <c r="GE53" s="837">
        <f t="shared" si="115"/>
        <v>38.453200000000002</v>
      </c>
      <c r="GF53" s="838">
        <f t="shared" si="115"/>
        <v>11728.220000000001</v>
      </c>
      <c r="GG53" s="839">
        <f t="shared" si="116"/>
        <v>82.421999999999997</v>
      </c>
      <c r="GH53" s="59">
        <f t="shared" si="116"/>
        <v>25138.71</v>
      </c>
      <c r="GI53" s="828">
        <v>12</v>
      </c>
      <c r="GJ53" s="105">
        <f t="shared" si="113"/>
        <v>75.949999999999989</v>
      </c>
      <c r="GK53" s="59">
        <f t="shared" si="111"/>
        <v>23164.75</v>
      </c>
      <c r="GL53" s="840">
        <f t="shared" si="112"/>
        <v>6.4720000000000084</v>
      </c>
      <c r="GM53" s="841">
        <f t="shared" si="112"/>
        <v>1973.9599999999991</v>
      </c>
    </row>
    <row r="54" spans="1:195" ht="18" customHeight="1">
      <c r="A54" s="831">
        <v>40</v>
      </c>
      <c r="B54" s="842" t="s">
        <v>1230</v>
      </c>
      <c r="C54" s="34" t="s">
        <v>1191</v>
      </c>
      <c r="D54" s="832">
        <f>[4]цены!E48</f>
        <v>302</v>
      </c>
      <c r="E54" s="818">
        <f>'[4]3'!E54</f>
        <v>2E-3</v>
      </c>
      <c r="F54" s="818">
        <f>'[4]3'!F54</f>
        <v>2E-3</v>
      </c>
      <c r="G54" s="818">
        <f>'[4]3'!G54</f>
        <v>2E-3</v>
      </c>
      <c r="H54" s="818">
        <f>'[4]3'!H54</f>
        <v>2E-3</v>
      </c>
      <c r="I54" s="818">
        <f>'[4]3'!I54</f>
        <v>1E-3</v>
      </c>
      <c r="J54" s="818">
        <f>'[4]3'!J54</f>
        <v>1E-3</v>
      </c>
      <c r="K54" s="757">
        <f t="shared" si="0"/>
        <v>5.2598000000000003</v>
      </c>
      <c r="L54" s="757">
        <f t="shared" si="1"/>
        <v>1.1934</v>
      </c>
      <c r="M54" s="819">
        <f t="shared" si="2"/>
        <v>0</v>
      </c>
      <c r="N54" s="819">
        <f t="shared" si="3"/>
        <v>0</v>
      </c>
      <c r="O54" s="757">
        <f t="shared" si="4"/>
        <v>1948.87</v>
      </c>
      <c r="P54" s="815">
        <f t="shared" si="102"/>
        <v>0.59799999999999998</v>
      </c>
      <c r="Q54" s="757">
        <f t="shared" si="5"/>
        <v>180.6</v>
      </c>
      <c r="R54" s="757">
        <f t="shared" si="6"/>
        <v>7.0512000000000006</v>
      </c>
      <c r="S54" s="833">
        <f t="shared" si="7"/>
        <v>2129.4699999999998</v>
      </c>
      <c r="T54" s="821">
        <f>'[4]3'!T54</f>
        <v>2E-3</v>
      </c>
      <c r="U54" s="818">
        <f>'[4]3'!U54</f>
        <v>2E-3</v>
      </c>
      <c r="V54" s="818">
        <f>'[4]3'!V54</f>
        <v>2E-3</v>
      </c>
      <c r="W54" s="818">
        <f>'[4]3'!W54</f>
        <v>2E-3</v>
      </c>
      <c r="X54" s="818">
        <f>'[4]3'!X54</f>
        <v>1E-3</v>
      </c>
      <c r="Y54" s="818">
        <f>'[4]3'!Y54</f>
        <v>1E-3</v>
      </c>
      <c r="Z54" s="757">
        <f t="shared" si="8"/>
        <v>6.4512</v>
      </c>
      <c r="AA54" s="757">
        <f t="shared" si="9"/>
        <v>1.5875999999999999</v>
      </c>
      <c r="AB54" s="757">
        <f t="shared" si="10"/>
        <v>0</v>
      </c>
      <c r="AC54" s="757">
        <f t="shared" si="11"/>
        <v>0</v>
      </c>
      <c r="AD54" s="757">
        <f t="shared" si="12"/>
        <v>2427.7199999999998</v>
      </c>
      <c r="AE54" s="815">
        <f t="shared" si="103"/>
        <v>0.82800000000000007</v>
      </c>
      <c r="AF54" s="757">
        <f t="shared" si="13"/>
        <v>250.06</v>
      </c>
      <c r="AG54" s="757">
        <f t="shared" si="14"/>
        <v>8.8667999999999996</v>
      </c>
      <c r="AH54" s="833">
        <f t="shared" si="15"/>
        <v>2677.7799999999997</v>
      </c>
      <c r="AI54" s="834">
        <v>2E-3</v>
      </c>
      <c r="AJ54" s="808">
        <v>2E-3</v>
      </c>
      <c r="AK54" s="808">
        <v>2E-3</v>
      </c>
      <c r="AL54" s="808">
        <v>2E-3</v>
      </c>
      <c r="AM54" s="808">
        <v>1E-3</v>
      </c>
      <c r="AN54" s="808">
        <v>1E-3</v>
      </c>
      <c r="AO54" s="757">
        <f t="shared" si="16"/>
        <v>8.1880000000000006</v>
      </c>
      <c r="AP54" s="757">
        <f t="shared" si="17"/>
        <v>2.104000000000001</v>
      </c>
      <c r="AQ54" s="757">
        <f t="shared" si="18"/>
        <v>0</v>
      </c>
      <c r="AR54" s="757">
        <f t="shared" si="19"/>
        <v>0</v>
      </c>
      <c r="AS54" s="757">
        <f t="shared" si="20"/>
        <v>3108.18</v>
      </c>
      <c r="AT54" s="815">
        <f t="shared" si="104"/>
        <v>0.92</v>
      </c>
      <c r="AU54" s="757">
        <f t="shared" si="21"/>
        <v>277.83999999999997</v>
      </c>
      <c r="AV54" s="757">
        <f t="shared" si="22"/>
        <v>11.212000000000002</v>
      </c>
      <c r="AW54" s="833">
        <f t="shared" si="23"/>
        <v>3386.02</v>
      </c>
      <c r="AX54" s="818">
        <f>'[4]3'!AX54</f>
        <v>2E-3</v>
      </c>
      <c r="AY54" s="818">
        <f>'[4]3'!AY54</f>
        <v>2E-3</v>
      </c>
      <c r="AZ54" s="818">
        <f>'[4]3'!AZ54</f>
        <v>2E-3</v>
      </c>
      <c r="BA54" s="818">
        <f>'[4]3'!BA54</f>
        <v>2E-3</v>
      </c>
      <c r="BB54" s="818">
        <f>'[4]3'!BB54</f>
        <v>1E-3</v>
      </c>
      <c r="BC54" s="818">
        <f>'[4]3'!BC54</f>
        <v>1E-3</v>
      </c>
      <c r="BD54" s="757">
        <f t="shared" si="24"/>
        <v>7.0718000000000005</v>
      </c>
      <c r="BE54" s="757">
        <f t="shared" si="25"/>
        <v>1.9873999999999994</v>
      </c>
      <c r="BF54" s="757">
        <f t="shared" si="26"/>
        <v>0</v>
      </c>
      <c r="BG54" s="757">
        <f t="shared" si="27"/>
        <v>0</v>
      </c>
      <c r="BH54" s="757">
        <f t="shared" si="28"/>
        <v>2735.88</v>
      </c>
      <c r="BI54" s="815">
        <f t="shared" si="105"/>
        <v>0</v>
      </c>
      <c r="BJ54" s="757">
        <f t="shared" si="29"/>
        <v>0</v>
      </c>
      <c r="BK54" s="757">
        <f t="shared" si="30"/>
        <v>9.0592000000000006</v>
      </c>
      <c r="BL54" s="833">
        <f t="shared" si="31"/>
        <v>2735.88</v>
      </c>
      <c r="BM54" s="821">
        <f>'[4]3'!BM54</f>
        <v>2E-3</v>
      </c>
      <c r="BN54" s="818">
        <f>'[4]3'!BN54</f>
        <v>2E-3</v>
      </c>
      <c r="BO54" s="818">
        <f>'[4]3'!BO54</f>
        <v>2E-3</v>
      </c>
      <c r="BP54" s="818">
        <f>'[4]3'!BP54</f>
        <v>2E-3</v>
      </c>
      <c r="BQ54" s="818">
        <f>'[4]3'!BQ54</f>
        <v>1E-3</v>
      </c>
      <c r="BR54" s="818">
        <f>'[4]3'!BR54</f>
        <v>1E-3</v>
      </c>
      <c r="BS54" s="757">
        <f t="shared" si="32"/>
        <v>5.3315999999999999</v>
      </c>
      <c r="BT54" s="757">
        <f t="shared" si="33"/>
        <v>1.6919999999999999</v>
      </c>
      <c r="BU54" s="757">
        <f t="shared" si="34"/>
        <v>0</v>
      </c>
      <c r="BV54" s="757">
        <f t="shared" si="35"/>
        <v>0</v>
      </c>
      <c r="BW54" s="757">
        <f t="shared" si="36"/>
        <v>2121.13</v>
      </c>
      <c r="BX54" s="815">
        <f t="shared" si="106"/>
        <v>0.75600000000000001</v>
      </c>
      <c r="BY54" s="757">
        <f t="shared" si="37"/>
        <v>228.31</v>
      </c>
      <c r="BZ54" s="757">
        <f t="shared" si="38"/>
        <v>7.7796000000000003</v>
      </c>
      <c r="CA54" s="833">
        <f t="shared" si="39"/>
        <v>2349.44</v>
      </c>
      <c r="CB54" s="818">
        <f>'[4]3'!CB54</f>
        <v>0</v>
      </c>
      <c r="CC54" s="818">
        <f>'[4]3'!CC54</f>
        <v>0</v>
      </c>
      <c r="CD54" s="818">
        <f>'[4]3'!CD54</f>
        <v>0</v>
      </c>
      <c r="CE54" s="818">
        <f>'[4]3'!CE54</f>
        <v>0</v>
      </c>
      <c r="CF54" s="818">
        <f>'[4]3'!CF54</f>
        <v>0</v>
      </c>
      <c r="CG54" s="818">
        <f>'[4]3'!CG54</f>
        <v>0</v>
      </c>
      <c r="CH54" s="757">
        <f t="shared" si="40"/>
        <v>0</v>
      </c>
      <c r="CI54" s="757">
        <f t="shared" si="41"/>
        <v>0</v>
      </c>
      <c r="CJ54" s="757">
        <f t="shared" si="42"/>
        <v>0</v>
      </c>
      <c r="CK54" s="757">
        <f t="shared" si="43"/>
        <v>0</v>
      </c>
      <c r="CL54" s="757">
        <f t="shared" si="44"/>
        <v>0</v>
      </c>
      <c r="CM54" s="815">
        <f t="shared" si="107"/>
        <v>0</v>
      </c>
      <c r="CN54" s="757">
        <f t="shared" si="45"/>
        <v>0</v>
      </c>
      <c r="CO54" s="757">
        <f t="shared" si="46"/>
        <v>0</v>
      </c>
      <c r="CP54" s="833">
        <f t="shared" si="47"/>
        <v>0</v>
      </c>
      <c r="CQ54" s="821">
        <f>'[4]3'!CQ54</f>
        <v>0</v>
      </c>
      <c r="CR54" s="818">
        <f>'[4]3'!CR54</f>
        <v>0</v>
      </c>
      <c r="CS54" s="818">
        <f>'[4]3'!CS54</f>
        <v>0</v>
      </c>
      <c r="CT54" s="818">
        <f>'[4]3'!CT54</f>
        <v>0</v>
      </c>
      <c r="CU54" s="818">
        <f>'[4]3'!CU54</f>
        <v>0</v>
      </c>
      <c r="CV54" s="818">
        <f>'[4]3'!CV54</f>
        <v>0</v>
      </c>
      <c r="CW54" s="757">
        <f t="shared" si="48"/>
        <v>0</v>
      </c>
      <c r="CX54" s="757">
        <f t="shared" si="49"/>
        <v>0</v>
      </c>
      <c r="CY54" s="757">
        <f t="shared" si="50"/>
        <v>0</v>
      </c>
      <c r="CZ54" s="757">
        <f t="shared" si="51"/>
        <v>0</v>
      </c>
      <c r="DA54" s="757">
        <f t="shared" si="52"/>
        <v>0</v>
      </c>
      <c r="DB54" s="815">
        <f t="shared" si="108"/>
        <v>0</v>
      </c>
      <c r="DC54" s="757">
        <f t="shared" si="53"/>
        <v>0</v>
      </c>
      <c r="DD54" s="757">
        <f t="shared" si="54"/>
        <v>0</v>
      </c>
      <c r="DE54" s="833">
        <f t="shared" si="55"/>
        <v>0</v>
      </c>
      <c r="DF54" s="821">
        <f>'[4]3'!DF54</f>
        <v>0</v>
      </c>
      <c r="DG54" s="818">
        <f>'[4]3'!DG54</f>
        <v>0</v>
      </c>
      <c r="DH54" s="818">
        <f>'[4]3'!DH54</f>
        <v>0</v>
      </c>
      <c r="DI54" s="818">
        <f>'[4]3'!DI54</f>
        <v>0</v>
      </c>
      <c r="DJ54" s="818">
        <f>'[4]3'!DJ54</f>
        <v>0</v>
      </c>
      <c r="DK54" s="818">
        <f>'[4]3'!DK54</f>
        <v>0</v>
      </c>
      <c r="DL54" s="757">
        <f t="shared" si="56"/>
        <v>0</v>
      </c>
      <c r="DM54" s="757">
        <f t="shared" si="57"/>
        <v>0</v>
      </c>
      <c r="DN54" s="757">
        <f t="shared" si="58"/>
        <v>0</v>
      </c>
      <c r="DO54" s="757">
        <f t="shared" si="59"/>
        <v>0</v>
      </c>
      <c r="DP54" s="757">
        <f t="shared" si="60"/>
        <v>0</v>
      </c>
      <c r="DQ54" s="815">
        <f t="shared" si="109"/>
        <v>0</v>
      </c>
      <c r="DR54" s="757">
        <f t="shared" si="61"/>
        <v>0</v>
      </c>
      <c r="DS54" s="757">
        <f t="shared" si="62"/>
        <v>0</v>
      </c>
      <c r="DT54" s="833">
        <f t="shared" si="63"/>
        <v>0</v>
      </c>
      <c r="DU54" s="821">
        <f>'[4]3'!DU54</f>
        <v>0</v>
      </c>
      <c r="DV54" s="818">
        <f>'[4]3'!DV54</f>
        <v>0</v>
      </c>
      <c r="DW54" s="818">
        <f>'[4]3'!DW54</f>
        <v>0</v>
      </c>
      <c r="DX54" s="818">
        <f>'[4]3'!DX54</f>
        <v>0</v>
      </c>
      <c r="DY54" s="818">
        <f>'[4]3'!DY54</f>
        <v>0</v>
      </c>
      <c r="DZ54" s="818">
        <f>'[4]3'!DZ54</f>
        <v>0</v>
      </c>
      <c r="EA54" s="757">
        <f t="shared" si="64"/>
        <v>0</v>
      </c>
      <c r="EB54" s="757">
        <f t="shared" si="65"/>
        <v>0</v>
      </c>
      <c r="EC54" s="757">
        <f t="shared" si="66"/>
        <v>0</v>
      </c>
      <c r="ED54" s="757">
        <f t="shared" si="67"/>
        <v>0</v>
      </c>
      <c r="EE54" s="757">
        <f t="shared" si="68"/>
        <v>0</v>
      </c>
      <c r="EF54" s="757">
        <f t="shared" si="110"/>
        <v>0</v>
      </c>
      <c r="EG54" s="757">
        <f t="shared" si="69"/>
        <v>0</v>
      </c>
      <c r="EH54" s="757">
        <f t="shared" si="70"/>
        <v>0</v>
      </c>
      <c r="EI54" s="833">
        <f t="shared" si="71"/>
        <v>0</v>
      </c>
      <c r="EJ54" s="821">
        <f>'[4]3'!EJ54</f>
        <v>3.0000000000000001E-3</v>
      </c>
      <c r="EK54" s="818">
        <f>'[4]3'!EK54</f>
        <v>3.0000000000000001E-3</v>
      </c>
      <c r="EL54" s="818">
        <f>'[4]3'!EL54</f>
        <v>3.0000000000000001E-3</v>
      </c>
      <c r="EM54" s="818">
        <f>'[4]3'!EM54</f>
        <v>3.0000000000000001E-3</v>
      </c>
      <c r="EN54" s="818">
        <f>'[4]3'!EN54</f>
        <v>1E-3</v>
      </c>
      <c r="EO54" s="818">
        <f>'[4]3'!EO54</f>
        <v>0</v>
      </c>
      <c r="EP54" s="757">
        <f t="shared" si="72"/>
        <v>10.180200000000001</v>
      </c>
      <c r="EQ54" s="757">
        <f t="shared" si="73"/>
        <v>2.1716999999999995</v>
      </c>
      <c r="ER54" s="757">
        <f t="shared" si="74"/>
        <v>0</v>
      </c>
      <c r="ES54" s="757">
        <f t="shared" si="75"/>
        <v>0</v>
      </c>
      <c r="ET54" s="757">
        <f t="shared" si="76"/>
        <v>3730.27</v>
      </c>
      <c r="EU54" s="757">
        <f t="shared" si="77"/>
        <v>0</v>
      </c>
      <c r="EV54" s="757">
        <f t="shared" si="78"/>
        <v>0</v>
      </c>
      <c r="EW54" s="757">
        <f t="shared" si="79"/>
        <v>12.351900000000001</v>
      </c>
      <c r="EX54" s="833">
        <f t="shared" si="80"/>
        <v>3730.27</v>
      </c>
      <c r="EY54" s="818">
        <f>'[4]3'!EY54</f>
        <v>3.0000000000000001E-3</v>
      </c>
      <c r="EZ54" s="818">
        <f>'[4]3'!EZ54</f>
        <v>3.0000000000000001E-3</v>
      </c>
      <c r="FA54" s="818">
        <f>'[4]3'!FA54</f>
        <v>3.0000000000000001E-3</v>
      </c>
      <c r="FB54" s="818">
        <f>'[4]3'!FB54</f>
        <v>3.0000000000000001E-3</v>
      </c>
      <c r="FC54" s="818">
        <f>'[4]3'!FC54</f>
        <v>1E-3</v>
      </c>
      <c r="FD54" s="818">
        <f>'[4]3'!FD54</f>
        <v>0</v>
      </c>
      <c r="FE54" s="757">
        <f t="shared" si="81"/>
        <v>11.291700000000001</v>
      </c>
      <c r="FF54" s="757">
        <f t="shared" si="82"/>
        <v>2.4851999999999999</v>
      </c>
      <c r="FG54" s="757">
        <f t="shared" si="83"/>
        <v>0</v>
      </c>
      <c r="FH54" s="757">
        <f t="shared" si="84"/>
        <v>0</v>
      </c>
      <c r="FI54" s="757">
        <f t="shared" si="85"/>
        <v>4160.62</v>
      </c>
      <c r="FJ54" s="757">
        <f t="shared" si="86"/>
        <v>0</v>
      </c>
      <c r="FK54" s="757">
        <f t="shared" si="87"/>
        <v>0</v>
      </c>
      <c r="FL54" s="757">
        <f t="shared" si="88"/>
        <v>13.776900000000001</v>
      </c>
      <c r="FM54" s="833">
        <f t="shared" si="89"/>
        <v>4160.62</v>
      </c>
      <c r="FN54" s="818">
        <f>'[4]3'!FN54</f>
        <v>3.0000000000000001E-3</v>
      </c>
      <c r="FO54" s="818">
        <f>'[4]3'!FO54</f>
        <v>3.0000000000000001E-3</v>
      </c>
      <c r="FP54" s="818">
        <f>'[4]3'!FP54</f>
        <v>3.0000000000000001E-3</v>
      </c>
      <c r="FQ54" s="818">
        <f>'[4]3'!FQ54</f>
        <v>3.0000000000000001E-3</v>
      </c>
      <c r="FR54" s="818">
        <f>'[4]3'!FR54</f>
        <v>1E-3</v>
      </c>
      <c r="FS54" s="818">
        <f>'[4]3'!FS54</f>
        <v>0</v>
      </c>
      <c r="FT54" s="757">
        <f t="shared" si="90"/>
        <v>12.24</v>
      </c>
      <c r="FU54" s="757">
        <f t="shared" si="91"/>
        <v>2.7840000000000003</v>
      </c>
      <c r="FV54" s="757">
        <f t="shared" si="92"/>
        <v>0</v>
      </c>
      <c r="FW54" s="757">
        <f t="shared" si="93"/>
        <v>0</v>
      </c>
      <c r="FX54" s="757">
        <f t="shared" si="94"/>
        <v>4537.25</v>
      </c>
      <c r="FY54" s="757">
        <f t="shared" si="95"/>
        <v>0</v>
      </c>
      <c r="FZ54" s="757">
        <f t="shared" si="96"/>
        <v>0</v>
      </c>
      <c r="GA54" s="757">
        <f t="shared" si="97"/>
        <v>15.024000000000001</v>
      </c>
      <c r="GB54" s="833">
        <f t="shared" si="98"/>
        <v>4537.25</v>
      </c>
      <c r="GC54" s="835">
        <f t="shared" si="114"/>
        <v>43.968800000000002</v>
      </c>
      <c r="GD54" s="836">
        <f t="shared" si="114"/>
        <v>13278.590000000002</v>
      </c>
      <c r="GE54" s="837">
        <f t="shared" si="115"/>
        <v>41.152799999999999</v>
      </c>
      <c r="GF54" s="838">
        <f t="shared" si="115"/>
        <v>12428.14</v>
      </c>
      <c r="GG54" s="839">
        <f t="shared" si="116"/>
        <v>85.121600000000001</v>
      </c>
      <c r="GH54" s="59">
        <f t="shared" si="116"/>
        <v>25706.730000000003</v>
      </c>
      <c r="GI54" s="828">
        <v>12</v>
      </c>
      <c r="GJ54" s="105">
        <f t="shared" si="113"/>
        <v>82.019599999999997</v>
      </c>
      <c r="GK54" s="59">
        <f t="shared" si="111"/>
        <v>24769.920000000002</v>
      </c>
      <c r="GL54" s="840">
        <f t="shared" si="112"/>
        <v>3.1020000000000039</v>
      </c>
      <c r="GM54" s="841">
        <f t="shared" si="112"/>
        <v>936.81000000000131</v>
      </c>
    </row>
    <row r="55" spans="1:195" ht="18" customHeight="1">
      <c r="A55" s="814">
        <v>41</v>
      </c>
      <c r="B55" s="842" t="s">
        <v>1231</v>
      </c>
      <c r="C55" s="34" t="s">
        <v>1191</v>
      </c>
      <c r="D55" s="832">
        <f>[4]цены!E49</f>
        <v>170</v>
      </c>
      <c r="E55" s="818">
        <f>'[4]3'!E55</f>
        <v>0.02</v>
      </c>
      <c r="F55" s="818">
        <f>'[4]3'!F55</f>
        <v>0.02</v>
      </c>
      <c r="G55" s="818">
        <f>'[4]3'!G55</f>
        <v>0.02</v>
      </c>
      <c r="H55" s="818">
        <f>'[4]3'!H55</f>
        <v>3.5000000000000003E-2</v>
      </c>
      <c r="I55" s="818">
        <f>'[4]3'!I55</f>
        <v>0.02</v>
      </c>
      <c r="J55" s="818">
        <f>'[4]3'!J55</f>
        <v>5.0000000000000001E-4</v>
      </c>
      <c r="K55" s="757">
        <f t="shared" si="0"/>
        <v>52.598000000000006</v>
      </c>
      <c r="L55" s="757">
        <f t="shared" si="1"/>
        <v>11.934000000000001</v>
      </c>
      <c r="M55" s="819">
        <f t="shared" si="2"/>
        <v>0</v>
      </c>
      <c r="N55" s="819">
        <f t="shared" si="3"/>
        <v>0</v>
      </c>
      <c r="O55" s="757">
        <f t="shared" si="4"/>
        <v>10970.44</v>
      </c>
      <c r="P55" s="815">
        <f t="shared" si="102"/>
        <v>0.29899999999999999</v>
      </c>
      <c r="Q55" s="757">
        <f t="shared" si="5"/>
        <v>50.83</v>
      </c>
      <c r="R55" s="757">
        <f t="shared" si="6"/>
        <v>64.831000000000017</v>
      </c>
      <c r="S55" s="833">
        <f t="shared" si="7"/>
        <v>11021.27</v>
      </c>
      <c r="T55" s="821">
        <f>'[4]3'!T55</f>
        <v>0.02</v>
      </c>
      <c r="U55" s="818">
        <f>'[4]3'!U55</f>
        <v>0.02</v>
      </c>
      <c r="V55" s="818">
        <f>'[4]3'!V55</f>
        <v>0.02</v>
      </c>
      <c r="W55" s="818">
        <f>'[4]3'!W55</f>
        <v>3.5000000000000003E-2</v>
      </c>
      <c r="X55" s="818">
        <f>'[4]3'!X55</f>
        <v>0.02</v>
      </c>
      <c r="Y55" s="818">
        <f>'[4]3'!Y55</f>
        <v>5.0000000000000001E-4</v>
      </c>
      <c r="Z55" s="757">
        <f t="shared" si="8"/>
        <v>64.512</v>
      </c>
      <c r="AA55" s="757">
        <f t="shared" si="9"/>
        <v>15.875999999999999</v>
      </c>
      <c r="AB55" s="757">
        <f t="shared" si="10"/>
        <v>0</v>
      </c>
      <c r="AC55" s="757">
        <f t="shared" si="11"/>
        <v>0</v>
      </c>
      <c r="AD55" s="757">
        <f t="shared" si="12"/>
        <v>13665.96</v>
      </c>
      <c r="AE55" s="815">
        <f t="shared" si="103"/>
        <v>0.41400000000000003</v>
      </c>
      <c r="AF55" s="757">
        <f t="shared" si="13"/>
        <v>70.38</v>
      </c>
      <c r="AG55" s="757">
        <f t="shared" si="14"/>
        <v>80.802000000000007</v>
      </c>
      <c r="AH55" s="833">
        <f t="shared" si="15"/>
        <v>13736.339999999998</v>
      </c>
      <c r="AI55" s="834">
        <v>0.02</v>
      </c>
      <c r="AJ55" s="808">
        <v>0.02</v>
      </c>
      <c r="AK55" s="808">
        <v>0.02</v>
      </c>
      <c r="AL55" s="808">
        <v>3.5000000000000003E-2</v>
      </c>
      <c r="AM55" s="808">
        <v>0.02</v>
      </c>
      <c r="AN55" s="808">
        <v>5.0000000000000001E-4</v>
      </c>
      <c r="AO55" s="757">
        <f t="shared" si="16"/>
        <v>81.88</v>
      </c>
      <c r="AP55" s="757">
        <f t="shared" si="17"/>
        <v>21.04000000000001</v>
      </c>
      <c r="AQ55" s="757">
        <f t="shared" si="18"/>
        <v>0</v>
      </c>
      <c r="AR55" s="757">
        <f t="shared" si="19"/>
        <v>0</v>
      </c>
      <c r="AS55" s="757">
        <f t="shared" si="20"/>
        <v>17496.400000000001</v>
      </c>
      <c r="AT55" s="815">
        <f t="shared" si="104"/>
        <v>0.46</v>
      </c>
      <c r="AU55" s="757">
        <f t="shared" si="21"/>
        <v>78.2</v>
      </c>
      <c r="AV55" s="757">
        <f t="shared" si="22"/>
        <v>103.38</v>
      </c>
      <c r="AW55" s="833">
        <f t="shared" si="23"/>
        <v>17574.600000000002</v>
      </c>
      <c r="AX55" s="818">
        <f>'[4]3'!AX55</f>
        <v>0.02</v>
      </c>
      <c r="AY55" s="818">
        <f>'[4]3'!AY55</f>
        <v>0.02</v>
      </c>
      <c r="AZ55" s="818">
        <f>'[4]3'!AZ55</f>
        <v>0.02</v>
      </c>
      <c r="BA55" s="818">
        <f>'[4]3'!BA55</f>
        <v>3.5000000000000003E-2</v>
      </c>
      <c r="BB55" s="818">
        <f>'[4]3'!BB55</f>
        <v>0.02</v>
      </c>
      <c r="BC55" s="818">
        <f>'[4]3'!BC55</f>
        <v>5.0000000000000001E-4</v>
      </c>
      <c r="BD55" s="757">
        <f t="shared" si="24"/>
        <v>70.718000000000004</v>
      </c>
      <c r="BE55" s="757">
        <f t="shared" si="25"/>
        <v>19.873999999999995</v>
      </c>
      <c r="BF55" s="757">
        <f t="shared" si="26"/>
        <v>0</v>
      </c>
      <c r="BG55" s="757">
        <f t="shared" si="27"/>
        <v>0</v>
      </c>
      <c r="BH55" s="757">
        <f t="shared" si="28"/>
        <v>15400.64</v>
      </c>
      <c r="BI55" s="815">
        <f t="shared" si="105"/>
        <v>0</v>
      </c>
      <c r="BJ55" s="757">
        <f t="shared" si="29"/>
        <v>0</v>
      </c>
      <c r="BK55" s="757">
        <f t="shared" si="30"/>
        <v>90.591999999999999</v>
      </c>
      <c r="BL55" s="833">
        <f t="shared" si="31"/>
        <v>15400.64</v>
      </c>
      <c r="BM55" s="821">
        <f>'[4]3'!BM55</f>
        <v>0.02</v>
      </c>
      <c r="BN55" s="818">
        <f>'[4]3'!BN55</f>
        <v>0.02</v>
      </c>
      <c r="BO55" s="818">
        <f>'[4]3'!BO55</f>
        <v>0.02</v>
      </c>
      <c r="BP55" s="818">
        <f>'[4]3'!BP55</f>
        <v>3.5000000000000003E-2</v>
      </c>
      <c r="BQ55" s="818">
        <f>'[4]3'!BQ55</f>
        <v>0.02</v>
      </c>
      <c r="BR55" s="818">
        <f>'[4]3'!BR55</f>
        <v>5.0000000000000001E-4</v>
      </c>
      <c r="BS55" s="757">
        <f t="shared" si="32"/>
        <v>53.315999999999995</v>
      </c>
      <c r="BT55" s="757">
        <f t="shared" si="33"/>
        <v>16.920000000000002</v>
      </c>
      <c r="BU55" s="757">
        <f t="shared" si="34"/>
        <v>0</v>
      </c>
      <c r="BV55" s="757">
        <f t="shared" si="35"/>
        <v>0</v>
      </c>
      <c r="BW55" s="757">
        <f t="shared" si="36"/>
        <v>11940.12</v>
      </c>
      <c r="BX55" s="815">
        <f t="shared" si="106"/>
        <v>0.378</v>
      </c>
      <c r="BY55" s="757">
        <f t="shared" si="37"/>
        <v>64.260000000000005</v>
      </c>
      <c r="BZ55" s="757">
        <f t="shared" si="38"/>
        <v>70.61399999999999</v>
      </c>
      <c r="CA55" s="833">
        <f t="shared" si="39"/>
        <v>12004.380000000001</v>
      </c>
      <c r="CB55" s="818">
        <f>'[4]3'!CB55</f>
        <v>0.02</v>
      </c>
      <c r="CC55" s="818">
        <f>'[4]3'!CC55</f>
        <v>0.02</v>
      </c>
      <c r="CD55" s="818">
        <f>'[4]3'!CD55</f>
        <v>0.02</v>
      </c>
      <c r="CE55" s="818">
        <f>'[4]3'!CE55</f>
        <v>3.5000000000000003E-2</v>
      </c>
      <c r="CF55" s="818">
        <f>'[4]3'!CF55</f>
        <v>0.02</v>
      </c>
      <c r="CG55" s="818">
        <f>'[4]3'!CG55</f>
        <v>5.0000000000000001E-4</v>
      </c>
      <c r="CH55" s="757">
        <f t="shared" si="40"/>
        <v>38.646000000000001</v>
      </c>
      <c r="CI55" s="757">
        <f t="shared" si="41"/>
        <v>14.478000000000005</v>
      </c>
      <c r="CJ55" s="757">
        <f t="shared" si="42"/>
        <v>0</v>
      </c>
      <c r="CK55" s="757">
        <f t="shared" si="43"/>
        <v>0</v>
      </c>
      <c r="CL55" s="757">
        <f t="shared" si="44"/>
        <v>9031.08</v>
      </c>
      <c r="CM55" s="815">
        <f t="shared" si="107"/>
        <v>0.3135</v>
      </c>
      <c r="CN55" s="757">
        <f t="shared" si="45"/>
        <v>53.3</v>
      </c>
      <c r="CO55" s="757">
        <f t="shared" si="46"/>
        <v>53.437500000000007</v>
      </c>
      <c r="CP55" s="833">
        <f t="shared" si="47"/>
        <v>9084.3799999999992</v>
      </c>
      <c r="CQ55" s="821">
        <f>'[4]3'!CQ55</f>
        <v>5.0000000000000001E-3</v>
      </c>
      <c r="CR55" s="818">
        <f>'[4]3'!CR55</f>
        <v>5.0000000000000001E-3</v>
      </c>
      <c r="CS55" s="818">
        <f>'[4]3'!CS55</f>
        <v>5.0000000000000001E-3</v>
      </c>
      <c r="CT55" s="818">
        <f>'[4]3'!CT55</f>
        <v>3.5000000000000003E-2</v>
      </c>
      <c r="CU55" s="818">
        <f>'[4]3'!CU55</f>
        <v>1.4999999999999999E-2</v>
      </c>
      <c r="CV55" s="818">
        <f>'[4]3'!CV55</f>
        <v>5.0000000000000001E-4</v>
      </c>
      <c r="CW55" s="757">
        <f t="shared" si="48"/>
        <v>7.22</v>
      </c>
      <c r="CX55" s="757">
        <f t="shared" si="49"/>
        <v>3.2015000000000002</v>
      </c>
      <c r="CY55" s="757">
        <f t="shared" si="50"/>
        <v>0</v>
      </c>
      <c r="CZ55" s="757">
        <f t="shared" si="51"/>
        <v>0</v>
      </c>
      <c r="DA55" s="757">
        <f t="shared" si="52"/>
        <v>1771.66</v>
      </c>
      <c r="DB55" s="815">
        <f t="shared" si="108"/>
        <v>0.2185</v>
      </c>
      <c r="DC55" s="757">
        <f t="shared" si="53"/>
        <v>37.15</v>
      </c>
      <c r="DD55" s="757">
        <f t="shared" si="54"/>
        <v>10.64</v>
      </c>
      <c r="DE55" s="833">
        <f t="shared" si="55"/>
        <v>1808.8100000000002</v>
      </c>
      <c r="DF55" s="821">
        <f>'[4]3'!DF55</f>
        <v>1.4999999999999999E-2</v>
      </c>
      <c r="DG55" s="818">
        <f>'[4]3'!DG55</f>
        <v>1.4999999999999999E-2</v>
      </c>
      <c r="DH55" s="818">
        <f>'[4]3'!DH55</f>
        <v>1.4999999999999999E-2</v>
      </c>
      <c r="DI55" s="818">
        <f>'[4]3'!DI55</f>
        <v>0.02</v>
      </c>
      <c r="DJ55" s="818">
        <f>'[4]3'!DJ55</f>
        <v>0.01</v>
      </c>
      <c r="DK55" s="818">
        <f>'[4]3'!DK55</f>
        <v>5.0000000000000001E-4</v>
      </c>
      <c r="DL55" s="757">
        <f t="shared" si="56"/>
        <v>29.956499999999998</v>
      </c>
      <c r="DM55" s="757">
        <f t="shared" si="57"/>
        <v>10.993500000000001</v>
      </c>
      <c r="DN55" s="757">
        <f t="shared" si="58"/>
        <v>0</v>
      </c>
      <c r="DO55" s="757">
        <f t="shared" si="59"/>
        <v>0</v>
      </c>
      <c r="DP55" s="757">
        <f t="shared" si="60"/>
        <v>6961.5</v>
      </c>
      <c r="DQ55" s="815">
        <f t="shared" si="109"/>
        <v>0.27300000000000002</v>
      </c>
      <c r="DR55" s="757">
        <f t="shared" si="61"/>
        <v>46.41</v>
      </c>
      <c r="DS55" s="757">
        <f t="shared" si="62"/>
        <v>41.223000000000006</v>
      </c>
      <c r="DT55" s="833">
        <f t="shared" si="63"/>
        <v>7007.91</v>
      </c>
      <c r="DU55" s="821">
        <f>'[4]3'!DU55</f>
        <v>0.01</v>
      </c>
      <c r="DV55" s="818">
        <f>'[4]3'!DV55</f>
        <v>0.01</v>
      </c>
      <c r="DW55" s="818">
        <f>'[4]3'!DW55</f>
        <v>0.01</v>
      </c>
      <c r="DX55" s="818">
        <f>'[4]3'!DX55</f>
        <v>0.02</v>
      </c>
      <c r="DY55" s="818">
        <f>'[4]3'!DY55</f>
        <v>0.01</v>
      </c>
      <c r="DZ55" s="818">
        <f>'[4]3'!DZ55</f>
        <v>1E-3</v>
      </c>
      <c r="EA55" s="757">
        <f t="shared" si="64"/>
        <v>30.92</v>
      </c>
      <c r="EB55" s="757">
        <f t="shared" si="65"/>
        <v>7.3199999999999994</v>
      </c>
      <c r="EC55" s="757">
        <f t="shared" si="66"/>
        <v>0</v>
      </c>
      <c r="ED55" s="757">
        <f t="shared" si="67"/>
        <v>0</v>
      </c>
      <c r="EE55" s="757">
        <f t="shared" si="68"/>
        <v>6500.8</v>
      </c>
      <c r="EF55" s="757">
        <f t="shared" si="110"/>
        <v>0.70000000000000007</v>
      </c>
      <c r="EG55" s="757">
        <f t="shared" si="69"/>
        <v>119</v>
      </c>
      <c r="EH55" s="757">
        <f t="shared" si="70"/>
        <v>38.940000000000005</v>
      </c>
      <c r="EI55" s="833">
        <f t="shared" si="71"/>
        <v>6619.8</v>
      </c>
      <c r="EJ55" s="821">
        <f>'[4]3'!EJ55</f>
        <v>1.4999999999999999E-2</v>
      </c>
      <c r="EK55" s="818">
        <f>'[4]3'!EK55</f>
        <v>1.4999999999999999E-2</v>
      </c>
      <c r="EL55" s="818">
        <f>'[4]3'!EL55</f>
        <v>1.4999999999999999E-2</v>
      </c>
      <c r="EM55" s="818">
        <f>'[4]3'!EM55</f>
        <v>0.02</v>
      </c>
      <c r="EN55" s="818">
        <f>'[4]3'!EN55</f>
        <v>0.01</v>
      </c>
      <c r="EO55" s="818">
        <f>'[4]3'!EO55</f>
        <v>1E-3</v>
      </c>
      <c r="EP55" s="757">
        <f t="shared" si="72"/>
        <v>50.900999999999996</v>
      </c>
      <c r="EQ55" s="757">
        <f t="shared" si="73"/>
        <v>10.858499999999998</v>
      </c>
      <c r="ER55" s="757">
        <f t="shared" si="74"/>
        <v>0</v>
      </c>
      <c r="ES55" s="757">
        <f t="shared" si="75"/>
        <v>0</v>
      </c>
      <c r="ET55" s="757">
        <f t="shared" si="76"/>
        <v>10499.12</v>
      </c>
      <c r="EU55" s="757">
        <f t="shared" si="77"/>
        <v>0.79800000000000004</v>
      </c>
      <c r="EV55" s="757">
        <f t="shared" si="78"/>
        <v>135.66</v>
      </c>
      <c r="EW55" s="757">
        <f t="shared" si="79"/>
        <v>62.557499999999997</v>
      </c>
      <c r="EX55" s="833">
        <f t="shared" si="80"/>
        <v>10634.78</v>
      </c>
      <c r="EY55" s="818">
        <f>'[4]3'!EY55</f>
        <v>0.02</v>
      </c>
      <c r="EZ55" s="818">
        <f>'[4]3'!EZ55</f>
        <v>0.02</v>
      </c>
      <c r="FA55" s="818">
        <f>'[4]3'!FA55</f>
        <v>0.02</v>
      </c>
      <c r="FB55" s="818">
        <f>'[4]3'!FB55</f>
        <v>0.02</v>
      </c>
      <c r="FC55" s="818">
        <f>'[4]3'!FC55</f>
        <v>0.01</v>
      </c>
      <c r="FD55" s="818">
        <f>'[4]3'!FD55</f>
        <v>1E-3</v>
      </c>
      <c r="FE55" s="757">
        <f t="shared" si="81"/>
        <v>75.278000000000006</v>
      </c>
      <c r="FF55" s="757">
        <f t="shared" si="82"/>
        <v>16.567999999999998</v>
      </c>
      <c r="FG55" s="757">
        <f t="shared" si="83"/>
        <v>0</v>
      </c>
      <c r="FH55" s="757">
        <f t="shared" si="84"/>
        <v>0</v>
      </c>
      <c r="FI55" s="757">
        <f t="shared" si="85"/>
        <v>15613.82</v>
      </c>
      <c r="FJ55" s="757">
        <f t="shared" si="86"/>
        <v>0.91200000000000003</v>
      </c>
      <c r="FK55" s="757">
        <f t="shared" si="87"/>
        <v>155.04</v>
      </c>
      <c r="FL55" s="757">
        <f t="shared" si="88"/>
        <v>92.75800000000001</v>
      </c>
      <c r="FM55" s="833">
        <f t="shared" si="89"/>
        <v>15768.86</v>
      </c>
      <c r="FN55" s="818">
        <f>'[4]3'!FN55</f>
        <v>0.02</v>
      </c>
      <c r="FO55" s="818">
        <f>'[4]3'!FO55</f>
        <v>0.02</v>
      </c>
      <c r="FP55" s="818">
        <f>'[4]3'!FP55</f>
        <v>0.02</v>
      </c>
      <c r="FQ55" s="818">
        <f>'[4]3'!FQ55</f>
        <v>0.02</v>
      </c>
      <c r="FR55" s="818">
        <f>'[4]3'!FR55</f>
        <v>0.01</v>
      </c>
      <c r="FS55" s="818">
        <f>'[4]3'!FS55</f>
        <v>1E-3</v>
      </c>
      <c r="FT55" s="757">
        <f t="shared" si="90"/>
        <v>81.600000000000009</v>
      </c>
      <c r="FU55" s="757">
        <f t="shared" si="91"/>
        <v>18.560000000000002</v>
      </c>
      <c r="FV55" s="757">
        <f t="shared" si="92"/>
        <v>0</v>
      </c>
      <c r="FW55" s="757">
        <f t="shared" si="93"/>
        <v>0</v>
      </c>
      <c r="FX55" s="757">
        <f t="shared" si="94"/>
        <v>17027.2</v>
      </c>
      <c r="FY55" s="757">
        <f t="shared" si="95"/>
        <v>0.96</v>
      </c>
      <c r="FZ55" s="757">
        <f t="shared" si="96"/>
        <v>163.19999999999999</v>
      </c>
      <c r="GA55" s="757">
        <f t="shared" si="97"/>
        <v>101.12</v>
      </c>
      <c r="GB55" s="833">
        <f t="shared" si="98"/>
        <v>17190.400000000001</v>
      </c>
      <c r="GC55" s="835">
        <f t="shared" si="114"/>
        <v>463.65649999999999</v>
      </c>
      <c r="GD55" s="836">
        <f t="shared" si="114"/>
        <v>78821.610000000015</v>
      </c>
      <c r="GE55" s="837">
        <f t="shared" si="115"/>
        <v>347.23850000000004</v>
      </c>
      <c r="GF55" s="838">
        <f t="shared" si="115"/>
        <v>59030.560000000005</v>
      </c>
      <c r="GG55" s="839">
        <f t="shared" si="116"/>
        <v>810.89499999999998</v>
      </c>
      <c r="GH55" s="59">
        <f t="shared" si="116"/>
        <v>137852.17000000001</v>
      </c>
      <c r="GI55" s="828">
        <v>1</v>
      </c>
      <c r="GJ55" s="105">
        <f t="shared" si="113"/>
        <v>805.16899999999987</v>
      </c>
      <c r="GK55" s="59">
        <f t="shared" si="111"/>
        <v>136878.74</v>
      </c>
      <c r="GL55" s="840">
        <f t="shared" si="112"/>
        <v>5.7260000000001128</v>
      </c>
      <c r="GM55" s="841">
        <f t="shared" si="112"/>
        <v>973.43000000002212</v>
      </c>
    </row>
    <row r="56" spans="1:195" ht="18" customHeight="1">
      <c r="A56" s="831">
        <v>42</v>
      </c>
      <c r="B56" s="842" t="s">
        <v>1232</v>
      </c>
      <c r="C56" s="34" t="s">
        <v>1191</v>
      </c>
      <c r="D56" s="832">
        <f>[4]цены!E50</f>
        <v>130</v>
      </c>
      <c r="E56" s="818">
        <f>'[4]3'!E56</f>
        <v>0.04</v>
      </c>
      <c r="F56" s="818">
        <f>'[4]3'!F56</f>
        <v>0.04</v>
      </c>
      <c r="G56" s="818">
        <f>'[4]3'!G56</f>
        <v>0.04</v>
      </c>
      <c r="H56" s="818">
        <f>'[4]3'!H56</f>
        <v>0.05</v>
      </c>
      <c r="I56" s="818">
        <f>'[4]3'!I56</f>
        <v>0.02</v>
      </c>
      <c r="J56" s="818">
        <f>'[4]3'!J56</f>
        <v>1E-3</v>
      </c>
      <c r="K56" s="757">
        <f t="shared" si="0"/>
        <v>105.19600000000001</v>
      </c>
      <c r="L56" s="757">
        <f t="shared" si="1"/>
        <v>23.868000000000002</v>
      </c>
      <c r="M56" s="819">
        <f t="shared" si="2"/>
        <v>0</v>
      </c>
      <c r="N56" s="819">
        <f t="shared" si="3"/>
        <v>0</v>
      </c>
      <c r="O56" s="757">
        <f t="shared" si="4"/>
        <v>16778.32</v>
      </c>
      <c r="P56" s="815">
        <f t="shared" si="102"/>
        <v>0.59799999999999998</v>
      </c>
      <c r="Q56" s="757">
        <f t="shared" si="5"/>
        <v>77.739999999999995</v>
      </c>
      <c r="R56" s="757">
        <f t="shared" si="6"/>
        <v>129.66200000000003</v>
      </c>
      <c r="S56" s="833">
        <f t="shared" si="7"/>
        <v>16856.060000000001</v>
      </c>
      <c r="T56" s="821">
        <f>'[4]3'!T56</f>
        <v>0.04</v>
      </c>
      <c r="U56" s="818">
        <f>'[4]3'!U56</f>
        <v>0.04</v>
      </c>
      <c r="V56" s="818">
        <f>'[4]3'!V56</f>
        <v>0.04</v>
      </c>
      <c r="W56" s="818">
        <f>'[4]3'!W56</f>
        <v>0.05</v>
      </c>
      <c r="X56" s="818">
        <f>'[4]3'!X56</f>
        <v>0.02</v>
      </c>
      <c r="Y56" s="818">
        <f>'[4]3'!Y56</f>
        <v>1E-3</v>
      </c>
      <c r="Z56" s="757">
        <f t="shared" si="8"/>
        <v>129.024</v>
      </c>
      <c r="AA56" s="757">
        <f t="shared" si="9"/>
        <v>31.751999999999999</v>
      </c>
      <c r="AB56" s="757">
        <f t="shared" si="10"/>
        <v>0</v>
      </c>
      <c r="AC56" s="757">
        <f t="shared" si="11"/>
        <v>0</v>
      </c>
      <c r="AD56" s="757">
        <f t="shared" si="12"/>
        <v>20900.88</v>
      </c>
      <c r="AE56" s="815">
        <f t="shared" si="103"/>
        <v>0.82800000000000007</v>
      </c>
      <c r="AF56" s="757">
        <f t="shared" si="13"/>
        <v>107.64</v>
      </c>
      <c r="AG56" s="757">
        <f t="shared" si="14"/>
        <v>161.60400000000001</v>
      </c>
      <c r="AH56" s="833">
        <f t="shared" si="15"/>
        <v>21008.52</v>
      </c>
      <c r="AI56" s="834">
        <v>0.04</v>
      </c>
      <c r="AJ56" s="808">
        <v>0.04</v>
      </c>
      <c r="AK56" s="808">
        <v>0.04</v>
      </c>
      <c r="AL56" s="808">
        <v>0.05</v>
      </c>
      <c r="AM56" s="808">
        <v>0.02</v>
      </c>
      <c r="AN56" s="808">
        <v>1E-3</v>
      </c>
      <c r="AO56" s="757">
        <f t="shared" si="16"/>
        <v>163.76</v>
      </c>
      <c r="AP56" s="757">
        <f t="shared" si="17"/>
        <v>42.08000000000002</v>
      </c>
      <c r="AQ56" s="757">
        <f t="shared" si="18"/>
        <v>0</v>
      </c>
      <c r="AR56" s="757">
        <f t="shared" si="19"/>
        <v>0</v>
      </c>
      <c r="AS56" s="757">
        <f t="shared" si="20"/>
        <v>26759.200000000001</v>
      </c>
      <c r="AT56" s="815">
        <f t="shared" si="104"/>
        <v>0.92</v>
      </c>
      <c r="AU56" s="757">
        <f t="shared" si="21"/>
        <v>119.6</v>
      </c>
      <c r="AV56" s="757">
        <f t="shared" si="22"/>
        <v>206.76</v>
      </c>
      <c r="AW56" s="833">
        <f t="shared" si="23"/>
        <v>26878.799999999999</v>
      </c>
      <c r="AX56" s="818">
        <f>'[4]3'!AX56</f>
        <v>0.04</v>
      </c>
      <c r="AY56" s="818">
        <f>'[4]3'!AY56</f>
        <v>0.04</v>
      </c>
      <c r="AZ56" s="818">
        <f>'[4]3'!AZ56</f>
        <v>0.04</v>
      </c>
      <c r="BA56" s="818">
        <f>'[4]3'!BA56</f>
        <v>0.05</v>
      </c>
      <c r="BB56" s="818">
        <f>'[4]3'!BB56</f>
        <v>0.02</v>
      </c>
      <c r="BC56" s="818">
        <f>'[4]3'!BC56</f>
        <v>1E-3</v>
      </c>
      <c r="BD56" s="757">
        <f t="shared" si="24"/>
        <v>141.43600000000001</v>
      </c>
      <c r="BE56" s="757">
        <f t="shared" si="25"/>
        <v>39.74799999999999</v>
      </c>
      <c r="BF56" s="757">
        <f t="shared" si="26"/>
        <v>0</v>
      </c>
      <c r="BG56" s="757">
        <f t="shared" si="27"/>
        <v>0</v>
      </c>
      <c r="BH56" s="757">
        <f t="shared" si="28"/>
        <v>23553.919999999998</v>
      </c>
      <c r="BI56" s="815">
        <f t="shared" si="105"/>
        <v>0</v>
      </c>
      <c r="BJ56" s="757">
        <f t="shared" si="29"/>
        <v>0</v>
      </c>
      <c r="BK56" s="757">
        <f t="shared" si="30"/>
        <v>181.184</v>
      </c>
      <c r="BL56" s="833">
        <f t="shared" si="31"/>
        <v>23553.919999999998</v>
      </c>
      <c r="BM56" s="821">
        <f>'[4]3'!BM56</f>
        <v>0.04</v>
      </c>
      <c r="BN56" s="818">
        <f>'[4]3'!BN56</f>
        <v>0.04</v>
      </c>
      <c r="BO56" s="818">
        <f>'[4]3'!BO56</f>
        <v>0.04</v>
      </c>
      <c r="BP56" s="818">
        <f>'[4]3'!BP56</f>
        <v>0.05</v>
      </c>
      <c r="BQ56" s="818">
        <f>'[4]3'!BQ56</f>
        <v>0.02</v>
      </c>
      <c r="BR56" s="818">
        <f>'[4]3'!BR56</f>
        <v>1E-3</v>
      </c>
      <c r="BS56" s="757">
        <f t="shared" si="32"/>
        <v>106.63199999999999</v>
      </c>
      <c r="BT56" s="757">
        <f t="shared" si="33"/>
        <v>33.840000000000003</v>
      </c>
      <c r="BU56" s="757">
        <f t="shared" si="34"/>
        <v>0</v>
      </c>
      <c r="BV56" s="757">
        <f t="shared" si="35"/>
        <v>0</v>
      </c>
      <c r="BW56" s="757">
        <f t="shared" si="36"/>
        <v>18261.36</v>
      </c>
      <c r="BX56" s="815">
        <f t="shared" si="106"/>
        <v>0.75600000000000001</v>
      </c>
      <c r="BY56" s="757">
        <f t="shared" si="37"/>
        <v>98.28</v>
      </c>
      <c r="BZ56" s="757">
        <f t="shared" si="38"/>
        <v>141.22799999999998</v>
      </c>
      <c r="CA56" s="833">
        <f t="shared" si="39"/>
        <v>18359.64</v>
      </c>
      <c r="CB56" s="818">
        <f>'[4]3'!CB56</f>
        <v>0.03</v>
      </c>
      <c r="CC56" s="818">
        <f>'[4]3'!CC56</f>
        <v>0.03</v>
      </c>
      <c r="CD56" s="818">
        <f>'[4]3'!CD56</f>
        <v>0.03</v>
      </c>
      <c r="CE56" s="818">
        <f>'[4]3'!CE56</f>
        <v>4.3999999999999997E-2</v>
      </c>
      <c r="CF56" s="818">
        <f>'[4]3'!CF56</f>
        <v>0.02</v>
      </c>
      <c r="CG56" s="818">
        <f>'[4]3'!CG56</f>
        <v>1E-3</v>
      </c>
      <c r="CH56" s="757">
        <f t="shared" si="40"/>
        <v>57.968999999999994</v>
      </c>
      <c r="CI56" s="757">
        <f t="shared" si="41"/>
        <v>21.717000000000006</v>
      </c>
      <c r="CJ56" s="757">
        <f t="shared" si="42"/>
        <v>0</v>
      </c>
      <c r="CK56" s="757">
        <f t="shared" si="43"/>
        <v>0</v>
      </c>
      <c r="CL56" s="757">
        <f t="shared" si="44"/>
        <v>10359.18</v>
      </c>
      <c r="CM56" s="815">
        <f t="shared" si="107"/>
        <v>0.627</v>
      </c>
      <c r="CN56" s="757">
        <f t="shared" si="45"/>
        <v>81.510000000000005</v>
      </c>
      <c r="CO56" s="757">
        <f t="shared" si="46"/>
        <v>80.313000000000002</v>
      </c>
      <c r="CP56" s="833">
        <f t="shared" si="47"/>
        <v>10440.69</v>
      </c>
      <c r="CQ56" s="821">
        <f>'[4]3'!CQ56</f>
        <v>0.03</v>
      </c>
      <c r="CR56" s="818">
        <f>'[4]3'!CR56</f>
        <v>0.03</v>
      </c>
      <c r="CS56" s="818">
        <f>'[4]3'!CS56</f>
        <v>0.03</v>
      </c>
      <c r="CT56" s="818">
        <f>'[4]3'!CT56</f>
        <v>0.03</v>
      </c>
      <c r="CU56" s="818">
        <f>'[4]3'!CU56</f>
        <v>1.4999999999999999E-2</v>
      </c>
      <c r="CV56" s="818">
        <f>'[4]3'!CV56</f>
        <v>1E-3</v>
      </c>
      <c r="CW56" s="757">
        <f t="shared" si="48"/>
        <v>43.32</v>
      </c>
      <c r="CX56" s="757">
        <f t="shared" si="49"/>
        <v>19.209</v>
      </c>
      <c r="CY56" s="757">
        <f t="shared" si="50"/>
        <v>0</v>
      </c>
      <c r="CZ56" s="757">
        <f t="shared" si="51"/>
        <v>0</v>
      </c>
      <c r="DA56" s="757">
        <f t="shared" si="52"/>
        <v>8128.77</v>
      </c>
      <c r="DB56" s="815">
        <f t="shared" si="108"/>
        <v>0.437</v>
      </c>
      <c r="DC56" s="757">
        <f t="shared" si="53"/>
        <v>56.81</v>
      </c>
      <c r="DD56" s="757">
        <f t="shared" si="54"/>
        <v>62.965999999999994</v>
      </c>
      <c r="DE56" s="833">
        <f t="shared" si="55"/>
        <v>8185.5800000000008</v>
      </c>
      <c r="DF56" s="821">
        <f>'[4]3'!DF56</f>
        <v>2.3E-2</v>
      </c>
      <c r="DG56" s="818">
        <f>'[4]3'!DG56</f>
        <v>2.3E-2</v>
      </c>
      <c r="DH56" s="818">
        <f>'[4]3'!DH56</f>
        <v>2.3E-2</v>
      </c>
      <c r="DI56" s="818">
        <f>'[4]3'!DI56</f>
        <v>3.4000000000000002E-2</v>
      </c>
      <c r="DJ56" s="818">
        <f>'[4]3'!DJ56</f>
        <v>1.4999999999999999E-2</v>
      </c>
      <c r="DK56" s="818">
        <f>'[4]3'!DK56</f>
        <v>1E-3</v>
      </c>
      <c r="DL56" s="757">
        <f t="shared" si="56"/>
        <v>45.933299999999996</v>
      </c>
      <c r="DM56" s="757">
        <f t="shared" si="57"/>
        <v>16.856700000000004</v>
      </c>
      <c r="DN56" s="757">
        <f t="shared" si="58"/>
        <v>0</v>
      </c>
      <c r="DO56" s="757">
        <f t="shared" si="59"/>
        <v>0</v>
      </c>
      <c r="DP56" s="757">
        <f t="shared" si="60"/>
        <v>8162.7</v>
      </c>
      <c r="DQ56" s="815">
        <f t="shared" si="109"/>
        <v>0.54600000000000004</v>
      </c>
      <c r="DR56" s="757">
        <f t="shared" si="61"/>
        <v>70.98</v>
      </c>
      <c r="DS56" s="757">
        <f t="shared" si="62"/>
        <v>63.335999999999999</v>
      </c>
      <c r="DT56" s="833">
        <f t="shared" si="63"/>
        <v>8233.68</v>
      </c>
      <c r="DU56" s="821">
        <f>'[4]3'!DU56</f>
        <v>3.5000000000000003E-2</v>
      </c>
      <c r="DV56" s="818">
        <f>'[4]3'!DV56</f>
        <v>3.5000000000000003E-2</v>
      </c>
      <c r="DW56" s="818">
        <f>'[4]3'!DW56</f>
        <v>3.5000000000000003E-2</v>
      </c>
      <c r="DX56" s="818">
        <f>'[4]3'!DX56</f>
        <v>0.04</v>
      </c>
      <c r="DY56" s="818">
        <f>'[4]3'!DY56</f>
        <v>1.4999999999999999E-2</v>
      </c>
      <c r="DZ56" s="818">
        <f>'[4]3'!DZ56</f>
        <v>1E-3</v>
      </c>
      <c r="EA56" s="757">
        <f t="shared" si="64"/>
        <v>108.22000000000001</v>
      </c>
      <c r="EB56" s="757">
        <f t="shared" si="65"/>
        <v>25.619999999999997</v>
      </c>
      <c r="EC56" s="757">
        <f t="shared" si="66"/>
        <v>0</v>
      </c>
      <c r="ED56" s="757">
        <f t="shared" si="67"/>
        <v>0</v>
      </c>
      <c r="EE56" s="757">
        <f t="shared" si="68"/>
        <v>17399.2</v>
      </c>
      <c r="EF56" s="757">
        <f t="shared" si="110"/>
        <v>0.70000000000000007</v>
      </c>
      <c r="EG56" s="757">
        <f t="shared" si="69"/>
        <v>91</v>
      </c>
      <c r="EH56" s="757">
        <f t="shared" si="70"/>
        <v>134.54</v>
      </c>
      <c r="EI56" s="833">
        <f t="shared" si="71"/>
        <v>17490.2</v>
      </c>
      <c r="EJ56" s="821">
        <f>'[4]3'!EJ56</f>
        <v>3.5000000000000003E-2</v>
      </c>
      <c r="EK56" s="818">
        <f>'[4]3'!EK56</f>
        <v>3.5000000000000003E-2</v>
      </c>
      <c r="EL56" s="818">
        <f>'[4]3'!EL56</f>
        <v>3.5000000000000003E-2</v>
      </c>
      <c r="EM56" s="818">
        <f>'[4]3'!EM56</f>
        <v>0.04</v>
      </c>
      <c r="EN56" s="818">
        <f>'[4]3'!EN56</f>
        <v>1.4999999999999999E-2</v>
      </c>
      <c r="EO56" s="818">
        <f>'[4]3'!EO56</f>
        <v>1E-3</v>
      </c>
      <c r="EP56" s="757">
        <f t="shared" si="72"/>
        <v>118.76900000000002</v>
      </c>
      <c r="EQ56" s="757">
        <f t="shared" si="73"/>
        <v>25.336499999999997</v>
      </c>
      <c r="ER56" s="757">
        <f t="shared" si="74"/>
        <v>0</v>
      </c>
      <c r="ES56" s="757">
        <f t="shared" si="75"/>
        <v>0</v>
      </c>
      <c r="ET56" s="757">
        <f t="shared" si="76"/>
        <v>18733.72</v>
      </c>
      <c r="EU56" s="757">
        <f t="shared" si="77"/>
        <v>0.79800000000000004</v>
      </c>
      <c r="EV56" s="757">
        <f t="shared" si="78"/>
        <v>103.74</v>
      </c>
      <c r="EW56" s="757">
        <f t="shared" si="79"/>
        <v>144.90350000000001</v>
      </c>
      <c r="EX56" s="833">
        <f t="shared" si="80"/>
        <v>18837.460000000003</v>
      </c>
      <c r="EY56" s="818">
        <f>'[4]3'!EY56</f>
        <v>3.4000000000000002E-2</v>
      </c>
      <c r="EZ56" s="818">
        <f>'[4]3'!EZ56</f>
        <v>3.4000000000000002E-2</v>
      </c>
      <c r="FA56" s="818">
        <f>'[4]3'!FA56</f>
        <v>3.4000000000000002E-2</v>
      </c>
      <c r="FB56" s="818">
        <f>'[4]3'!FB56</f>
        <v>4.2000000000000003E-2</v>
      </c>
      <c r="FC56" s="818">
        <f>'[4]3'!FC56</f>
        <v>0.02</v>
      </c>
      <c r="FD56" s="818">
        <f>'[4]3'!FD56</f>
        <v>1E-3</v>
      </c>
      <c r="FE56" s="757">
        <f t="shared" si="81"/>
        <v>127.97260000000001</v>
      </c>
      <c r="FF56" s="757">
        <f t="shared" si="82"/>
        <v>28.165599999999998</v>
      </c>
      <c r="FG56" s="757">
        <f t="shared" si="83"/>
        <v>0</v>
      </c>
      <c r="FH56" s="757">
        <f t="shared" si="84"/>
        <v>0</v>
      </c>
      <c r="FI56" s="757">
        <f t="shared" si="85"/>
        <v>20297.97</v>
      </c>
      <c r="FJ56" s="757">
        <f t="shared" si="86"/>
        <v>0.91200000000000003</v>
      </c>
      <c r="FK56" s="757">
        <f t="shared" si="87"/>
        <v>118.56</v>
      </c>
      <c r="FL56" s="757">
        <f t="shared" si="88"/>
        <v>157.05020000000002</v>
      </c>
      <c r="FM56" s="833">
        <f t="shared" si="89"/>
        <v>20416.530000000002</v>
      </c>
      <c r="FN56" s="818">
        <f>'[4]3'!FN56</f>
        <v>3.4000000000000002E-2</v>
      </c>
      <c r="FO56" s="818">
        <f>'[4]3'!FO56</f>
        <v>3.4000000000000002E-2</v>
      </c>
      <c r="FP56" s="818">
        <f>'[4]3'!FP56</f>
        <v>3.4000000000000002E-2</v>
      </c>
      <c r="FQ56" s="818">
        <f>'[4]3'!FQ56</f>
        <v>4.2000000000000003E-2</v>
      </c>
      <c r="FR56" s="818">
        <f>'[4]3'!FR56</f>
        <v>0.02</v>
      </c>
      <c r="FS56" s="818">
        <f>'[4]3'!FS56</f>
        <v>1E-3</v>
      </c>
      <c r="FT56" s="757">
        <f t="shared" si="90"/>
        <v>138.72</v>
      </c>
      <c r="FU56" s="757">
        <f t="shared" si="91"/>
        <v>31.552000000000007</v>
      </c>
      <c r="FV56" s="757">
        <f t="shared" si="92"/>
        <v>0</v>
      </c>
      <c r="FW56" s="757">
        <f t="shared" si="93"/>
        <v>0</v>
      </c>
      <c r="FX56" s="757">
        <f t="shared" si="94"/>
        <v>22135.360000000001</v>
      </c>
      <c r="FY56" s="757">
        <f t="shared" si="95"/>
        <v>0.96</v>
      </c>
      <c r="FZ56" s="757">
        <f t="shared" si="96"/>
        <v>124.8</v>
      </c>
      <c r="GA56" s="757">
        <f t="shared" si="97"/>
        <v>171.232</v>
      </c>
      <c r="GB56" s="833">
        <f t="shared" si="98"/>
        <v>22260.16</v>
      </c>
      <c r="GC56" s="835">
        <f t="shared" si="114"/>
        <v>900.75099999999998</v>
      </c>
      <c r="GD56" s="836">
        <f t="shared" si="114"/>
        <v>117097.63</v>
      </c>
      <c r="GE56" s="837">
        <f t="shared" si="115"/>
        <v>734.02769999999998</v>
      </c>
      <c r="GF56" s="838">
        <f t="shared" si="115"/>
        <v>95423.610000000015</v>
      </c>
      <c r="GG56" s="839">
        <f t="shared" si="116"/>
        <v>1634.7786999999998</v>
      </c>
      <c r="GH56" s="59">
        <f t="shared" si="116"/>
        <v>212521.24000000002</v>
      </c>
      <c r="GI56" s="828">
        <v>1</v>
      </c>
      <c r="GJ56" s="105">
        <f t="shared" si="113"/>
        <v>1626.6966999999997</v>
      </c>
      <c r="GK56" s="59">
        <f t="shared" si="111"/>
        <v>211470.58000000002</v>
      </c>
      <c r="GL56" s="840">
        <f t="shared" si="112"/>
        <v>8.0820000000001073</v>
      </c>
      <c r="GM56" s="841">
        <f t="shared" si="112"/>
        <v>1050.6600000000035</v>
      </c>
    </row>
    <row r="57" spans="1:195" ht="18" customHeight="1">
      <c r="A57" s="814">
        <v>43</v>
      </c>
      <c r="B57" s="842" t="s">
        <v>1233</v>
      </c>
      <c r="C57" s="34" t="s">
        <v>1191</v>
      </c>
      <c r="D57" s="832">
        <f>[4]цены!E51</f>
        <v>175</v>
      </c>
      <c r="E57" s="818">
        <f>'[4]3'!E57</f>
        <v>2.5000000000000001E-2</v>
      </c>
      <c r="F57" s="818">
        <f>'[4]3'!F57</f>
        <v>2.5000000000000001E-2</v>
      </c>
      <c r="G57" s="818">
        <f>'[4]3'!G57</f>
        <v>2.5000000000000001E-2</v>
      </c>
      <c r="H57" s="818">
        <f>'[4]3'!H57</f>
        <v>3.2000000000000001E-2</v>
      </c>
      <c r="I57" s="818">
        <f>'[4]3'!I57</f>
        <v>1.7000000000000001E-2</v>
      </c>
      <c r="J57" s="818">
        <f>'[4]3'!J57</f>
        <v>1E-3</v>
      </c>
      <c r="K57" s="757">
        <f t="shared" si="0"/>
        <v>65.747500000000002</v>
      </c>
      <c r="L57" s="757">
        <f t="shared" si="1"/>
        <v>14.917500000000002</v>
      </c>
      <c r="M57" s="819">
        <f t="shared" si="2"/>
        <v>0</v>
      </c>
      <c r="N57" s="819">
        <f t="shared" si="3"/>
        <v>0</v>
      </c>
      <c r="O57" s="757">
        <f t="shared" si="4"/>
        <v>14116.38</v>
      </c>
      <c r="P57" s="815">
        <f t="shared" si="102"/>
        <v>0.59799999999999998</v>
      </c>
      <c r="Q57" s="757">
        <f t="shared" si="5"/>
        <v>104.65</v>
      </c>
      <c r="R57" s="757">
        <f t="shared" si="6"/>
        <v>81.263000000000005</v>
      </c>
      <c r="S57" s="833">
        <f t="shared" si="7"/>
        <v>14221.029999999999</v>
      </c>
      <c r="T57" s="821">
        <f>'[4]3'!T57</f>
        <v>2.5000000000000001E-2</v>
      </c>
      <c r="U57" s="818">
        <f>'[4]3'!U57</f>
        <v>2.5000000000000001E-2</v>
      </c>
      <c r="V57" s="818">
        <f>'[4]3'!V57</f>
        <v>2.5000000000000001E-2</v>
      </c>
      <c r="W57" s="818">
        <f>'[4]3'!W57</f>
        <v>3.2000000000000001E-2</v>
      </c>
      <c r="X57" s="818">
        <f>'[4]3'!X57</f>
        <v>1.7000000000000001E-2</v>
      </c>
      <c r="Y57" s="818">
        <f>'[4]3'!Y57</f>
        <v>1E-3</v>
      </c>
      <c r="Z57" s="757">
        <f t="shared" si="8"/>
        <v>80.64</v>
      </c>
      <c r="AA57" s="757">
        <f t="shared" si="9"/>
        <v>19.844999999999999</v>
      </c>
      <c r="AB57" s="757">
        <f t="shared" si="10"/>
        <v>0</v>
      </c>
      <c r="AC57" s="757">
        <f t="shared" si="11"/>
        <v>0</v>
      </c>
      <c r="AD57" s="757">
        <f t="shared" si="12"/>
        <v>17584.88</v>
      </c>
      <c r="AE57" s="815">
        <f t="shared" si="103"/>
        <v>0.82800000000000007</v>
      </c>
      <c r="AF57" s="757">
        <f t="shared" si="13"/>
        <v>144.9</v>
      </c>
      <c r="AG57" s="757">
        <f t="shared" si="14"/>
        <v>101.313</v>
      </c>
      <c r="AH57" s="833">
        <f t="shared" si="15"/>
        <v>17729.780000000002</v>
      </c>
      <c r="AI57" s="834">
        <v>2.5000000000000001E-2</v>
      </c>
      <c r="AJ57" s="808">
        <v>2.5000000000000001E-2</v>
      </c>
      <c r="AK57" s="808">
        <v>2.5000000000000001E-2</v>
      </c>
      <c r="AL57" s="808">
        <v>3.2000000000000001E-2</v>
      </c>
      <c r="AM57" s="808">
        <v>1.7000000000000001E-2</v>
      </c>
      <c r="AN57" s="808">
        <v>1E-3</v>
      </c>
      <c r="AO57" s="757">
        <f t="shared" si="16"/>
        <v>102.35000000000001</v>
      </c>
      <c r="AP57" s="757">
        <f t="shared" si="17"/>
        <v>26.300000000000011</v>
      </c>
      <c r="AQ57" s="757">
        <f t="shared" si="18"/>
        <v>0</v>
      </c>
      <c r="AR57" s="757">
        <f t="shared" si="19"/>
        <v>0</v>
      </c>
      <c r="AS57" s="757">
        <f t="shared" si="20"/>
        <v>22513.75</v>
      </c>
      <c r="AT57" s="815">
        <f t="shared" si="104"/>
        <v>0.92</v>
      </c>
      <c r="AU57" s="757">
        <f t="shared" si="21"/>
        <v>161</v>
      </c>
      <c r="AV57" s="757">
        <f t="shared" si="22"/>
        <v>129.57000000000002</v>
      </c>
      <c r="AW57" s="833">
        <f t="shared" si="23"/>
        <v>22674.75</v>
      </c>
      <c r="AX57" s="818">
        <f>'[4]3'!AX57</f>
        <v>2.5000000000000001E-2</v>
      </c>
      <c r="AY57" s="818">
        <f>'[4]3'!AY57</f>
        <v>2.5000000000000001E-2</v>
      </c>
      <c r="AZ57" s="818">
        <f>'[4]3'!AZ57</f>
        <v>2.5000000000000001E-2</v>
      </c>
      <c r="BA57" s="818">
        <f>'[4]3'!BA57</f>
        <v>3.2000000000000001E-2</v>
      </c>
      <c r="BB57" s="818">
        <f>'[4]3'!BB57</f>
        <v>1.7000000000000001E-2</v>
      </c>
      <c r="BC57" s="818">
        <f>'[4]3'!BC57</f>
        <v>1E-3</v>
      </c>
      <c r="BD57" s="757">
        <f t="shared" si="24"/>
        <v>88.397500000000008</v>
      </c>
      <c r="BE57" s="757">
        <f t="shared" si="25"/>
        <v>24.842499999999994</v>
      </c>
      <c r="BF57" s="757">
        <f t="shared" si="26"/>
        <v>0</v>
      </c>
      <c r="BG57" s="757">
        <f t="shared" si="27"/>
        <v>0</v>
      </c>
      <c r="BH57" s="757">
        <f t="shared" si="28"/>
        <v>19817</v>
      </c>
      <c r="BI57" s="815">
        <f t="shared" si="105"/>
        <v>0</v>
      </c>
      <c r="BJ57" s="757">
        <f t="shared" si="29"/>
        <v>0</v>
      </c>
      <c r="BK57" s="757">
        <f t="shared" si="30"/>
        <v>113.24000000000001</v>
      </c>
      <c r="BL57" s="833">
        <f t="shared" si="31"/>
        <v>19817</v>
      </c>
      <c r="BM57" s="821">
        <f>'[4]3'!BM57</f>
        <v>2.3E-2</v>
      </c>
      <c r="BN57" s="818">
        <f>'[4]3'!BN57</f>
        <v>2.3E-2</v>
      </c>
      <c r="BO57" s="818">
        <f>'[4]3'!BO57</f>
        <v>2.3E-2</v>
      </c>
      <c r="BP57" s="818">
        <f>'[4]3'!BP57</f>
        <v>0.03</v>
      </c>
      <c r="BQ57" s="818">
        <f>'[4]3'!BQ57</f>
        <v>1.7000000000000001E-2</v>
      </c>
      <c r="BR57" s="818">
        <f>'[4]3'!BR57</f>
        <v>1E-3</v>
      </c>
      <c r="BS57" s="757">
        <f t="shared" si="32"/>
        <v>61.313399999999994</v>
      </c>
      <c r="BT57" s="757">
        <f t="shared" si="33"/>
        <v>19.457999999999998</v>
      </c>
      <c r="BU57" s="757">
        <f t="shared" si="34"/>
        <v>0</v>
      </c>
      <c r="BV57" s="757">
        <f t="shared" si="35"/>
        <v>0</v>
      </c>
      <c r="BW57" s="757">
        <f t="shared" si="36"/>
        <v>14135</v>
      </c>
      <c r="BX57" s="815">
        <f t="shared" si="106"/>
        <v>0.75600000000000001</v>
      </c>
      <c r="BY57" s="757">
        <f t="shared" si="37"/>
        <v>132.30000000000001</v>
      </c>
      <c r="BZ57" s="757">
        <f t="shared" si="38"/>
        <v>81.5274</v>
      </c>
      <c r="CA57" s="833">
        <f t="shared" si="39"/>
        <v>14267.3</v>
      </c>
      <c r="CB57" s="818">
        <f>'[4]3'!CB57</f>
        <v>2.7E-2</v>
      </c>
      <c r="CC57" s="818">
        <f>'[4]3'!CC57</f>
        <v>2.7E-2</v>
      </c>
      <c r="CD57" s="818">
        <f>'[4]3'!CD57</f>
        <v>2.7E-2</v>
      </c>
      <c r="CE57" s="818">
        <f>'[4]3'!CE57</f>
        <v>0.03</v>
      </c>
      <c r="CF57" s="818">
        <f>'[4]3'!CF57</f>
        <v>1.7000000000000001E-2</v>
      </c>
      <c r="CG57" s="818">
        <f>'[4]3'!CG57</f>
        <v>1E-3</v>
      </c>
      <c r="CH57" s="757">
        <f t="shared" si="40"/>
        <v>52.1721</v>
      </c>
      <c r="CI57" s="757">
        <f t="shared" si="41"/>
        <v>19.545300000000005</v>
      </c>
      <c r="CJ57" s="757">
        <f t="shared" si="42"/>
        <v>0</v>
      </c>
      <c r="CK57" s="757">
        <f t="shared" si="43"/>
        <v>0</v>
      </c>
      <c r="CL57" s="757">
        <f t="shared" si="44"/>
        <v>12550.55</v>
      </c>
      <c r="CM57" s="815">
        <f t="shared" si="107"/>
        <v>0.627</v>
      </c>
      <c r="CN57" s="757">
        <f t="shared" si="45"/>
        <v>109.73</v>
      </c>
      <c r="CO57" s="757">
        <f t="shared" si="46"/>
        <v>72.344399999999993</v>
      </c>
      <c r="CP57" s="833">
        <f t="shared" si="47"/>
        <v>12660.279999999999</v>
      </c>
      <c r="CQ57" s="821">
        <f>'[4]3'!CQ57</f>
        <v>1.2999999999999999E-2</v>
      </c>
      <c r="CR57" s="818">
        <f>'[4]3'!CR57</f>
        <v>1.2999999999999999E-2</v>
      </c>
      <c r="CS57" s="818">
        <f>'[4]3'!CS57</f>
        <v>1.2999999999999999E-2</v>
      </c>
      <c r="CT57" s="818">
        <f>'[4]3'!CT57</f>
        <v>0.02</v>
      </c>
      <c r="CU57" s="818">
        <f>'[4]3'!CU57</f>
        <v>0.01</v>
      </c>
      <c r="CV57" s="818">
        <f>'[4]3'!CV57</f>
        <v>1E-3</v>
      </c>
      <c r="CW57" s="757">
        <f t="shared" si="48"/>
        <v>18.771999999999998</v>
      </c>
      <c r="CX57" s="757">
        <f t="shared" si="49"/>
        <v>8.3239000000000001</v>
      </c>
      <c r="CY57" s="757">
        <f t="shared" si="50"/>
        <v>0</v>
      </c>
      <c r="CZ57" s="757">
        <f t="shared" si="51"/>
        <v>0</v>
      </c>
      <c r="DA57" s="757">
        <f t="shared" si="52"/>
        <v>4741.78</v>
      </c>
      <c r="DB57" s="815">
        <f t="shared" si="108"/>
        <v>0.437</v>
      </c>
      <c r="DC57" s="757">
        <f t="shared" si="53"/>
        <v>76.48</v>
      </c>
      <c r="DD57" s="757">
        <f t="shared" si="54"/>
        <v>27.532900000000001</v>
      </c>
      <c r="DE57" s="833">
        <f t="shared" si="55"/>
        <v>4818.2599999999993</v>
      </c>
      <c r="DF57" s="821">
        <f>'[4]3'!DF57</f>
        <v>0.02</v>
      </c>
      <c r="DG57" s="818">
        <f>'[4]3'!DG57</f>
        <v>0.02</v>
      </c>
      <c r="DH57" s="818">
        <f>'[4]3'!DH57</f>
        <v>0.02</v>
      </c>
      <c r="DI57" s="818">
        <f>'[4]3'!DI57</f>
        <v>0.02</v>
      </c>
      <c r="DJ57" s="818">
        <f>'[4]3'!DJ57</f>
        <v>1.2E-2</v>
      </c>
      <c r="DK57" s="818">
        <f>'[4]3'!DK57</f>
        <v>1E-3</v>
      </c>
      <c r="DL57" s="757">
        <f t="shared" si="56"/>
        <v>39.942</v>
      </c>
      <c r="DM57" s="757">
        <f t="shared" si="57"/>
        <v>14.658000000000001</v>
      </c>
      <c r="DN57" s="757">
        <f t="shared" si="58"/>
        <v>0</v>
      </c>
      <c r="DO57" s="757">
        <f t="shared" si="59"/>
        <v>0</v>
      </c>
      <c r="DP57" s="757">
        <f t="shared" si="60"/>
        <v>9555</v>
      </c>
      <c r="DQ57" s="815">
        <f t="shared" si="109"/>
        <v>0.54600000000000004</v>
      </c>
      <c r="DR57" s="757">
        <f t="shared" si="61"/>
        <v>95.55</v>
      </c>
      <c r="DS57" s="757">
        <f t="shared" si="62"/>
        <v>55.146000000000001</v>
      </c>
      <c r="DT57" s="833">
        <f t="shared" si="63"/>
        <v>9650.5499999999993</v>
      </c>
      <c r="DU57" s="821">
        <f>'[4]3'!DU57</f>
        <v>2.5000000000000001E-2</v>
      </c>
      <c r="DV57" s="818">
        <f>'[4]3'!DV57</f>
        <v>2.5000000000000001E-2</v>
      </c>
      <c r="DW57" s="818">
        <f>'[4]3'!DW57</f>
        <v>2.5000000000000001E-2</v>
      </c>
      <c r="DX57" s="818">
        <f>'[4]3'!DX57</f>
        <v>3.5000000000000003E-2</v>
      </c>
      <c r="DY57" s="818">
        <f>'[4]3'!DY57</f>
        <v>1.4999999999999999E-2</v>
      </c>
      <c r="DZ57" s="818">
        <f>'[4]3'!DZ57</f>
        <v>1E-3</v>
      </c>
      <c r="EA57" s="757">
        <f t="shared" si="64"/>
        <v>77.300000000000011</v>
      </c>
      <c r="EB57" s="757">
        <f t="shared" si="65"/>
        <v>18.299999999999997</v>
      </c>
      <c r="EC57" s="757">
        <f t="shared" si="66"/>
        <v>0</v>
      </c>
      <c r="ED57" s="757">
        <f t="shared" si="67"/>
        <v>0</v>
      </c>
      <c r="EE57" s="757">
        <f t="shared" si="68"/>
        <v>16730</v>
      </c>
      <c r="EF57" s="757">
        <f t="shared" si="110"/>
        <v>0.70000000000000007</v>
      </c>
      <c r="EG57" s="757">
        <f t="shared" si="69"/>
        <v>122.5</v>
      </c>
      <c r="EH57" s="757">
        <f t="shared" si="70"/>
        <v>96.300000000000011</v>
      </c>
      <c r="EI57" s="833">
        <f t="shared" si="71"/>
        <v>16852.5</v>
      </c>
      <c r="EJ57" s="821">
        <f>'[4]3'!EJ57</f>
        <v>0.01</v>
      </c>
      <c r="EK57" s="818">
        <f>'[4]3'!EK57</f>
        <v>0.01</v>
      </c>
      <c r="EL57" s="818">
        <f>'[4]3'!EL57</f>
        <v>0.01</v>
      </c>
      <c r="EM57" s="818">
        <f>'[4]3'!EM57</f>
        <v>0.03</v>
      </c>
      <c r="EN57" s="818">
        <f>'[4]3'!EN57</f>
        <v>1.4E-2</v>
      </c>
      <c r="EO57" s="818">
        <f>'[4]3'!EO57</f>
        <v>1E-3</v>
      </c>
      <c r="EP57" s="757">
        <f t="shared" si="72"/>
        <v>33.934000000000005</v>
      </c>
      <c r="EQ57" s="757">
        <f t="shared" si="73"/>
        <v>7.238999999999999</v>
      </c>
      <c r="ER57" s="757">
        <f t="shared" si="74"/>
        <v>0</v>
      </c>
      <c r="ES57" s="757">
        <f t="shared" si="75"/>
        <v>0</v>
      </c>
      <c r="ET57" s="757">
        <f t="shared" si="76"/>
        <v>7205.28</v>
      </c>
      <c r="EU57" s="757">
        <f t="shared" si="77"/>
        <v>0.79800000000000004</v>
      </c>
      <c r="EV57" s="757">
        <f t="shared" si="78"/>
        <v>139.65</v>
      </c>
      <c r="EW57" s="757">
        <f t="shared" si="79"/>
        <v>41.971000000000004</v>
      </c>
      <c r="EX57" s="833">
        <f t="shared" si="80"/>
        <v>7344.9299999999994</v>
      </c>
      <c r="EY57" s="818">
        <f>'[4]3'!EY57</f>
        <v>1.7000000000000001E-2</v>
      </c>
      <c r="EZ57" s="818">
        <f>'[4]3'!EZ57</f>
        <v>1.7000000000000001E-2</v>
      </c>
      <c r="FA57" s="818">
        <f>'[4]3'!FA57</f>
        <v>1.7000000000000001E-2</v>
      </c>
      <c r="FB57" s="818">
        <f>'[4]3'!FB57</f>
        <v>0.03</v>
      </c>
      <c r="FC57" s="818">
        <f>'[4]3'!FC57</f>
        <v>1.2999999999999999E-2</v>
      </c>
      <c r="FD57" s="818">
        <f>'[4]3'!FD57</f>
        <v>1E-3</v>
      </c>
      <c r="FE57" s="757">
        <f t="shared" si="81"/>
        <v>63.986300000000007</v>
      </c>
      <c r="FF57" s="757">
        <f t="shared" si="82"/>
        <v>14.082799999999999</v>
      </c>
      <c r="FG57" s="757">
        <f t="shared" si="83"/>
        <v>0</v>
      </c>
      <c r="FH57" s="757">
        <f t="shared" si="84"/>
        <v>0</v>
      </c>
      <c r="FI57" s="757">
        <f t="shared" si="85"/>
        <v>13662.09</v>
      </c>
      <c r="FJ57" s="757">
        <f t="shared" si="86"/>
        <v>0.91200000000000003</v>
      </c>
      <c r="FK57" s="757">
        <f t="shared" si="87"/>
        <v>159.6</v>
      </c>
      <c r="FL57" s="757">
        <f t="shared" si="88"/>
        <v>78.981100000000012</v>
      </c>
      <c r="FM57" s="833">
        <f t="shared" si="89"/>
        <v>13821.69</v>
      </c>
      <c r="FN57" s="818">
        <f>'[4]3'!FN57</f>
        <v>1.7000000000000001E-2</v>
      </c>
      <c r="FO57" s="818">
        <f>'[4]3'!FO57</f>
        <v>1.7000000000000001E-2</v>
      </c>
      <c r="FP57" s="818">
        <f>'[4]3'!FP57</f>
        <v>1.7000000000000001E-2</v>
      </c>
      <c r="FQ57" s="818">
        <f>'[4]3'!FQ57</f>
        <v>0.03</v>
      </c>
      <c r="FR57" s="818">
        <f>'[4]3'!FR57</f>
        <v>1.2999999999999999E-2</v>
      </c>
      <c r="FS57" s="818">
        <f>'[4]3'!FS57</f>
        <v>1E-3</v>
      </c>
      <c r="FT57" s="757">
        <f t="shared" si="90"/>
        <v>69.36</v>
      </c>
      <c r="FU57" s="757">
        <f t="shared" si="91"/>
        <v>15.776000000000003</v>
      </c>
      <c r="FV57" s="757">
        <f t="shared" si="92"/>
        <v>0</v>
      </c>
      <c r="FW57" s="757">
        <f t="shared" si="93"/>
        <v>0</v>
      </c>
      <c r="FX57" s="757">
        <f t="shared" si="94"/>
        <v>14898.8</v>
      </c>
      <c r="FY57" s="757">
        <f t="shared" si="95"/>
        <v>0.96</v>
      </c>
      <c r="FZ57" s="757">
        <f t="shared" si="96"/>
        <v>168</v>
      </c>
      <c r="GA57" s="757">
        <f t="shared" si="97"/>
        <v>86.095999999999989</v>
      </c>
      <c r="GB57" s="833">
        <f t="shared" si="98"/>
        <v>15066.8</v>
      </c>
      <c r="GC57" s="835">
        <f t="shared" si="114"/>
        <v>579.25780000000009</v>
      </c>
      <c r="GD57" s="836">
        <f t="shared" si="114"/>
        <v>101370.14</v>
      </c>
      <c r="GE57" s="837">
        <f t="shared" si="115"/>
        <v>386.02700000000004</v>
      </c>
      <c r="GF57" s="838">
        <f t="shared" si="115"/>
        <v>67554.73</v>
      </c>
      <c r="GG57" s="839">
        <f t="shared" si="116"/>
        <v>965.28480000000013</v>
      </c>
      <c r="GH57" s="59">
        <f t="shared" si="116"/>
        <v>168924.87</v>
      </c>
      <c r="GI57" s="828">
        <v>1</v>
      </c>
      <c r="GJ57" s="105">
        <f t="shared" si="113"/>
        <v>957.20280000000014</v>
      </c>
      <c r="GK57" s="59">
        <f t="shared" si="111"/>
        <v>167510.51</v>
      </c>
      <c r="GL57" s="840">
        <f t="shared" si="112"/>
        <v>8.0819999999999936</v>
      </c>
      <c r="GM57" s="841">
        <f t="shared" si="112"/>
        <v>1414.359999999986</v>
      </c>
    </row>
    <row r="58" spans="1:195" ht="18" customHeight="1">
      <c r="A58" s="831">
        <v>44</v>
      </c>
      <c r="B58" s="842" t="s">
        <v>1234</v>
      </c>
      <c r="C58" s="34" t="s">
        <v>1191</v>
      </c>
      <c r="D58" s="832">
        <f>[4]цены!E52</f>
        <v>130</v>
      </c>
      <c r="E58" s="818">
        <f>'[4]3'!E58</f>
        <v>1.4999999999999999E-2</v>
      </c>
      <c r="F58" s="818">
        <f>'[4]3'!F58</f>
        <v>1.4999999999999999E-2</v>
      </c>
      <c r="G58" s="818">
        <f>'[4]3'!G58</f>
        <v>1.4999999999999999E-2</v>
      </c>
      <c r="H58" s="818">
        <f>'[4]3'!H58</f>
        <v>0.03</v>
      </c>
      <c r="I58" s="818">
        <f>'[4]3'!I58</f>
        <v>0.02</v>
      </c>
      <c r="J58" s="818">
        <f>'[4]3'!J58</f>
        <v>5.0000000000000001E-4</v>
      </c>
      <c r="K58" s="757">
        <f t="shared" si="0"/>
        <v>39.448500000000003</v>
      </c>
      <c r="L58" s="757">
        <f t="shared" si="1"/>
        <v>8.9504999999999999</v>
      </c>
      <c r="M58" s="819">
        <f t="shared" si="2"/>
        <v>0</v>
      </c>
      <c r="N58" s="819">
        <f t="shared" si="3"/>
        <v>0</v>
      </c>
      <c r="O58" s="757">
        <f t="shared" si="4"/>
        <v>6291.87</v>
      </c>
      <c r="P58" s="815">
        <f t="shared" si="102"/>
        <v>0.29899999999999999</v>
      </c>
      <c r="Q58" s="757">
        <f t="shared" si="5"/>
        <v>38.869999999999997</v>
      </c>
      <c r="R58" s="757">
        <f t="shared" si="6"/>
        <v>48.698</v>
      </c>
      <c r="S58" s="833">
        <f t="shared" si="7"/>
        <v>6330.74</v>
      </c>
      <c r="T58" s="821">
        <f>'[4]3'!T58</f>
        <v>1.4999999999999999E-2</v>
      </c>
      <c r="U58" s="818">
        <f>'[4]3'!U58</f>
        <v>1.4999999999999999E-2</v>
      </c>
      <c r="V58" s="818">
        <f>'[4]3'!V58</f>
        <v>1.4999999999999999E-2</v>
      </c>
      <c r="W58" s="818">
        <f>'[4]3'!W58</f>
        <v>0.03</v>
      </c>
      <c r="X58" s="818">
        <f>'[4]3'!X58</f>
        <v>0.02</v>
      </c>
      <c r="Y58" s="818">
        <f>'[4]3'!Y58</f>
        <v>5.0000000000000001E-4</v>
      </c>
      <c r="Z58" s="757">
        <f t="shared" si="8"/>
        <v>48.384</v>
      </c>
      <c r="AA58" s="757">
        <f t="shared" si="9"/>
        <v>11.906999999999998</v>
      </c>
      <c r="AB58" s="757">
        <f t="shared" si="10"/>
        <v>0</v>
      </c>
      <c r="AC58" s="757">
        <f t="shared" si="11"/>
        <v>0</v>
      </c>
      <c r="AD58" s="757">
        <f t="shared" si="12"/>
        <v>7837.83</v>
      </c>
      <c r="AE58" s="815">
        <f t="shared" si="103"/>
        <v>0.41400000000000003</v>
      </c>
      <c r="AF58" s="757">
        <f t="shared" si="13"/>
        <v>53.82</v>
      </c>
      <c r="AG58" s="757">
        <f t="shared" si="14"/>
        <v>60.704999999999998</v>
      </c>
      <c r="AH58" s="833">
        <f t="shared" si="15"/>
        <v>7891.65</v>
      </c>
      <c r="AI58" s="843">
        <v>1.4999999999999999E-2</v>
      </c>
      <c r="AJ58" s="844">
        <v>1.4999999999999999E-2</v>
      </c>
      <c r="AK58" s="844">
        <v>1.4999999999999999E-2</v>
      </c>
      <c r="AL58" s="808">
        <v>0.03</v>
      </c>
      <c r="AM58" s="808">
        <v>0.02</v>
      </c>
      <c r="AN58" s="808">
        <v>5.0000000000000001E-4</v>
      </c>
      <c r="AO58" s="757">
        <f t="shared" si="16"/>
        <v>61.41</v>
      </c>
      <c r="AP58" s="757">
        <f t="shared" si="17"/>
        <v>15.780000000000006</v>
      </c>
      <c r="AQ58" s="757">
        <f t="shared" si="18"/>
        <v>0</v>
      </c>
      <c r="AR58" s="757">
        <f t="shared" si="19"/>
        <v>0</v>
      </c>
      <c r="AS58" s="757">
        <f t="shared" si="20"/>
        <v>10034.700000000001</v>
      </c>
      <c r="AT58" s="815">
        <f t="shared" si="104"/>
        <v>0.46</v>
      </c>
      <c r="AU58" s="757">
        <f t="shared" si="21"/>
        <v>59.8</v>
      </c>
      <c r="AV58" s="757">
        <f t="shared" si="22"/>
        <v>77.649999999999991</v>
      </c>
      <c r="AW58" s="833">
        <f t="shared" si="23"/>
        <v>10094.5</v>
      </c>
      <c r="AX58" s="818">
        <f>'[4]3'!AX58</f>
        <v>1.4999999999999999E-2</v>
      </c>
      <c r="AY58" s="818">
        <f>'[4]3'!AY58</f>
        <v>1.4999999999999999E-2</v>
      </c>
      <c r="AZ58" s="818">
        <f>'[4]3'!AZ58</f>
        <v>1.4999999999999999E-2</v>
      </c>
      <c r="BA58" s="818">
        <f>'[4]3'!BA58</f>
        <v>0.03</v>
      </c>
      <c r="BB58" s="818">
        <f>'[4]3'!BB58</f>
        <v>0.02</v>
      </c>
      <c r="BC58" s="818">
        <f>'[4]3'!BC58</f>
        <v>5.0000000000000001E-4</v>
      </c>
      <c r="BD58" s="757">
        <f t="shared" si="24"/>
        <v>53.038499999999999</v>
      </c>
      <c r="BE58" s="757">
        <f t="shared" si="25"/>
        <v>14.905499999999995</v>
      </c>
      <c r="BF58" s="757">
        <f t="shared" si="26"/>
        <v>0</v>
      </c>
      <c r="BG58" s="757">
        <f t="shared" si="27"/>
        <v>0</v>
      </c>
      <c r="BH58" s="757">
        <f t="shared" si="28"/>
        <v>8832.7199999999993</v>
      </c>
      <c r="BI58" s="815">
        <f t="shared" si="105"/>
        <v>0</v>
      </c>
      <c r="BJ58" s="757">
        <f t="shared" si="29"/>
        <v>0</v>
      </c>
      <c r="BK58" s="757">
        <f t="shared" si="30"/>
        <v>67.943999999999988</v>
      </c>
      <c r="BL58" s="833">
        <f t="shared" si="31"/>
        <v>8832.7199999999993</v>
      </c>
      <c r="BM58" s="821">
        <f>'[4]3'!BM58</f>
        <v>1.4999999999999999E-2</v>
      </c>
      <c r="BN58" s="818">
        <f>'[4]3'!BN58</f>
        <v>1.4999999999999999E-2</v>
      </c>
      <c r="BO58" s="818">
        <f>'[4]3'!BO58</f>
        <v>1.4999999999999999E-2</v>
      </c>
      <c r="BP58" s="818">
        <f>'[4]3'!BP58</f>
        <v>0.03</v>
      </c>
      <c r="BQ58" s="818">
        <f>'[4]3'!BQ58</f>
        <v>0.02</v>
      </c>
      <c r="BR58" s="818">
        <f>'[4]3'!BR58</f>
        <v>5.0000000000000001E-4</v>
      </c>
      <c r="BS58" s="757">
        <f t="shared" si="32"/>
        <v>39.986999999999995</v>
      </c>
      <c r="BT58" s="757">
        <f t="shared" si="33"/>
        <v>12.69</v>
      </c>
      <c r="BU58" s="757">
        <f t="shared" si="34"/>
        <v>0</v>
      </c>
      <c r="BV58" s="757">
        <f t="shared" si="35"/>
        <v>0</v>
      </c>
      <c r="BW58" s="757">
        <f t="shared" si="36"/>
        <v>6848.01</v>
      </c>
      <c r="BX58" s="815">
        <f t="shared" si="106"/>
        <v>0.378</v>
      </c>
      <c r="BY58" s="757">
        <f t="shared" si="37"/>
        <v>49.14</v>
      </c>
      <c r="BZ58" s="757">
        <f t="shared" si="38"/>
        <v>53.054999999999993</v>
      </c>
      <c r="CA58" s="833">
        <f t="shared" si="39"/>
        <v>6897.1500000000005</v>
      </c>
      <c r="CB58" s="818">
        <f>'[4]3'!CB58</f>
        <v>1.4999999999999999E-2</v>
      </c>
      <c r="CC58" s="818">
        <f>'[4]3'!CC58</f>
        <v>1.4999999999999999E-2</v>
      </c>
      <c r="CD58" s="818">
        <f>'[4]3'!CD58</f>
        <v>1.4999999999999999E-2</v>
      </c>
      <c r="CE58" s="818">
        <f>'[4]3'!CE58</f>
        <v>0.03</v>
      </c>
      <c r="CF58" s="818">
        <f>'[4]3'!CF58</f>
        <v>0.02</v>
      </c>
      <c r="CG58" s="818">
        <f>'[4]3'!CG58</f>
        <v>5.0000000000000001E-4</v>
      </c>
      <c r="CH58" s="757">
        <f t="shared" si="40"/>
        <v>28.984499999999997</v>
      </c>
      <c r="CI58" s="757">
        <f t="shared" si="41"/>
        <v>10.858500000000003</v>
      </c>
      <c r="CJ58" s="757">
        <f t="shared" si="42"/>
        <v>0</v>
      </c>
      <c r="CK58" s="757">
        <f t="shared" si="43"/>
        <v>0</v>
      </c>
      <c r="CL58" s="757">
        <f t="shared" si="44"/>
        <v>5179.59</v>
      </c>
      <c r="CM58" s="815">
        <f t="shared" si="107"/>
        <v>0.3135</v>
      </c>
      <c r="CN58" s="757">
        <f t="shared" si="45"/>
        <v>40.76</v>
      </c>
      <c r="CO58" s="757">
        <f t="shared" si="46"/>
        <v>40.156500000000001</v>
      </c>
      <c r="CP58" s="833">
        <f t="shared" si="47"/>
        <v>5220.3500000000004</v>
      </c>
      <c r="CQ58" s="821">
        <f>'[4]3'!CQ58</f>
        <v>1.4999999999999999E-2</v>
      </c>
      <c r="CR58" s="818">
        <f>'[4]3'!CR58</f>
        <v>1.4999999999999999E-2</v>
      </c>
      <c r="CS58" s="818">
        <f>'[4]3'!CS58</f>
        <v>1.4999999999999999E-2</v>
      </c>
      <c r="CT58" s="818">
        <f>'[4]3'!CT58</f>
        <v>0.03</v>
      </c>
      <c r="CU58" s="818">
        <f>'[4]3'!CU58</f>
        <v>0.02</v>
      </c>
      <c r="CV58" s="818">
        <f>'[4]3'!CV58</f>
        <v>5.0000000000000001E-4</v>
      </c>
      <c r="CW58" s="757">
        <f t="shared" si="48"/>
        <v>21.66</v>
      </c>
      <c r="CX58" s="757">
        <f t="shared" si="49"/>
        <v>9.6044999999999998</v>
      </c>
      <c r="CY58" s="757">
        <f t="shared" si="50"/>
        <v>0</v>
      </c>
      <c r="CZ58" s="757">
        <f t="shared" si="51"/>
        <v>0</v>
      </c>
      <c r="DA58" s="757">
        <f t="shared" si="52"/>
        <v>4064.39</v>
      </c>
      <c r="DB58" s="815">
        <f t="shared" si="108"/>
        <v>0.2185</v>
      </c>
      <c r="DC58" s="757">
        <f t="shared" si="53"/>
        <v>28.41</v>
      </c>
      <c r="DD58" s="757">
        <f t="shared" si="54"/>
        <v>31.482999999999997</v>
      </c>
      <c r="DE58" s="833">
        <f t="shared" si="55"/>
        <v>4092.7999999999997</v>
      </c>
      <c r="DF58" s="821">
        <f>'[4]3'!DF58</f>
        <v>0.01</v>
      </c>
      <c r="DG58" s="818">
        <f>'[4]3'!DG58</f>
        <v>0.01</v>
      </c>
      <c r="DH58" s="818">
        <f>'[4]3'!DH58</f>
        <v>0.01</v>
      </c>
      <c r="DI58" s="818">
        <f>'[4]3'!DI58</f>
        <v>0.03</v>
      </c>
      <c r="DJ58" s="818">
        <f>'[4]3'!DJ58</f>
        <v>0.02</v>
      </c>
      <c r="DK58" s="818">
        <f>'[4]3'!DK58</f>
        <v>5.0000000000000001E-4</v>
      </c>
      <c r="DL58" s="757">
        <f t="shared" si="56"/>
        <v>19.971</v>
      </c>
      <c r="DM58" s="757">
        <f t="shared" si="57"/>
        <v>7.3290000000000006</v>
      </c>
      <c r="DN58" s="757">
        <f t="shared" si="58"/>
        <v>0</v>
      </c>
      <c r="DO58" s="757">
        <f t="shared" si="59"/>
        <v>0</v>
      </c>
      <c r="DP58" s="757">
        <f t="shared" si="60"/>
        <v>3549</v>
      </c>
      <c r="DQ58" s="815">
        <f t="shared" si="109"/>
        <v>0.27300000000000002</v>
      </c>
      <c r="DR58" s="757">
        <f t="shared" si="61"/>
        <v>35.49</v>
      </c>
      <c r="DS58" s="757">
        <f t="shared" si="62"/>
        <v>27.573</v>
      </c>
      <c r="DT58" s="833">
        <f t="shared" si="63"/>
        <v>3584.49</v>
      </c>
      <c r="DU58" s="821">
        <f>'[4]3'!DU58</f>
        <v>1.4999999999999999E-2</v>
      </c>
      <c r="DV58" s="818">
        <f>'[4]3'!DV58</f>
        <v>1.4999999999999999E-2</v>
      </c>
      <c r="DW58" s="818">
        <f>'[4]3'!DW58</f>
        <v>1.4999999999999999E-2</v>
      </c>
      <c r="DX58" s="818">
        <f>'[4]3'!DX58</f>
        <v>2.5000000000000001E-2</v>
      </c>
      <c r="DY58" s="818">
        <f>'[4]3'!DY58</f>
        <v>0.01</v>
      </c>
      <c r="DZ58" s="818">
        <f>'[4]3'!DZ58</f>
        <v>1E-3</v>
      </c>
      <c r="EA58" s="757">
        <f t="shared" si="64"/>
        <v>46.379999999999995</v>
      </c>
      <c r="EB58" s="757">
        <f t="shared" si="65"/>
        <v>10.979999999999999</v>
      </c>
      <c r="EC58" s="757">
        <f t="shared" si="66"/>
        <v>0</v>
      </c>
      <c r="ED58" s="757">
        <f t="shared" si="67"/>
        <v>0</v>
      </c>
      <c r="EE58" s="757">
        <f t="shared" si="68"/>
        <v>7456.8</v>
      </c>
      <c r="EF58" s="757">
        <f t="shared" si="110"/>
        <v>0.70000000000000007</v>
      </c>
      <c r="EG58" s="757">
        <f t="shared" si="69"/>
        <v>91</v>
      </c>
      <c r="EH58" s="757">
        <f t="shared" si="70"/>
        <v>58.059999999999995</v>
      </c>
      <c r="EI58" s="833">
        <f t="shared" si="71"/>
        <v>7547.8</v>
      </c>
      <c r="EJ58" s="821">
        <f>'[4]3'!EJ58</f>
        <v>1.4999999999999999E-2</v>
      </c>
      <c r="EK58" s="818">
        <f>'[4]3'!EK58</f>
        <v>1.4999999999999999E-2</v>
      </c>
      <c r="EL58" s="818">
        <f>'[4]3'!EL58</f>
        <v>1.4999999999999999E-2</v>
      </c>
      <c r="EM58" s="818">
        <f>'[4]3'!EM58</f>
        <v>2.5000000000000001E-2</v>
      </c>
      <c r="EN58" s="818">
        <f>'[4]3'!EN58</f>
        <v>0.01</v>
      </c>
      <c r="EO58" s="818">
        <f>'[4]3'!EO58</f>
        <v>1E-3</v>
      </c>
      <c r="EP58" s="757">
        <f t="shared" si="72"/>
        <v>50.900999999999996</v>
      </c>
      <c r="EQ58" s="757">
        <f t="shared" si="73"/>
        <v>10.858499999999998</v>
      </c>
      <c r="ER58" s="757">
        <f t="shared" si="74"/>
        <v>0</v>
      </c>
      <c r="ES58" s="757">
        <f t="shared" si="75"/>
        <v>0</v>
      </c>
      <c r="ET58" s="757">
        <f t="shared" si="76"/>
        <v>8028.74</v>
      </c>
      <c r="EU58" s="757">
        <f t="shared" si="77"/>
        <v>0.79800000000000004</v>
      </c>
      <c r="EV58" s="757">
        <f t="shared" si="78"/>
        <v>103.74</v>
      </c>
      <c r="EW58" s="757">
        <f t="shared" si="79"/>
        <v>62.557499999999997</v>
      </c>
      <c r="EX58" s="833">
        <f t="shared" si="80"/>
        <v>8132.48</v>
      </c>
      <c r="EY58" s="818">
        <f>'[4]3'!EY58</f>
        <v>0.02</v>
      </c>
      <c r="EZ58" s="818">
        <f>'[4]3'!EZ58</f>
        <v>0.02</v>
      </c>
      <c r="FA58" s="818">
        <f>'[4]3'!FA58</f>
        <v>0.02</v>
      </c>
      <c r="FB58" s="818">
        <f>'[4]3'!FB58</f>
        <v>2.5000000000000001E-2</v>
      </c>
      <c r="FC58" s="818">
        <f>'[4]3'!FC58</f>
        <v>0.01</v>
      </c>
      <c r="FD58" s="818">
        <f>'[4]3'!FD58</f>
        <v>1E-3</v>
      </c>
      <c r="FE58" s="757">
        <f t="shared" si="81"/>
        <v>75.278000000000006</v>
      </c>
      <c r="FF58" s="757">
        <f t="shared" si="82"/>
        <v>16.567999999999998</v>
      </c>
      <c r="FG58" s="757">
        <f t="shared" si="83"/>
        <v>0</v>
      </c>
      <c r="FH58" s="757">
        <f t="shared" si="84"/>
        <v>0</v>
      </c>
      <c r="FI58" s="757">
        <f t="shared" si="85"/>
        <v>11939.98</v>
      </c>
      <c r="FJ58" s="757">
        <f t="shared" si="86"/>
        <v>0.91200000000000003</v>
      </c>
      <c r="FK58" s="757">
        <f t="shared" si="87"/>
        <v>118.56</v>
      </c>
      <c r="FL58" s="757">
        <f t="shared" si="88"/>
        <v>92.75800000000001</v>
      </c>
      <c r="FM58" s="833">
        <f t="shared" si="89"/>
        <v>12058.539999999999</v>
      </c>
      <c r="FN58" s="818">
        <f>'[4]3'!FN58</f>
        <v>0.02</v>
      </c>
      <c r="FO58" s="818">
        <f>'[4]3'!FO58</f>
        <v>0.02</v>
      </c>
      <c r="FP58" s="818">
        <f>'[4]3'!FP58</f>
        <v>0.02</v>
      </c>
      <c r="FQ58" s="818">
        <f>'[4]3'!FQ58</f>
        <v>2.5000000000000001E-2</v>
      </c>
      <c r="FR58" s="818">
        <f>'[4]3'!FR58</f>
        <v>0.01</v>
      </c>
      <c r="FS58" s="818">
        <f>'[4]3'!FS58</f>
        <v>1E-3</v>
      </c>
      <c r="FT58" s="757">
        <f t="shared" si="90"/>
        <v>81.600000000000009</v>
      </c>
      <c r="FU58" s="757">
        <f t="shared" si="91"/>
        <v>18.560000000000002</v>
      </c>
      <c r="FV58" s="757">
        <f t="shared" si="92"/>
        <v>0</v>
      </c>
      <c r="FW58" s="757">
        <f t="shared" si="93"/>
        <v>0</v>
      </c>
      <c r="FX58" s="757">
        <f t="shared" si="94"/>
        <v>13020.8</v>
      </c>
      <c r="FY58" s="757">
        <f t="shared" si="95"/>
        <v>0.96</v>
      </c>
      <c r="FZ58" s="757">
        <f t="shared" si="96"/>
        <v>124.8</v>
      </c>
      <c r="GA58" s="757">
        <f t="shared" si="97"/>
        <v>101.12</v>
      </c>
      <c r="GB58" s="833">
        <f t="shared" si="98"/>
        <v>13145.599999999999</v>
      </c>
      <c r="GC58" s="835">
        <f t="shared" si="114"/>
        <v>348.20849999999996</v>
      </c>
      <c r="GD58" s="836">
        <f t="shared" si="114"/>
        <v>45267.11</v>
      </c>
      <c r="GE58" s="837">
        <f t="shared" si="115"/>
        <v>373.55150000000003</v>
      </c>
      <c r="GF58" s="838">
        <f t="shared" si="115"/>
        <v>48561.71</v>
      </c>
      <c r="GG58" s="839">
        <f t="shared" si="116"/>
        <v>721.76</v>
      </c>
      <c r="GH58" s="59">
        <f t="shared" si="116"/>
        <v>93828.82</v>
      </c>
      <c r="GI58" s="828">
        <v>1</v>
      </c>
      <c r="GJ58" s="105">
        <f t="shared" si="113"/>
        <v>716.03399999999988</v>
      </c>
      <c r="GK58" s="59">
        <f t="shared" si="111"/>
        <v>93084.43</v>
      </c>
      <c r="GL58" s="840">
        <f t="shared" si="112"/>
        <v>5.7260000000001128</v>
      </c>
      <c r="GM58" s="841">
        <f t="shared" si="112"/>
        <v>744.39000000001397</v>
      </c>
    </row>
    <row r="59" spans="1:195" ht="18" customHeight="1">
      <c r="A59" s="814">
        <v>45</v>
      </c>
      <c r="B59" s="842" t="s">
        <v>1235</v>
      </c>
      <c r="C59" s="34" t="s">
        <v>1191</v>
      </c>
      <c r="D59" s="832">
        <f>[4]цены!E53</f>
        <v>175</v>
      </c>
      <c r="E59" s="818">
        <f>'[4]3'!E59</f>
        <v>5.0000000000000001E-3</v>
      </c>
      <c r="F59" s="818">
        <f>'[4]3'!F59</f>
        <v>5.0000000000000001E-3</v>
      </c>
      <c r="G59" s="818">
        <f>'[4]3'!G59</f>
        <v>5.0000000000000001E-3</v>
      </c>
      <c r="H59" s="818">
        <f>'[4]3'!H59</f>
        <v>8.0000000000000002E-3</v>
      </c>
      <c r="I59" s="818">
        <f>'[4]3'!I59</f>
        <v>2E-3</v>
      </c>
      <c r="J59" s="818">
        <f>'[4]3'!J59</f>
        <v>5.0000000000000001E-4</v>
      </c>
      <c r="K59" s="757">
        <f t="shared" si="0"/>
        <v>13.149500000000002</v>
      </c>
      <c r="L59" s="757">
        <f t="shared" si="1"/>
        <v>2.9835000000000003</v>
      </c>
      <c r="M59" s="819">
        <f t="shared" si="2"/>
        <v>0</v>
      </c>
      <c r="N59" s="819">
        <f t="shared" si="3"/>
        <v>0</v>
      </c>
      <c r="O59" s="757">
        <f t="shared" si="4"/>
        <v>2823.28</v>
      </c>
      <c r="P59" s="815">
        <f t="shared" si="102"/>
        <v>0.29899999999999999</v>
      </c>
      <c r="Q59" s="757">
        <f t="shared" si="5"/>
        <v>52.33</v>
      </c>
      <c r="R59" s="757">
        <f t="shared" si="6"/>
        <v>16.432000000000002</v>
      </c>
      <c r="S59" s="833">
        <f t="shared" si="7"/>
        <v>2875.61</v>
      </c>
      <c r="T59" s="821">
        <f>'[4]3'!T59</f>
        <v>5.0000000000000001E-3</v>
      </c>
      <c r="U59" s="818">
        <f>'[4]3'!U59</f>
        <v>5.0000000000000001E-3</v>
      </c>
      <c r="V59" s="818">
        <f>'[4]3'!V59</f>
        <v>5.0000000000000001E-3</v>
      </c>
      <c r="W59" s="818">
        <f>'[4]3'!W59</f>
        <v>8.0000000000000002E-3</v>
      </c>
      <c r="X59" s="818">
        <f>'[4]3'!X59</f>
        <v>2E-3</v>
      </c>
      <c r="Y59" s="818">
        <f>'[4]3'!Y59</f>
        <v>5.0000000000000001E-4</v>
      </c>
      <c r="Z59" s="757">
        <f t="shared" si="8"/>
        <v>16.128</v>
      </c>
      <c r="AA59" s="757">
        <f t="shared" si="9"/>
        <v>3.9689999999999999</v>
      </c>
      <c r="AB59" s="757">
        <f t="shared" si="10"/>
        <v>0</v>
      </c>
      <c r="AC59" s="757">
        <f t="shared" si="11"/>
        <v>0</v>
      </c>
      <c r="AD59" s="757">
        <f t="shared" si="12"/>
        <v>3516.98</v>
      </c>
      <c r="AE59" s="815">
        <f t="shared" si="103"/>
        <v>0.41400000000000003</v>
      </c>
      <c r="AF59" s="757">
        <f t="shared" si="13"/>
        <v>72.45</v>
      </c>
      <c r="AG59" s="757">
        <f t="shared" si="14"/>
        <v>20.511000000000003</v>
      </c>
      <c r="AH59" s="833">
        <f t="shared" si="15"/>
        <v>3589.43</v>
      </c>
      <c r="AI59" s="834">
        <v>5.0000000000000001E-3</v>
      </c>
      <c r="AJ59" s="808">
        <v>5.0000000000000001E-3</v>
      </c>
      <c r="AK59" s="808">
        <v>5.0000000000000001E-3</v>
      </c>
      <c r="AL59" s="808">
        <v>8.0000000000000002E-3</v>
      </c>
      <c r="AM59" s="808">
        <v>2E-3</v>
      </c>
      <c r="AN59" s="808">
        <v>5.0000000000000001E-4</v>
      </c>
      <c r="AO59" s="757">
        <f t="shared" si="16"/>
        <v>20.47</v>
      </c>
      <c r="AP59" s="757">
        <f t="shared" si="17"/>
        <v>5.2600000000000025</v>
      </c>
      <c r="AQ59" s="757">
        <f t="shared" si="18"/>
        <v>0</v>
      </c>
      <c r="AR59" s="757">
        <f t="shared" si="19"/>
        <v>0</v>
      </c>
      <c r="AS59" s="757">
        <f t="shared" si="20"/>
        <v>4502.75</v>
      </c>
      <c r="AT59" s="815">
        <f t="shared" si="104"/>
        <v>0.46</v>
      </c>
      <c r="AU59" s="757">
        <f t="shared" si="21"/>
        <v>80.5</v>
      </c>
      <c r="AV59" s="757">
        <f t="shared" si="22"/>
        <v>26.19</v>
      </c>
      <c r="AW59" s="833">
        <f t="shared" si="23"/>
        <v>4583.25</v>
      </c>
      <c r="AX59" s="818">
        <f>'[4]3'!AX59</f>
        <v>5.0000000000000001E-3</v>
      </c>
      <c r="AY59" s="818">
        <f>'[4]3'!AY59</f>
        <v>5.0000000000000001E-3</v>
      </c>
      <c r="AZ59" s="818">
        <f>'[4]3'!AZ59</f>
        <v>5.0000000000000001E-3</v>
      </c>
      <c r="BA59" s="818">
        <f>'[4]3'!BA59</f>
        <v>8.0000000000000002E-3</v>
      </c>
      <c r="BB59" s="818">
        <f>'[4]3'!BB59</f>
        <v>2E-3</v>
      </c>
      <c r="BC59" s="818">
        <f>'[4]3'!BC59</f>
        <v>5.0000000000000001E-4</v>
      </c>
      <c r="BD59" s="757">
        <f t="shared" si="24"/>
        <v>17.679500000000001</v>
      </c>
      <c r="BE59" s="757">
        <f t="shared" si="25"/>
        <v>4.9684999999999988</v>
      </c>
      <c r="BF59" s="757">
        <f t="shared" si="26"/>
        <v>0</v>
      </c>
      <c r="BG59" s="757">
        <f t="shared" si="27"/>
        <v>0</v>
      </c>
      <c r="BH59" s="757">
        <f t="shared" si="28"/>
        <v>3963.4</v>
      </c>
      <c r="BI59" s="815">
        <f t="shared" si="105"/>
        <v>0</v>
      </c>
      <c r="BJ59" s="757">
        <f t="shared" si="29"/>
        <v>0</v>
      </c>
      <c r="BK59" s="757">
        <f t="shared" si="30"/>
        <v>22.648</v>
      </c>
      <c r="BL59" s="833">
        <f t="shared" si="31"/>
        <v>3963.4</v>
      </c>
      <c r="BM59" s="821">
        <f>'[4]3'!BM59</f>
        <v>5.0000000000000001E-3</v>
      </c>
      <c r="BN59" s="818">
        <f>'[4]3'!BN59</f>
        <v>5.0000000000000001E-3</v>
      </c>
      <c r="BO59" s="818">
        <f>'[4]3'!BO59</f>
        <v>5.0000000000000001E-3</v>
      </c>
      <c r="BP59" s="818">
        <f>'[4]3'!BP59</f>
        <v>8.0000000000000002E-3</v>
      </c>
      <c r="BQ59" s="818">
        <f>'[4]3'!BQ59</f>
        <v>2E-3</v>
      </c>
      <c r="BR59" s="818">
        <f>'[4]3'!BR59</f>
        <v>5.0000000000000001E-4</v>
      </c>
      <c r="BS59" s="757">
        <f t="shared" si="32"/>
        <v>13.328999999999999</v>
      </c>
      <c r="BT59" s="757">
        <f t="shared" si="33"/>
        <v>4.2300000000000004</v>
      </c>
      <c r="BU59" s="757">
        <f t="shared" si="34"/>
        <v>0</v>
      </c>
      <c r="BV59" s="757">
        <f t="shared" si="35"/>
        <v>0</v>
      </c>
      <c r="BW59" s="757">
        <f t="shared" si="36"/>
        <v>3072.83</v>
      </c>
      <c r="BX59" s="815">
        <f t="shared" si="106"/>
        <v>0.378</v>
      </c>
      <c r="BY59" s="757">
        <f t="shared" si="37"/>
        <v>66.150000000000006</v>
      </c>
      <c r="BZ59" s="757">
        <f t="shared" si="38"/>
        <v>17.936999999999998</v>
      </c>
      <c r="CA59" s="833">
        <f t="shared" si="39"/>
        <v>3138.98</v>
      </c>
      <c r="CB59" s="818">
        <f>'[4]3'!CB59</f>
        <v>5.0000000000000001E-3</v>
      </c>
      <c r="CC59" s="818">
        <f>'[4]3'!CC59</f>
        <v>5.0000000000000001E-3</v>
      </c>
      <c r="CD59" s="818">
        <f>'[4]3'!CD59</f>
        <v>5.0000000000000001E-3</v>
      </c>
      <c r="CE59" s="818">
        <f>'[4]3'!CE59</f>
        <v>8.0000000000000002E-3</v>
      </c>
      <c r="CF59" s="818">
        <f>'[4]3'!CF59</f>
        <v>2E-3</v>
      </c>
      <c r="CG59" s="818">
        <f>'[4]3'!CG59</f>
        <v>5.0000000000000001E-4</v>
      </c>
      <c r="CH59" s="757">
        <f t="shared" si="40"/>
        <v>9.6615000000000002</v>
      </c>
      <c r="CI59" s="757">
        <f t="shared" si="41"/>
        <v>3.6195000000000013</v>
      </c>
      <c r="CJ59" s="757">
        <f t="shared" si="42"/>
        <v>0</v>
      </c>
      <c r="CK59" s="757">
        <f t="shared" si="43"/>
        <v>0</v>
      </c>
      <c r="CL59" s="757">
        <f t="shared" si="44"/>
        <v>2324.1799999999998</v>
      </c>
      <c r="CM59" s="815">
        <f t="shared" si="107"/>
        <v>0.3135</v>
      </c>
      <c r="CN59" s="757">
        <f t="shared" si="45"/>
        <v>54.86</v>
      </c>
      <c r="CO59" s="757">
        <f t="shared" si="46"/>
        <v>13.594500000000002</v>
      </c>
      <c r="CP59" s="833">
        <f t="shared" si="47"/>
        <v>2379.04</v>
      </c>
      <c r="CQ59" s="821">
        <f>'[4]3'!CQ59</f>
        <v>5.0000000000000001E-3</v>
      </c>
      <c r="CR59" s="818">
        <f>'[4]3'!CR59</f>
        <v>5.0000000000000001E-3</v>
      </c>
      <c r="CS59" s="818">
        <f>'[4]3'!CS59</f>
        <v>5.0000000000000001E-3</v>
      </c>
      <c r="CT59" s="818">
        <f>'[4]3'!CT59</f>
        <v>8.0000000000000002E-3</v>
      </c>
      <c r="CU59" s="818">
        <f>'[4]3'!CU59</f>
        <v>4.0000000000000001E-3</v>
      </c>
      <c r="CV59" s="818">
        <f>'[4]3'!CV59</f>
        <v>5.0000000000000001E-4</v>
      </c>
      <c r="CW59" s="757">
        <f t="shared" si="48"/>
        <v>7.22</v>
      </c>
      <c r="CX59" s="757">
        <f t="shared" si="49"/>
        <v>3.2015000000000002</v>
      </c>
      <c r="CY59" s="757">
        <f t="shared" si="50"/>
        <v>0</v>
      </c>
      <c r="CZ59" s="757">
        <f t="shared" si="51"/>
        <v>0</v>
      </c>
      <c r="DA59" s="757">
        <f t="shared" si="52"/>
        <v>1823.76</v>
      </c>
      <c r="DB59" s="815">
        <f t="shared" si="108"/>
        <v>0.2185</v>
      </c>
      <c r="DC59" s="757">
        <f t="shared" si="53"/>
        <v>38.24</v>
      </c>
      <c r="DD59" s="757">
        <f t="shared" si="54"/>
        <v>10.64</v>
      </c>
      <c r="DE59" s="833">
        <f t="shared" si="55"/>
        <v>1862</v>
      </c>
      <c r="DF59" s="821">
        <f>'[4]3'!DF59</f>
        <v>5.0000000000000001E-3</v>
      </c>
      <c r="DG59" s="818">
        <f>'[4]3'!DG59</f>
        <v>5.0000000000000001E-3</v>
      </c>
      <c r="DH59" s="818">
        <f>'[4]3'!DH59</f>
        <v>5.0000000000000001E-3</v>
      </c>
      <c r="DI59" s="818">
        <f>'[4]3'!DI59</f>
        <v>8.0000000000000002E-3</v>
      </c>
      <c r="DJ59" s="818">
        <f>'[4]3'!DJ59</f>
        <v>2E-3</v>
      </c>
      <c r="DK59" s="818">
        <f>'[4]3'!DK59</f>
        <v>5.0000000000000001E-4</v>
      </c>
      <c r="DL59" s="757">
        <f t="shared" si="56"/>
        <v>9.9855</v>
      </c>
      <c r="DM59" s="757">
        <f t="shared" si="57"/>
        <v>3.6645000000000003</v>
      </c>
      <c r="DN59" s="757">
        <f t="shared" si="58"/>
        <v>0</v>
      </c>
      <c r="DO59" s="757">
        <f t="shared" si="59"/>
        <v>0</v>
      </c>
      <c r="DP59" s="757">
        <f t="shared" si="60"/>
        <v>2388.75</v>
      </c>
      <c r="DQ59" s="815">
        <f t="shared" si="109"/>
        <v>0.27300000000000002</v>
      </c>
      <c r="DR59" s="757">
        <f t="shared" si="61"/>
        <v>47.78</v>
      </c>
      <c r="DS59" s="757">
        <f t="shared" si="62"/>
        <v>13.923</v>
      </c>
      <c r="DT59" s="833">
        <f t="shared" si="63"/>
        <v>2436.5300000000002</v>
      </c>
      <c r="DU59" s="821">
        <f>'[4]3'!DU59</f>
        <v>5.0000000000000001E-3</v>
      </c>
      <c r="DV59" s="818">
        <f>'[4]3'!DV59</f>
        <v>5.0000000000000001E-3</v>
      </c>
      <c r="DW59" s="818">
        <f>'[4]3'!DW59</f>
        <v>5.0000000000000001E-3</v>
      </c>
      <c r="DX59" s="818">
        <f>'[4]3'!DX59</f>
        <v>0.01</v>
      </c>
      <c r="DY59" s="818">
        <f>'[4]3'!DY59</f>
        <v>0.01</v>
      </c>
      <c r="DZ59" s="818">
        <f>'[4]3'!DZ59</f>
        <v>1E-3</v>
      </c>
      <c r="EA59" s="757">
        <f t="shared" si="64"/>
        <v>15.46</v>
      </c>
      <c r="EB59" s="757">
        <f t="shared" si="65"/>
        <v>3.6599999999999997</v>
      </c>
      <c r="EC59" s="757">
        <f t="shared" si="66"/>
        <v>0</v>
      </c>
      <c r="ED59" s="757">
        <f t="shared" si="67"/>
        <v>0</v>
      </c>
      <c r="EE59" s="757">
        <f t="shared" si="68"/>
        <v>3346</v>
      </c>
      <c r="EF59" s="757">
        <f t="shared" si="110"/>
        <v>0.70000000000000007</v>
      </c>
      <c r="EG59" s="757">
        <f t="shared" si="69"/>
        <v>122.5</v>
      </c>
      <c r="EH59" s="757">
        <f t="shared" si="70"/>
        <v>19.82</v>
      </c>
      <c r="EI59" s="833">
        <f t="shared" si="71"/>
        <v>3468.5</v>
      </c>
      <c r="EJ59" s="821">
        <f>'[4]3'!EJ59</f>
        <v>5.0000000000000001E-3</v>
      </c>
      <c r="EK59" s="818">
        <f>'[4]3'!EK59</f>
        <v>5.0000000000000001E-3</v>
      </c>
      <c r="EL59" s="818">
        <f>'[4]3'!EL59</f>
        <v>5.0000000000000001E-3</v>
      </c>
      <c r="EM59" s="818">
        <f>'[4]3'!EM59</f>
        <v>0.01</v>
      </c>
      <c r="EN59" s="818">
        <f>'[4]3'!EN59</f>
        <v>0.01</v>
      </c>
      <c r="EO59" s="818">
        <f>'[4]3'!EO59</f>
        <v>1E-3</v>
      </c>
      <c r="EP59" s="757">
        <f t="shared" si="72"/>
        <v>16.967000000000002</v>
      </c>
      <c r="EQ59" s="757">
        <f t="shared" si="73"/>
        <v>3.6194999999999995</v>
      </c>
      <c r="ER59" s="757">
        <f t="shared" si="74"/>
        <v>0</v>
      </c>
      <c r="ES59" s="757">
        <f t="shared" si="75"/>
        <v>0</v>
      </c>
      <c r="ET59" s="757">
        <f t="shared" si="76"/>
        <v>3602.64</v>
      </c>
      <c r="EU59" s="757">
        <f t="shared" si="77"/>
        <v>0.79800000000000004</v>
      </c>
      <c r="EV59" s="757">
        <f t="shared" si="78"/>
        <v>139.65</v>
      </c>
      <c r="EW59" s="757">
        <f t="shared" si="79"/>
        <v>21.384500000000003</v>
      </c>
      <c r="EX59" s="833">
        <f t="shared" si="80"/>
        <v>3742.29</v>
      </c>
      <c r="EY59" s="818">
        <f>'[4]3'!EY59</f>
        <v>5.0000000000000001E-3</v>
      </c>
      <c r="EZ59" s="818">
        <f>'[4]3'!EZ59</f>
        <v>5.0000000000000001E-3</v>
      </c>
      <c r="FA59" s="818">
        <f>'[4]3'!FA59</f>
        <v>5.0000000000000001E-3</v>
      </c>
      <c r="FB59" s="818">
        <f>'[4]3'!FB59</f>
        <v>0.01</v>
      </c>
      <c r="FC59" s="818">
        <f>'[4]3'!FC59</f>
        <v>0.01</v>
      </c>
      <c r="FD59" s="818">
        <f>'[4]3'!FD59</f>
        <v>1E-3</v>
      </c>
      <c r="FE59" s="757">
        <f t="shared" si="81"/>
        <v>18.819500000000001</v>
      </c>
      <c r="FF59" s="757">
        <f t="shared" si="82"/>
        <v>4.1419999999999995</v>
      </c>
      <c r="FG59" s="757">
        <f t="shared" si="83"/>
        <v>0</v>
      </c>
      <c r="FH59" s="757">
        <f t="shared" si="84"/>
        <v>0</v>
      </c>
      <c r="FI59" s="757">
        <f t="shared" si="85"/>
        <v>4018.26</v>
      </c>
      <c r="FJ59" s="757">
        <f t="shared" si="86"/>
        <v>0.91200000000000003</v>
      </c>
      <c r="FK59" s="757">
        <f t="shared" si="87"/>
        <v>159.6</v>
      </c>
      <c r="FL59" s="757">
        <f t="shared" si="88"/>
        <v>23.8735</v>
      </c>
      <c r="FM59" s="833">
        <f t="shared" si="89"/>
        <v>4177.8600000000006</v>
      </c>
      <c r="FN59" s="818">
        <f>'[4]3'!FN59</f>
        <v>5.0000000000000001E-3</v>
      </c>
      <c r="FO59" s="818">
        <f>'[4]3'!FO59</f>
        <v>5.0000000000000001E-3</v>
      </c>
      <c r="FP59" s="818">
        <f>'[4]3'!FP59</f>
        <v>5.0000000000000001E-3</v>
      </c>
      <c r="FQ59" s="818">
        <f>'[4]3'!FQ59</f>
        <v>0.01</v>
      </c>
      <c r="FR59" s="818">
        <f>'[4]3'!FR59</f>
        <v>0.01</v>
      </c>
      <c r="FS59" s="818">
        <f>'[4]3'!FS59</f>
        <v>1E-3</v>
      </c>
      <c r="FT59" s="757">
        <f t="shared" si="90"/>
        <v>20.400000000000002</v>
      </c>
      <c r="FU59" s="757">
        <f t="shared" si="91"/>
        <v>4.6400000000000006</v>
      </c>
      <c r="FV59" s="757">
        <f t="shared" si="92"/>
        <v>0</v>
      </c>
      <c r="FW59" s="757">
        <f t="shared" si="93"/>
        <v>0</v>
      </c>
      <c r="FX59" s="757">
        <f t="shared" si="94"/>
        <v>4382</v>
      </c>
      <c r="FY59" s="757">
        <f t="shared" si="95"/>
        <v>0.96</v>
      </c>
      <c r="FZ59" s="757">
        <f t="shared" si="96"/>
        <v>168</v>
      </c>
      <c r="GA59" s="757">
        <f t="shared" si="97"/>
        <v>26.000000000000004</v>
      </c>
      <c r="GB59" s="833">
        <f t="shared" si="98"/>
        <v>4550</v>
      </c>
      <c r="GC59" s="835">
        <f t="shared" si="114"/>
        <v>117.3125</v>
      </c>
      <c r="GD59" s="836">
        <f t="shared" si="114"/>
        <v>20529.710000000003</v>
      </c>
      <c r="GE59" s="837">
        <f t="shared" si="115"/>
        <v>115.64100000000002</v>
      </c>
      <c r="GF59" s="838">
        <f t="shared" si="115"/>
        <v>20237.18</v>
      </c>
      <c r="GG59" s="839">
        <f t="shared" si="116"/>
        <v>232.95350000000002</v>
      </c>
      <c r="GH59" s="59">
        <f t="shared" si="116"/>
        <v>40766.89</v>
      </c>
      <c r="GI59" s="828">
        <v>1</v>
      </c>
      <c r="GJ59" s="105">
        <f t="shared" si="113"/>
        <v>227.22750000000002</v>
      </c>
      <c r="GK59" s="59">
        <f t="shared" si="111"/>
        <v>39764.83</v>
      </c>
      <c r="GL59" s="840">
        <f t="shared" si="112"/>
        <v>5.7259999999999991</v>
      </c>
      <c r="GM59" s="841">
        <f t="shared" si="112"/>
        <v>1002.0599999999977</v>
      </c>
    </row>
    <row r="60" spans="1:195" ht="18" customHeight="1">
      <c r="A60" s="831">
        <v>46</v>
      </c>
      <c r="B60" s="842" t="s">
        <v>1236</v>
      </c>
      <c r="C60" s="34" t="s">
        <v>1191</v>
      </c>
      <c r="D60" s="832">
        <f>[4]цены!E54</f>
        <v>275</v>
      </c>
      <c r="E60" s="818">
        <f>'[4]3'!E60</f>
        <v>8.0000000000000002E-3</v>
      </c>
      <c r="F60" s="818">
        <f>'[4]3'!F60</f>
        <v>8.0000000000000002E-3</v>
      </c>
      <c r="G60" s="818">
        <f>'[4]3'!G60</f>
        <v>8.0000000000000002E-3</v>
      </c>
      <c r="H60" s="818">
        <f>'[4]3'!H60</f>
        <v>8.0000000000000002E-3</v>
      </c>
      <c r="I60" s="818">
        <f>'[4]3'!I60</f>
        <v>3.0000000000000001E-3</v>
      </c>
      <c r="J60" s="818">
        <f>'[4]3'!J60</f>
        <v>0</v>
      </c>
      <c r="K60" s="757">
        <f t="shared" si="0"/>
        <v>21.039200000000001</v>
      </c>
      <c r="L60" s="757">
        <f t="shared" si="1"/>
        <v>4.7736000000000001</v>
      </c>
      <c r="M60" s="819">
        <f t="shared" si="2"/>
        <v>0</v>
      </c>
      <c r="N60" s="819">
        <f t="shared" si="3"/>
        <v>0</v>
      </c>
      <c r="O60" s="757">
        <f t="shared" si="4"/>
        <v>7098.52</v>
      </c>
      <c r="P60" s="815">
        <f t="shared" si="102"/>
        <v>0</v>
      </c>
      <c r="Q60" s="757">
        <f t="shared" si="5"/>
        <v>0</v>
      </c>
      <c r="R60" s="757">
        <f t="shared" si="6"/>
        <v>25.812800000000003</v>
      </c>
      <c r="S60" s="833">
        <f t="shared" si="7"/>
        <v>7098.52</v>
      </c>
      <c r="T60" s="821">
        <f>'[4]3'!T60</f>
        <v>8.0000000000000002E-3</v>
      </c>
      <c r="U60" s="818">
        <f>'[4]3'!U60</f>
        <v>8.0000000000000002E-3</v>
      </c>
      <c r="V60" s="818">
        <f>'[4]3'!V60</f>
        <v>8.0000000000000002E-3</v>
      </c>
      <c r="W60" s="818">
        <f>'[4]3'!W60</f>
        <v>8.0000000000000002E-3</v>
      </c>
      <c r="X60" s="818">
        <f>'[4]3'!X60</f>
        <v>3.0000000000000001E-3</v>
      </c>
      <c r="Y60" s="818">
        <f>'[4]3'!Y60</f>
        <v>0</v>
      </c>
      <c r="Z60" s="757">
        <f t="shared" si="8"/>
        <v>25.8048</v>
      </c>
      <c r="AA60" s="757">
        <f t="shared" si="9"/>
        <v>6.3503999999999996</v>
      </c>
      <c r="AB60" s="757">
        <f t="shared" si="10"/>
        <v>0</v>
      </c>
      <c r="AC60" s="757">
        <f t="shared" si="11"/>
        <v>0</v>
      </c>
      <c r="AD60" s="757">
        <f t="shared" si="12"/>
        <v>8842.68</v>
      </c>
      <c r="AE60" s="815">
        <f t="shared" si="103"/>
        <v>0</v>
      </c>
      <c r="AF60" s="757">
        <f t="shared" si="13"/>
        <v>0</v>
      </c>
      <c r="AG60" s="757">
        <f t="shared" si="14"/>
        <v>32.155200000000001</v>
      </c>
      <c r="AH60" s="833">
        <f t="shared" si="15"/>
        <v>8842.68</v>
      </c>
      <c r="AI60" s="834">
        <v>8.0000000000000002E-3</v>
      </c>
      <c r="AJ60" s="808">
        <v>8.0000000000000002E-3</v>
      </c>
      <c r="AK60" s="808">
        <v>8.0000000000000002E-3</v>
      </c>
      <c r="AL60" s="808">
        <v>8.0000000000000002E-3</v>
      </c>
      <c r="AM60" s="808">
        <v>3.0000000000000001E-3</v>
      </c>
      <c r="AN60" s="808"/>
      <c r="AO60" s="757">
        <f t="shared" si="16"/>
        <v>32.752000000000002</v>
      </c>
      <c r="AP60" s="757">
        <f t="shared" si="17"/>
        <v>8.4160000000000039</v>
      </c>
      <c r="AQ60" s="757">
        <f t="shared" si="18"/>
        <v>0</v>
      </c>
      <c r="AR60" s="757">
        <f t="shared" si="19"/>
        <v>0</v>
      </c>
      <c r="AS60" s="757">
        <f t="shared" si="20"/>
        <v>11321.2</v>
      </c>
      <c r="AT60" s="815">
        <f t="shared" si="104"/>
        <v>0</v>
      </c>
      <c r="AU60" s="757">
        <f t="shared" si="21"/>
        <v>0</v>
      </c>
      <c r="AV60" s="757">
        <f t="shared" si="22"/>
        <v>41.168000000000006</v>
      </c>
      <c r="AW60" s="833">
        <f t="shared" si="23"/>
        <v>11321.2</v>
      </c>
      <c r="AX60" s="818">
        <f>'[4]3'!AX60</f>
        <v>8.0000000000000002E-3</v>
      </c>
      <c r="AY60" s="818">
        <f>'[4]3'!AY60</f>
        <v>8.0000000000000002E-3</v>
      </c>
      <c r="AZ60" s="818">
        <f>'[4]3'!AZ60</f>
        <v>8.0000000000000002E-3</v>
      </c>
      <c r="BA60" s="818">
        <f>'[4]3'!BA60</f>
        <v>8.0000000000000002E-3</v>
      </c>
      <c r="BB60" s="818">
        <f>'[4]3'!BB60</f>
        <v>3.0000000000000001E-3</v>
      </c>
      <c r="BC60" s="818">
        <f>'[4]3'!BC60</f>
        <v>0</v>
      </c>
      <c r="BD60" s="757">
        <f t="shared" si="24"/>
        <v>28.287200000000002</v>
      </c>
      <c r="BE60" s="757">
        <f t="shared" si="25"/>
        <v>7.9495999999999976</v>
      </c>
      <c r="BF60" s="757">
        <f t="shared" si="26"/>
        <v>0</v>
      </c>
      <c r="BG60" s="757">
        <f t="shared" si="27"/>
        <v>0</v>
      </c>
      <c r="BH60" s="757">
        <f t="shared" si="28"/>
        <v>9965.1200000000008</v>
      </c>
      <c r="BI60" s="815">
        <f t="shared" si="105"/>
        <v>0</v>
      </c>
      <c r="BJ60" s="757">
        <f t="shared" si="29"/>
        <v>0</v>
      </c>
      <c r="BK60" s="757">
        <f t="shared" si="30"/>
        <v>36.236800000000002</v>
      </c>
      <c r="BL60" s="833">
        <f t="shared" si="31"/>
        <v>9965.1200000000008</v>
      </c>
      <c r="BM60" s="821">
        <f>'[4]3'!BM60</f>
        <v>0.01</v>
      </c>
      <c r="BN60" s="818">
        <f>'[4]3'!BN60</f>
        <v>0.01</v>
      </c>
      <c r="BO60" s="818">
        <f>'[4]3'!BO60</f>
        <v>0.01</v>
      </c>
      <c r="BP60" s="818">
        <f>'[4]3'!BP60</f>
        <v>0.01</v>
      </c>
      <c r="BQ60" s="818">
        <f>'[4]3'!BQ60</f>
        <v>3.0000000000000001E-3</v>
      </c>
      <c r="BR60" s="818">
        <f>'[4]3'!BR60</f>
        <v>0</v>
      </c>
      <c r="BS60" s="757">
        <f t="shared" si="32"/>
        <v>26.657999999999998</v>
      </c>
      <c r="BT60" s="757">
        <f t="shared" si="33"/>
        <v>8.4600000000000009</v>
      </c>
      <c r="BU60" s="757">
        <f t="shared" si="34"/>
        <v>0</v>
      </c>
      <c r="BV60" s="757">
        <f t="shared" si="35"/>
        <v>0</v>
      </c>
      <c r="BW60" s="757">
        <f t="shared" si="36"/>
        <v>9657.4500000000007</v>
      </c>
      <c r="BX60" s="815">
        <f t="shared" si="106"/>
        <v>0</v>
      </c>
      <c r="BY60" s="757">
        <f t="shared" si="37"/>
        <v>0</v>
      </c>
      <c r="BZ60" s="757">
        <f t="shared" si="38"/>
        <v>35.117999999999995</v>
      </c>
      <c r="CA60" s="833">
        <f t="shared" si="39"/>
        <v>9657.4500000000007</v>
      </c>
      <c r="CB60" s="818">
        <f>'[4]3'!CB60</f>
        <v>0.02</v>
      </c>
      <c r="CC60" s="818">
        <f>'[4]3'!CC60</f>
        <v>0.02</v>
      </c>
      <c r="CD60" s="818">
        <f>'[4]3'!CD60</f>
        <v>0.02</v>
      </c>
      <c r="CE60" s="818">
        <f>'[4]3'!CE60</f>
        <v>0.02</v>
      </c>
      <c r="CF60" s="818">
        <f>'[4]3'!CF60</f>
        <v>5.0000000000000001E-3</v>
      </c>
      <c r="CG60" s="818">
        <f>'[4]3'!CG60</f>
        <v>0</v>
      </c>
      <c r="CH60" s="757">
        <f t="shared" si="40"/>
        <v>38.646000000000001</v>
      </c>
      <c r="CI60" s="757">
        <f t="shared" si="41"/>
        <v>14.478000000000005</v>
      </c>
      <c r="CJ60" s="757">
        <f t="shared" si="42"/>
        <v>0</v>
      </c>
      <c r="CK60" s="757">
        <f t="shared" si="43"/>
        <v>0</v>
      </c>
      <c r="CL60" s="757">
        <f t="shared" si="44"/>
        <v>14609.1</v>
      </c>
      <c r="CM60" s="815">
        <f t="shared" si="107"/>
        <v>0</v>
      </c>
      <c r="CN60" s="757">
        <f t="shared" si="45"/>
        <v>0</v>
      </c>
      <c r="CO60" s="757">
        <f t="shared" si="46"/>
        <v>53.124000000000009</v>
      </c>
      <c r="CP60" s="833">
        <f t="shared" si="47"/>
        <v>14609.1</v>
      </c>
      <c r="CQ60" s="821">
        <f>'[4]3'!CQ60</f>
        <v>1.4999999999999999E-2</v>
      </c>
      <c r="CR60" s="818">
        <f>'[4]3'!CR60</f>
        <v>1.4999999999999999E-2</v>
      </c>
      <c r="CS60" s="818">
        <f>'[4]3'!CS60</f>
        <v>1.4999999999999999E-2</v>
      </c>
      <c r="CT60" s="818">
        <f>'[4]3'!CT60</f>
        <v>0.02</v>
      </c>
      <c r="CU60" s="818">
        <f>'[4]3'!CU60</f>
        <v>5.0000000000000001E-3</v>
      </c>
      <c r="CV60" s="818">
        <f>'[4]3'!CV60</f>
        <v>0</v>
      </c>
      <c r="CW60" s="757">
        <f t="shared" si="48"/>
        <v>21.66</v>
      </c>
      <c r="CX60" s="757">
        <f t="shared" si="49"/>
        <v>9.6044999999999998</v>
      </c>
      <c r="CY60" s="757">
        <f t="shared" si="50"/>
        <v>0</v>
      </c>
      <c r="CZ60" s="757">
        <f t="shared" si="51"/>
        <v>0</v>
      </c>
      <c r="DA60" s="757">
        <f t="shared" si="52"/>
        <v>8597.74</v>
      </c>
      <c r="DB60" s="815">
        <f t="shared" si="108"/>
        <v>0</v>
      </c>
      <c r="DC60" s="757">
        <f t="shared" si="53"/>
        <v>0</v>
      </c>
      <c r="DD60" s="757">
        <f t="shared" si="54"/>
        <v>31.264499999999998</v>
      </c>
      <c r="DE60" s="833">
        <f t="shared" si="55"/>
        <v>8597.74</v>
      </c>
      <c r="DF60" s="821">
        <f>'[4]3'!DF60</f>
        <v>0.02</v>
      </c>
      <c r="DG60" s="818">
        <f>'[4]3'!DG60</f>
        <v>0.02</v>
      </c>
      <c r="DH60" s="818">
        <f>'[4]3'!DH60</f>
        <v>0.02</v>
      </c>
      <c r="DI60" s="818">
        <f>'[4]3'!DI60</f>
        <v>0.02</v>
      </c>
      <c r="DJ60" s="818">
        <f>'[4]3'!DJ60</f>
        <v>5.0000000000000001E-3</v>
      </c>
      <c r="DK60" s="818">
        <f>'[4]3'!DK60</f>
        <v>0</v>
      </c>
      <c r="DL60" s="757">
        <f t="shared" si="56"/>
        <v>39.942</v>
      </c>
      <c r="DM60" s="757">
        <f t="shared" si="57"/>
        <v>14.658000000000001</v>
      </c>
      <c r="DN60" s="757">
        <f t="shared" si="58"/>
        <v>0</v>
      </c>
      <c r="DO60" s="757">
        <f t="shared" si="59"/>
        <v>0</v>
      </c>
      <c r="DP60" s="757">
        <f t="shared" si="60"/>
        <v>15015</v>
      </c>
      <c r="DQ60" s="815">
        <f t="shared" si="109"/>
        <v>0</v>
      </c>
      <c r="DR60" s="757">
        <f t="shared" si="61"/>
        <v>0</v>
      </c>
      <c r="DS60" s="757">
        <f t="shared" si="62"/>
        <v>54.6</v>
      </c>
      <c r="DT60" s="833">
        <f t="shared" si="63"/>
        <v>15015</v>
      </c>
      <c r="DU60" s="821">
        <f>'[4]3'!DU60</f>
        <v>2.5999999999999999E-2</v>
      </c>
      <c r="DV60" s="818">
        <f>'[4]3'!DV60</f>
        <v>2.5999999999999999E-2</v>
      </c>
      <c r="DW60" s="818">
        <f>'[4]3'!DW60</f>
        <v>2.5999999999999999E-2</v>
      </c>
      <c r="DX60" s="818">
        <f>'[4]3'!DX60</f>
        <v>3.4000000000000002E-2</v>
      </c>
      <c r="DY60" s="818">
        <f>'[4]3'!DY60</f>
        <v>0.02</v>
      </c>
      <c r="DZ60" s="818">
        <f>'[4]3'!DZ60</f>
        <v>0</v>
      </c>
      <c r="EA60" s="757">
        <f t="shared" si="64"/>
        <v>80.391999999999996</v>
      </c>
      <c r="EB60" s="757">
        <f t="shared" si="65"/>
        <v>19.031999999999996</v>
      </c>
      <c r="EC60" s="757">
        <f t="shared" si="66"/>
        <v>0</v>
      </c>
      <c r="ED60" s="757">
        <f t="shared" si="67"/>
        <v>0</v>
      </c>
      <c r="EE60" s="757">
        <f t="shared" si="68"/>
        <v>27341.599999999999</v>
      </c>
      <c r="EF60" s="757">
        <f t="shared" si="110"/>
        <v>0</v>
      </c>
      <c r="EG60" s="757">
        <f t="shared" si="69"/>
        <v>0</v>
      </c>
      <c r="EH60" s="757">
        <f t="shared" si="70"/>
        <v>99.423999999999992</v>
      </c>
      <c r="EI60" s="833">
        <f t="shared" si="71"/>
        <v>27341.599999999999</v>
      </c>
      <c r="EJ60" s="821">
        <f>'[4]3'!EJ60</f>
        <v>2.5999999999999999E-2</v>
      </c>
      <c r="EK60" s="818">
        <f>'[4]3'!EK60</f>
        <v>2.5999999999999999E-2</v>
      </c>
      <c r="EL60" s="818">
        <f>'[4]3'!EL60</f>
        <v>2.5999999999999999E-2</v>
      </c>
      <c r="EM60" s="818">
        <f>'[4]3'!EM60</f>
        <v>3.4000000000000002E-2</v>
      </c>
      <c r="EN60" s="818">
        <f>'[4]3'!EN60</f>
        <v>0.02</v>
      </c>
      <c r="EO60" s="818">
        <f>'[4]3'!EO60</f>
        <v>0</v>
      </c>
      <c r="EP60" s="757">
        <f t="shared" si="72"/>
        <v>88.228399999999993</v>
      </c>
      <c r="EQ60" s="757">
        <f t="shared" si="73"/>
        <v>18.821399999999997</v>
      </c>
      <c r="ER60" s="757">
        <f t="shared" si="74"/>
        <v>0</v>
      </c>
      <c r="ES60" s="757">
        <f t="shared" si="75"/>
        <v>0</v>
      </c>
      <c r="ET60" s="757">
        <f t="shared" si="76"/>
        <v>29438.7</v>
      </c>
      <c r="EU60" s="757">
        <f t="shared" si="77"/>
        <v>0</v>
      </c>
      <c r="EV60" s="757">
        <f t="shared" si="78"/>
        <v>0</v>
      </c>
      <c r="EW60" s="757">
        <f t="shared" si="79"/>
        <v>107.04979999999999</v>
      </c>
      <c r="EX60" s="833">
        <f t="shared" si="80"/>
        <v>29438.7</v>
      </c>
      <c r="EY60" s="818">
        <f>'[4]3'!EY60</f>
        <v>1.4999999999999999E-2</v>
      </c>
      <c r="EZ60" s="818">
        <f>'[4]3'!EZ60</f>
        <v>1.4999999999999999E-2</v>
      </c>
      <c r="FA60" s="818">
        <f>'[4]3'!FA60</f>
        <v>1.4999999999999999E-2</v>
      </c>
      <c r="FB60" s="818">
        <f>'[4]3'!FB60</f>
        <v>3.4000000000000002E-2</v>
      </c>
      <c r="FC60" s="818">
        <f>'[4]3'!FC60</f>
        <v>0.02</v>
      </c>
      <c r="FD60" s="818">
        <f>'[4]3'!FD60</f>
        <v>0</v>
      </c>
      <c r="FE60" s="757">
        <f t="shared" si="81"/>
        <v>56.458500000000001</v>
      </c>
      <c r="FF60" s="757">
        <f t="shared" si="82"/>
        <v>12.425999999999998</v>
      </c>
      <c r="FG60" s="757">
        <f t="shared" si="83"/>
        <v>0</v>
      </c>
      <c r="FH60" s="757">
        <f t="shared" si="84"/>
        <v>0</v>
      </c>
      <c r="FI60" s="757">
        <f t="shared" si="85"/>
        <v>18943.240000000002</v>
      </c>
      <c r="FJ60" s="757">
        <f t="shared" si="86"/>
        <v>0</v>
      </c>
      <c r="FK60" s="757">
        <f t="shared" si="87"/>
        <v>0</v>
      </c>
      <c r="FL60" s="757">
        <f t="shared" si="88"/>
        <v>68.884500000000003</v>
      </c>
      <c r="FM60" s="833">
        <f t="shared" si="89"/>
        <v>18943.240000000002</v>
      </c>
      <c r="FN60" s="818">
        <f>'[4]3'!FN60</f>
        <v>1.4999999999999999E-2</v>
      </c>
      <c r="FO60" s="818">
        <f>'[4]3'!FO60</f>
        <v>1.4999999999999999E-2</v>
      </c>
      <c r="FP60" s="818">
        <f>'[4]3'!FP60</f>
        <v>1.4999999999999999E-2</v>
      </c>
      <c r="FQ60" s="818">
        <f>'[4]3'!FQ60</f>
        <v>3.4000000000000002E-2</v>
      </c>
      <c r="FR60" s="818">
        <f>'[4]3'!FR60</f>
        <v>0.02</v>
      </c>
      <c r="FS60" s="818">
        <f>'[4]3'!FS60</f>
        <v>0</v>
      </c>
      <c r="FT60" s="757">
        <f t="shared" si="90"/>
        <v>61.199999999999996</v>
      </c>
      <c r="FU60" s="757">
        <f t="shared" si="91"/>
        <v>13.920000000000002</v>
      </c>
      <c r="FV60" s="757">
        <f t="shared" si="92"/>
        <v>0</v>
      </c>
      <c r="FW60" s="757">
        <f t="shared" si="93"/>
        <v>0</v>
      </c>
      <c r="FX60" s="757">
        <f t="shared" si="94"/>
        <v>20658</v>
      </c>
      <c r="FY60" s="757">
        <f t="shared" si="95"/>
        <v>0</v>
      </c>
      <c r="FZ60" s="757">
        <f t="shared" si="96"/>
        <v>0</v>
      </c>
      <c r="GA60" s="757">
        <f t="shared" si="97"/>
        <v>75.12</v>
      </c>
      <c r="GB60" s="833">
        <f t="shared" si="98"/>
        <v>20658</v>
      </c>
      <c r="GC60" s="835">
        <f t="shared" si="114"/>
        <v>223.6148</v>
      </c>
      <c r="GD60" s="836">
        <f t="shared" si="114"/>
        <v>61494.07</v>
      </c>
      <c r="GE60" s="837">
        <f t="shared" si="115"/>
        <v>436.34280000000001</v>
      </c>
      <c r="GF60" s="838">
        <f t="shared" si="115"/>
        <v>119994.28</v>
      </c>
      <c r="GG60" s="839">
        <f t="shared" si="116"/>
        <v>659.95759999999996</v>
      </c>
      <c r="GH60" s="59">
        <f t="shared" si="116"/>
        <v>181488.35</v>
      </c>
      <c r="GI60" s="828">
        <v>1</v>
      </c>
      <c r="GJ60" s="105">
        <f t="shared" si="113"/>
        <v>659.95759999999996</v>
      </c>
      <c r="GK60" s="59">
        <f t="shared" si="111"/>
        <v>181488.35</v>
      </c>
      <c r="GL60" s="840">
        <f t="shared" si="112"/>
        <v>0</v>
      </c>
      <c r="GM60" s="841">
        <f t="shared" si="112"/>
        <v>0</v>
      </c>
    </row>
    <row r="61" spans="1:195" ht="18" customHeight="1">
      <c r="A61" s="814">
        <v>47</v>
      </c>
      <c r="B61" s="842" t="s">
        <v>1237</v>
      </c>
      <c r="C61" s="34" t="s">
        <v>1191</v>
      </c>
      <c r="D61" s="832">
        <f>[4]цены!E55</f>
        <v>360</v>
      </c>
      <c r="E61" s="818">
        <f>'[4]3'!E61</f>
        <v>0</v>
      </c>
      <c r="F61" s="818">
        <f>'[4]3'!F61</f>
        <v>0</v>
      </c>
      <c r="G61" s="818">
        <f>'[4]3'!G61</f>
        <v>0</v>
      </c>
      <c r="H61" s="818">
        <f>'[4]3'!H61</f>
        <v>0</v>
      </c>
      <c r="I61" s="818">
        <f>'[4]3'!I61</f>
        <v>0</v>
      </c>
      <c r="J61" s="818">
        <f>'[4]3'!J61</f>
        <v>0</v>
      </c>
      <c r="K61" s="757">
        <f t="shared" si="0"/>
        <v>0</v>
      </c>
      <c r="L61" s="757">
        <f t="shared" si="1"/>
        <v>0</v>
      </c>
      <c r="M61" s="819">
        <f t="shared" si="2"/>
        <v>0</v>
      </c>
      <c r="N61" s="819">
        <f t="shared" si="3"/>
        <v>0</v>
      </c>
      <c r="O61" s="757">
        <f t="shared" si="4"/>
        <v>0</v>
      </c>
      <c r="P61" s="815">
        <f t="shared" si="102"/>
        <v>0</v>
      </c>
      <c r="Q61" s="757">
        <f t="shared" si="5"/>
        <v>0</v>
      </c>
      <c r="R61" s="757">
        <f t="shared" si="6"/>
        <v>0</v>
      </c>
      <c r="S61" s="833">
        <f t="shared" si="7"/>
        <v>0</v>
      </c>
      <c r="T61" s="821">
        <f>'[4]3'!T61</f>
        <v>0</v>
      </c>
      <c r="U61" s="818">
        <f>'[4]3'!U61</f>
        <v>0</v>
      </c>
      <c r="V61" s="818">
        <f>'[4]3'!V61</f>
        <v>0</v>
      </c>
      <c r="W61" s="818">
        <f>'[4]3'!W61</f>
        <v>0</v>
      </c>
      <c r="X61" s="818">
        <f>'[4]3'!X61</f>
        <v>0</v>
      </c>
      <c r="Y61" s="818">
        <f>'[4]3'!Y61</f>
        <v>0</v>
      </c>
      <c r="Z61" s="757">
        <f t="shared" si="8"/>
        <v>0</v>
      </c>
      <c r="AA61" s="757">
        <f t="shared" si="9"/>
        <v>0</v>
      </c>
      <c r="AB61" s="757">
        <f t="shared" si="10"/>
        <v>0</v>
      </c>
      <c r="AC61" s="757">
        <f t="shared" si="11"/>
        <v>0</v>
      </c>
      <c r="AD61" s="757">
        <f t="shared" si="12"/>
        <v>0</v>
      </c>
      <c r="AE61" s="815">
        <f t="shared" si="103"/>
        <v>0</v>
      </c>
      <c r="AF61" s="757">
        <f t="shared" si="13"/>
        <v>0</v>
      </c>
      <c r="AG61" s="757">
        <f t="shared" si="14"/>
        <v>0</v>
      </c>
      <c r="AH61" s="833">
        <f t="shared" si="15"/>
        <v>0</v>
      </c>
      <c r="AI61" s="834"/>
      <c r="AJ61" s="808"/>
      <c r="AK61" s="808"/>
      <c r="AL61" s="808"/>
      <c r="AM61" s="808"/>
      <c r="AN61" s="808"/>
      <c r="AO61" s="757">
        <f t="shared" si="16"/>
        <v>0</v>
      </c>
      <c r="AP61" s="757">
        <f t="shared" si="17"/>
        <v>0</v>
      </c>
      <c r="AQ61" s="757">
        <f t="shared" si="18"/>
        <v>0</v>
      </c>
      <c r="AR61" s="757">
        <f t="shared" si="19"/>
        <v>0</v>
      </c>
      <c r="AS61" s="757">
        <f t="shared" si="20"/>
        <v>0</v>
      </c>
      <c r="AT61" s="815">
        <f t="shared" si="104"/>
        <v>0</v>
      </c>
      <c r="AU61" s="757">
        <f t="shared" si="21"/>
        <v>0</v>
      </c>
      <c r="AV61" s="757">
        <f t="shared" si="22"/>
        <v>0</v>
      </c>
      <c r="AW61" s="833">
        <f t="shared" si="23"/>
        <v>0</v>
      </c>
      <c r="AX61" s="818">
        <f>'[4]3'!AX61</f>
        <v>0</v>
      </c>
      <c r="AY61" s="818">
        <f>'[4]3'!AY61</f>
        <v>0</v>
      </c>
      <c r="AZ61" s="818">
        <f>'[4]3'!AZ61</f>
        <v>0</v>
      </c>
      <c r="BA61" s="818">
        <f>'[4]3'!BA61</f>
        <v>0</v>
      </c>
      <c r="BB61" s="818">
        <f>'[4]3'!BB61</f>
        <v>0</v>
      </c>
      <c r="BC61" s="818">
        <f>'[4]3'!BC61</f>
        <v>0</v>
      </c>
      <c r="BD61" s="757">
        <f t="shared" si="24"/>
        <v>0</v>
      </c>
      <c r="BE61" s="757">
        <f t="shared" si="25"/>
        <v>0</v>
      </c>
      <c r="BF61" s="757">
        <f t="shared" si="26"/>
        <v>0</v>
      </c>
      <c r="BG61" s="757">
        <f t="shared" si="27"/>
        <v>0</v>
      </c>
      <c r="BH61" s="757">
        <f t="shared" si="28"/>
        <v>0</v>
      </c>
      <c r="BI61" s="815">
        <f t="shared" si="105"/>
        <v>0</v>
      </c>
      <c r="BJ61" s="757">
        <f t="shared" si="29"/>
        <v>0</v>
      </c>
      <c r="BK61" s="757">
        <f t="shared" si="30"/>
        <v>0</v>
      </c>
      <c r="BL61" s="833">
        <f t="shared" si="31"/>
        <v>0</v>
      </c>
      <c r="BM61" s="821">
        <f>'[4]3'!BM61</f>
        <v>0</v>
      </c>
      <c r="BN61" s="818">
        <f>'[4]3'!BN61</f>
        <v>0</v>
      </c>
      <c r="BO61" s="818">
        <f>'[4]3'!BO61</f>
        <v>0</v>
      </c>
      <c r="BP61" s="818">
        <f>'[4]3'!BP61</f>
        <v>0</v>
      </c>
      <c r="BQ61" s="818">
        <f>'[4]3'!BQ61</f>
        <v>0</v>
      </c>
      <c r="BR61" s="818">
        <f>'[4]3'!BR61</f>
        <v>0</v>
      </c>
      <c r="BS61" s="757">
        <f t="shared" si="32"/>
        <v>0</v>
      </c>
      <c r="BT61" s="757">
        <f t="shared" si="33"/>
        <v>0</v>
      </c>
      <c r="BU61" s="757">
        <f t="shared" si="34"/>
        <v>0</v>
      </c>
      <c r="BV61" s="757">
        <f t="shared" si="35"/>
        <v>0</v>
      </c>
      <c r="BW61" s="757">
        <f t="shared" si="36"/>
        <v>0</v>
      </c>
      <c r="BX61" s="815">
        <f t="shared" si="106"/>
        <v>0</v>
      </c>
      <c r="BY61" s="757">
        <f t="shared" si="37"/>
        <v>0</v>
      </c>
      <c r="BZ61" s="757">
        <f t="shared" si="38"/>
        <v>0</v>
      </c>
      <c r="CA61" s="833">
        <f t="shared" si="39"/>
        <v>0</v>
      </c>
      <c r="CB61" s="818">
        <f>'[4]3'!CB61</f>
        <v>0</v>
      </c>
      <c r="CC61" s="818">
        <f>'[4]3'!CC61</f>
        <v>0</v>
      </c>
      <c r="CD61" s="818">
        <f>'[4]3'!CD61</f>
        <v>0</v>
      </c>
      <c r="CE61" s="818">
        <f>'[4]3'!CE61</f>
        <v>0</v>
      </c>
      <c r="CF61" s="818">
        <f>'[4]3'!CF61</f>
        <v>0</v>
      </c>
      <c r="CG61" s="818">
        <f>'[4]3'!CG61</f>
        <v>0</v>
      </c>
      <c r="CH61" s="757">
        <f t="shared" si="40"/>
        <v>0</v>
      </c>
      <c r="CI61" s="757">
        <f t="shared" si="41"/>
        <v>0</v>
      </c>
      <c r="CJ61" s="757">
        <f t="shared" si="42"/>
        <v>0</v>
      </c>
      <c r="CK61" s="757">
        <f t="shared" si="43"/>
        <v>0</v>
      </c>
      <c r="CL61" s="757">
        <f t="shared" si="44"/>
        <v>0</v>
      </c>
      <c r="CM61" s="815">
        <f t="shared" si="107"/>
        <v>0</v>
      </c>
      <c r="CN61" s="757">
        <f t="shared" si="45"/>
        <v>0</v>
      </c>
      <c r="CO61" s="757">
        <f t="shared" si="46"/>
        <v>0</v>
      </c>
      <c r="CP61" s="833">
        <f t="shared" si="47"/>
        <v>0</v>
      </c>
      <c r="CQ61" s="821">
        <f>'[4]3'!CQ61</f>
        <v>0.02</v>
      </c>
      <c r="CR61" s="818">
        <f>'[4]3'!CR61</f>
        <v>0.02</v>
      </c>
      <c r="CS61" s="818">
        <f>'[4]3'!CS61</f>
        <v>0.02</v>
      </c>
      <c r="CT61" s="818">
        <f>'[4]3'!CT61</f>
        <v>0.02</v>
      </c>
      <c r="CU61" s="818">
        <f>'[4]3'!CU61</f>
        <v>0.01</v>
      </c>
      <c r="CV61" s="818">
        <f>'[4]3'!CV61</f>
        <v>0</v>
      </c>
      <c r="CW61" s="757">
        <f t="shared" si="48"/>
        <v>28.88</v>
      </c>
      <c r="CX61" s="757">
        <f t="shared" si="49"/>
        <v>12.806000000000001</v>
      </c>
      <c r="CY61" s="757">
        <f t="shared" si="50"/>
        <v>0</v>
      </c>
      <c r="CZ61" s="757">
        <f t="shared" si="51"/>
        <v>0</v>
      </c>
      <c r="DA61" s="757">
        <f t="shared" si="52"/>
        <v>15006.96</v>
      </c>
      <c r="DB61" s="815">
        <f t="shared" si="108"/>
        <v>0</v>
      </c>
      <c r="DC61" s="757">
        <f t="shared" si="53"/>
        <v>0</v>
      </c>
      <c r="DD61" s="757">
        <f t="shared" si="54"/>
        <v>41.686</v>
      </c>
      <c r="DE61" s="833">
        <f t="shared" si="55"/>
        <v>15006.96</v>
      </c>
      <c r="DF61" s="821">
        <f>'[4]3'!DF61</f>
        <v>0</v>
      </c>
      <c r="DG61" s="818">
        <f>'[4]3'!DG61</f>
        <v>0</v>
      </c>
      <c r="DH61" s="818">
        <f>'[4]3'!DH61</f>
        <v>0</v>
      </c>
      <c r="DI61" s="818">
        <f>'[4]3'!DI61</f>
        <v>0</v>
      </c>
      <c r="DJ61" s="818">
        <f>'[4]3'!DJ61</f>
        <v>0</v>
      </c>
      <c r="DK61" s="818">
        <f>'[4]3'!DK61</f>
        <v>0</v>
      </c>
      <c r="DL61" s="757">
        <f t="shared" si="56"/>
        <v>0</v>
      </c>
      <c r="DM61" s="757">
        <f t="shared" si="57"/>
        <v>0</v>
      </c>
      <c r="DN61" s="757">
        <f t="shared" si="58"/>
        <v>0</v>
      </c>
      <c r="DO61" s="757">
        <f t="shared" si="59"/>
        <v>0</v>
      </c>
      <c r="DP61" s="757">
        <f t="shared" si="60"/>
        <v>0</v>
      </c>
      <c r="DQ61" s="815">
        <f t="shared" si="109"/>
        <v>0</v>
      </c>
      <c r="DR61" s="757">
        <f t="shared" si="61"/>
        <v>0</v>
      </c>
      <c r="DS61" s="757">
        <f t="shared" si="62"/>
        <v>0</v>
      </c>
      <c r="DT61" s="833">
        <f t="shared" si="63"/>
        <v>0</v>
      </c>
      <c r="DU61" s="821">
        <f>'[4]3'!DU61</f>
        <v>0</v>
      </c>
      <c r="DV61" s="818">
        <f>'[4]3'!DV61</f>
        <v>0</v>
      </c>
      <c r="DW61" s="818">
        <f>'[4]3'!DW61</f>
        <v>0</v>
      </c>
      <c r="DX61" s="818">
        <f>'[4]3'!DX61</f>
        <v>0</v>
      </c>
      <c r="DY61" s="818">
        <f>'[4]3'!DY61</f>
        <v>0</v>
      </c>
      <c r="DZ61" s="818">
        <f>'[4]3'!DZ61</f>
        <v>0</v>
      </c>
      <c r="EA61" s="757">
        <f t="shared" si="64"/>
        <v>0</v>
      </c>
      <c r="EB61" s="757">
        <f t="shared" si="65"/>
        <v>0</v>
      </c>
      <c r="EC61" s="757">
        <f t="shared" si="66"/>
        <v>0</v>
      </c>
      <c r="ED61" s="757">
        <f t="shared" si="67"/>
        <v>0</v>
      </c>
      <c r="EE61" s="757">
        <f t="shared" si="68"/>
        <v>0</v>
      </c>
      <c r="EF61" s="757">
        <f t="shared" si="110"/>
        <v>0</v>
      </c>
      <c r="EG61" s="757">
        <f t="shared" si="69"/>
        <v>0</v>
      </c>
      <c r="EH61" s="757">
        <f t="shared" si="70"/>
        <v>0</v>
      </c>
      <c r="EI61" s="833">
        <f t="shared" si="71"/>
        <v>0</v>
      </c>
      <c r="EJ61" s="821">
        <f>'[4]3'!EJ61</f>
        <v>0</v>
      </c>
      <c r="EK61" s="818">
        <f>'[4]3'!EK61</f>
        <v>0</v>
      </c>
      <c r="EL61" s="818">
        <f>'[4]3'!EL61</f>
        <v>0</v>
      </c>
      <c r="EM61" s="818">
        <f>'[4]3'!EM61</f>
        <v>0</v>
      </c>
      <c r="EN61" s="818">
        <f>'[4]3'!EN61</f>
        <v>0</v>
      </c>
      <c r="EO61" s="818">
        <f>'[4]3'!EO61</f>
        <v>0</v>
      </c>
      <c r="EP61" s="757">
        <f t="shared" si="72"/>
        <v>0</v>
      </c>
      <c r="EQ61" s="757">
        <f t="shared" si="73"/>
        <v>0</v>
      </c>
      <c r="ER61" s="757">
        <f t="shared" si="74"/>
        <v>0</v>
      </c>
      <c r="ES61" s="757">
        <f t="shared" si="75"/>
        <v>0</v>
      </c>
      <c r="ET61" s="757">
        <f t="shared" si="76"/>
        <v>0</v>
      </c>
      <c r="EU61" s="757">
        <f t="shared" si="77"/>
        <v>0</v>
      </c>
      <c r="EV61" s="757">
        <f t="shared" si="78"/>
        <v>0</v>
      </c>
      <c r="EW61" s="757">
        <f t="shared" si="79"/>
        <v>0</v>
      </c>
      <c r="EX61" s="833">
        <f t="shared" si="80"/>
        <v>0</v>
      </c>
      <c r="EY61" s="818">
        <f>'[4]3'!EY61</f>
        <v>0</v>
      </c>
      <c r="EZ61" s="818">
        <f>'[4]3'!EZ61</f>
        <v>0</v>
      </c>
      <c r="FA61" s="818">
        <f>'[4]3'!FA61</f>
        <v>0</v>
      </c>
      <c r="FB61" s="818">
        <f>'[4]3'!FB61</f>
        <v>0</v>
      </c>
      <c r="FC61" s="818">
        <f>'[4]3'!FC61</f>
        <v>0</v>
      </c>
      <c r="FD61" s="818">
        <f>'[4]3'!FD61</f>
        <v>0</v>
      </c>
      <c r="FE61" s="757">
        <f t="shared" si="81"/>
        <v>0</v>
      </c>
      <c r="FF61" s="757">
        <f t="shared" si="82"/>
        <v>0</v>
      </c>
      <c r="FG61" s="757">
        <f t="shared" si="83"/>
        <v>0</v>
      </c>
      <c r="FH61" s="757">
        <f t="shared" si="84"/>
        <v>0</v>
      </c>
      <c r="FI61" s="757">
        <f t="shared" si="85"/>
        <v>0</v>
      </c>
      <c r="FJ61" s="757">
        <f t="shared" si="86"/>
        <v>0</v>
      </c>
      <c r="FK61" s="757">
        <f t="shared" si="87"/>
        <v>0</v>
      </c>
      <c r="FL61" s="757">
        <f t="shared" si="88"/>
        <v>0</v>
      </c>
      <c r="FM61" s="833">
        <f t="shared" si="89"/>
        <v>0</v>
      </c>
      <c r="FN61" s="818">
        <f>'[4]3'!FN61</f>
        <v>0</v>
      </c>
      <c r="FO61" s="818">
        <f>'[4]3'!FO61</f>
        <v>0</v>
      </c>
      <c r="FP61" s="818">
        <f>'[4]3'!FP61</f>
        <v>0</v>
      </c>
      <c r="FQ61" s="818">
        <f>'[4]3'!FQ61</f>
        <v>0</v>
      </c>
      <c r="FR61" s="818">
        <f>'[4]3'!FR61</f>
        <v>0</v>
      </c>
      <c r="FS61" s="818">
        <f>'[4]3'!FS61</f>
        <v>0</v>
      </c>
      <c r="FT61" s="757">
        <f t="shared" si="90"/>
        <v>0</v>
      </c>
      <c r="FU61" s="757">
        <f t="shared" si="91"/>
        <v>0</v>
      </c>
      <c r="FV61" s="757">
        <f t="shared" si="92"/>
        <v>0</v>
      </c>
      <c r="FW61" s="757">
        <f t="shared" si="93"/>
        <v>0</v>
      </c>
      <c r="FX61" s="757">
        <f t="shared" si="94"/>
        <v>0</v>
      </c>
      <c r="FY61" s="757">
        <f t="shared" si="95"/>
        <v>0</v>
      </c>
      <c r="FZ61" s="757">
        <f t="shared" si="96"/>
        <v>0</v>
      </c>
      <c r="GA61" s="757">
        <f t="shared" si="97"/>
        <v>0</v>
      </c>
      <c r="GB61" s="833">
        <f t="shared" si="98"/>
        <v>0</v>
      </c>
      <c r="GC61" s="835">
        <f t="shared" si="114"/>
        <v>0</v>
      </c>
      <c r="GD61" s="836">
        <f t="shared" si="114"/>
        <v>0</v>
      </c>
      <c r="GE61" s="837">
        <f t="shared" si="115"/>
        <v>41.686</v>
      </c>
      <c r="GF61" s="838">
        <f t="shared" si="115"/>
        <v>15006.96</v>
      </c>
      <c r="GG61" s="839">
        <f t="shared" si="116"/>
        <v>41.686</v>
      </c>
      <c r="GH61" s="59">
        <f t="shared" si="116"/>
        <v>15006.96</v>
      </c>
      <c r="GI61" s="828">
        <v>1</v>
      </c>
      <c r="GJ61" s="105">
        <f t="shared" si="113"/>
        <v>41.686</v>
      </c>
      <c r="GK61" s="59">
        <f t="shared" si="111"/>
        <v>15006.96</v>
      </c>
      <c r="GL61" s="840">
        <f t="shared" si="112"/>
        <v>0</v>
      </c>
      <c r="GM61" s="841">
        <f t="shared" si="112"/>
        <v>0</v>
      </c>
    </row>
    <row r="62" spans="1:195" ht="18" customHeight="1">
      <c r="A62" s="831">
        <v>48</v>
      </c>
      <c r="B62" s="842" t="s">
        <v>1238</v>
      </c>
      <c r="C62" s="34" t="s">
        <v>1191</v>
      </c>
      <c r="D62" s="832">
        <f>[4]цены!E56</f>
        <v>200</v>
      </c>
      <c r="E62" s="818">
        <f>'[4]3'!E62</f>
        <v>0</v>
      </c>
      <c r="F62" s="818">
        <f>'[4]3'!F62</f>
        <v>0</v>
      </c>
      <c r="G62" s="818">
        <f>'[4]3'!G62</f>
        <v>0</v>
      </c>
      <c r="H62" s="818">
        <f>'[4]3'!H62</f>
        <v>0</v>
      </c>
      <c r="I62" s="818">
        <f>'[4]3'!I62</f>
        <v>0</v>
      </c>
      <c r="J62" s="818">
        <f>'[4]3'!J62</f>
        <v>0</v>
      </c>
      <c r="K62" s="757">
        <f t="shared" si="0"/>
        <v>0</v>
      </c>
      <c r="L62" s="757">
        <f t="shared" si="1"/>
        <v>0</v>
      </c>
      <c r="M62" s="819">
        <f t="shared" si="2"/>
        <v>0</v>
      </c>
      <c r="N62" s="819">
        <f t="shared" si="3"/>
        <v>0</v>
      </c>
      <c r="O62" s="757">
        <f t="shared" si="4"/>
        <v>0</v>
      </c>
      <c r="P62" s="815">
        <f t="shared" si="102"/>
        <v>0</v>
      </c>
      <c r="Q62" s="757">
        <f t="shared" si="5"/>
        <v>0</v>
      </c>
      <c r="R62" s="757">
        <f t="shared" si="6"/>
        <v>0</v>
      </c>
      <c r="S62" s="833">
        <f t="shared" si="7"/>
        <v>0</v>
      </c>
      <c r="T62" s="821">
        <f>'[4]3'!T62</f>
        <v>0</v>
      </c>
      <c r="U62" s="818">
        <f>'[4]3'!U62</f>
        <v>0</v>
      </c>
      <c r="V62" s="818">
        <f>'[4]3'!V62</f>
        <v>0</v>
      </c>
      <c r="W62" s="818">
        <f>'[4]3'!W62</f>
        <v>0</v>
      </c>
      <c r="X62" s="818">
        <f>'[4]3'!X62</f>
        <v>0</v>
      </c>
      <c r="Y62" s="818">
        <f>'[4]3'!Y62</f>
        <v>0</v>
      </c>
      <c r="Z62" s="757">
        <f t="shared" si="8"/>
        <v>0</v>
      </c>
      <c r="AA62" s="757">
        <f t="shared" si="9"/>
        <v>0</v>
      </c>
      <c r="AB62" s="757">
        <f t="shared" si="10"/>
        <v>0</v>
      </c>
      <c r="AC62" s="757">
        <f t="shared" si="11"/>
        <v>0</v>
      </c>
      <c r="AD62" s="757">
        <f t="shared" si="12"/>
        <v>0</v>
      </c>
      <c r="AE62" s="815">
        <f t="shared" si="103"/>
        <v>0</v>
      </c>
      <c r="AF62" s="757">
        <f t="shared" si="13"/>
        <v>0</v>
      </c>
      <c r="AG62" s="757">
        <f t="shared" si="14"/>
        <v>0</v>
      </c>
      <c r="AH62" s="833">
        <f t="shared" si="15"/>
        <v>0</v>
      </c>
      <c r="AI62" s="834"/>
      <c r="AJ62" s="808"/>
      <c r="AK62" s="808"/>
      <c r="AL62" s="808"/>
      <c r="AM62" s="808"/>
      <c r="AN62" s="808"/>
      <c r="AO62" s="757">
        <f t="shared" si="16"/>
        <v>0</v>
      </c>
      <c r="AP62" s="757">
        <f t="shared" si="17"/>
        <v>0</v>
      </c>
      <c r="AQ62" s="757">
        <f t="shared" si="18"/>
        <v>0</v>
      </c>
      <c r="AR62" s="757">
        <f t="shared" si="19"/>
        <v>0</v>
      </c>
      <c r="AS62" s="757">
        <f t="shared" si="20"/>
        <v>0</v>
      </c>
      <c r="AT62" s="815">
        <f t="shared" si="104"/>
        <v>0</v>
      </c>
      <c r="AU62" s="757">
        <f t="shared" si="21"/>
        <v>0</v>
      </c>
      <c r="AV62" s="757">
        <f t="shared" si="22"/>
        <v>0</v>
      </c>
      <c r="AW62" s="833">
        <f t="shared" si="23"/>
        <v>0</v>
      </c>
      <c r="AX62" s="818">
        <f>'[4]3'!AX62</f>
        <v>0</v>
      </c>
      <c r="AY62" s="818">
        <f>'[4]3'!AY62</f>
        <v>0</v>
      </c>
      <c r="AZ62" s="818">
        <f>'[4]3'!AZ62</f>
        <v>0</v>
      </c>
      <c r="BA62" s="818">
        <f>'[4]3'!BA62</f>
        <v>0</v>
      </c>
      <c r="BB62" s="818">
        <f>'[4]3'!BB62</f>
        <v>0</v>
      </c>
      <c r="BC62" s="818">
        <f>'[4]3'!BC62</f>
        <v>0</v>
      </c>
      <c r="BD62" s="757">
        <f t="shared" si="24"/>
        <v>0</v>
      </c>
      <c r="BE62" s="757">
        <f t="shared" si="25"/>
        <v>0</v>
      </c>
      <c r="BF62" s="757">
        <f t="shared" si="26"/>
        <v>0</v>
      </c>
      <c r="BG62" s="757">
        <f t="shared" si="27"/>
        <v>0</v>
      </c>
      <c r="BH62" s="757">
        <f t="shared" si="28"/>
        <v>0</v>
      </c>
      <c r="BI62" s="815">
        <f t="shared" si="105"/>
        <v>0</v>
      </c>
      <c r="BJ62" s="757">
        <f t="shared" si="29"/>
        <v>0</v>
      </c>
      <c r="BK62" s="757">
        <f t="shared" si="30"/>
        <v>0</v>
      </c>
      <c r="BL62" s="833">
        <f t="shared" si="31"/>
        <v>0</v>
      </c>
      <c r="BM62" s="821">
        <f>'[4]3'!BM62</f>
        <v>0</v>
      </c>
      <c r="BN62" s="818">
        <f>'[4]3'!BN62</f>
        <v>0</v>
      </c>
      <c r="BO62" s="818">
        <f>'[4]3'!BO62</f>
        <v>0</v>
      </c>
      <c r="BP62" s="818">
        <f>'[4]3'!BP62</f>
        <v>0</v>
      </c>
      <c r="BQ62" s="818">
        <f>'[4]3'!BQ62</f>
        <v>0</v>
      </c>
      <c r="BR62" s="818">
        <f>'[4]3'!BR62</f>
        <v>0</v>
      </c>
      <c r="BS62" s="757">
        <f t="shared" si="32"/>
        <v>0</v>
      </c>
      <c r="BT62" s="757">
        <f t="shared" si="33"/>
        <v>0</v>
      </c>
      <c r="BU62" s="757">
        <f t="shared" si="34"/>
        <v>0</v>
      </c>
      <c r="BV62" s="757">
        <f t="shared" si="35"/>
        <v>0</v>
      </c>
      <c r="BW62" s="757">
        <f t="shared" si="36"/>
        <v>0</v>
      </c>
      <c r="BX62" s="815">
        <f t="shared" si="106"/>
        <v>0</v>
      </c>
      <c r="BY62" s="757">
        <f t="shared" si="37"/>
        <v>0</v>
      </c>
      <c r="BZ62" s="757">
        <f t="shared" si="38"/>
        <v>0</v>
      </c>
      <c r="CA62" s="833">
        <f t="shared" si="39"/>
        <v>0</v>
      </c>
      <c r="CB62" s="818">
        <f>'[4]3'!CB62</f>
        <v>0</v>
      </c>
      <c r="CC62" s="818">
        <f>'[4]3'!CC62</f>
        <v>0</v>
      </c>
      <c r="CD62" s="818">
        <f>'[4]3'!CD62</f>
        <v>0</v>
      </c>
      <c r="CE62" s="818">
        <f>'[4]3'!CE62</f>
        <v>0</v>
      </c>
      <c r="CF62" s="818">
        <f>'[4]3'!CF62</f>
        <v>0</v>
      </c>
      <c r="CG62" s="818">
        <f>'[4]3'!CG62</f>
        <v>0</v>
      </c>
      <c r="CH62" s="757">
        <f t="shared" si="40"/>
        <v>0</v>
      </c>
      <c r="CI62" s="757">
        <f t="shared" si="41"/>
        <v>0</v>
      </c>
      <c r="CJ62" s="757">
        <f t="shared" si="42"/>
        <v>0</v>
      </c>
      <c r="CK62" s="757">
        <f t="shared" si="43"/>
        <v>0</v>
      </c>
      <c r="CL62" s="757">
        <f t="shared" si="44"/>
        <v>0</v>
      </c>
      <c r="CM62" s="815">
        <f t="shared" si="107"/>
        <v>0</v>
      </c>
      <c r="CN62" s="757">
        <f t="shared" si="45"/>
        <v>0</v>
      </c>
      <c r="CO62" s="757">
        <f t="shared" si="46"/>
        <v>0</v>
      </c>
      <c r="CP62" s="833">
        <f t="shared" si="47"/>
        <v>0</v>
      </c>
      <c r="CQ62" s="821">
        <f>'[4]3'!CQ62</f>
        <v>0.02</v>
      </c>
      <c r="CR62" s="818">
        <f>'[4]3'!CR62</f>
        <v>0.02</v>
      </c>
      <c r="CS62" s="818">
        <f>'[4]3'!CS62</f>
        <v>0.02</v>
      </c>
      <c r="CT62" s="818">
        <f>'[4]3'!CT62</f>
        <v>0.02</v>
      </c>
      <c r="CU62" s="818">
        <f>'[4]3'!CU62</f>
        <v>0.01</v>
      </c>
      <c r="CV62" s="818">
        <f>'[4]3'!CV62</f>
        <v>0</v>
      </c>
      <c r="CW62" s="757">
        <f t="shared" si="48"/>
        <v>28.88</v>
      </c>
      <c r="CX62" s="757">
        <f t="shared" si="49"/>
        <v>12.806000000000001</v>
      </c>
      <c r="CY62" s="757">
        <f t="shared" si="50"/>
        <v>0</v>
      </c>
      <c r="CZ62" s="757">
        <f t="shared" si="51"/>
        <v>0</v>
      </c>
      <c r="DA62" s="757">
        <f t="shared" si="52"/>
        <v>8337.2000000000007</v>
      </c>
      <c r="DB62" s="815">
        <f t="shared" si="108"/>
        <v>0</v>
      </c>
      <c r="DC62" s="757">
        <f t="shared" si="53"/>
        <v>0</v>
      </c>
      <c r="DD62" s="757">
        <f t="shared" si="54"/>
        <v>41.686</v>
      </c>
      <c r="DE62" s="833">
        <f t="shared" si="55"/>
        <v>8337.2000000000007</v>
      </c>
      <c r="DF62" s="821">
        <f>'[4]3'!DF62</f>
        <v>2.5000000000000001E-2</v>
      </c>
      <c r="DG62" s="818">
        <f>'[4]3'!DG62</f>
        <v>2.5000000000000001E-2</v>
      </c>
      <c r="DH62" s="818">
        <f>'[4]3'!DH62</f>
        <v>2.5000000000000001E-2</v>
      </c>
      <c r="DI62" s="818">
        <f>'[4]3'!DI62</f>
        <v>3.5000000000000003E-2</v>
      </c>
      <c r="DJ62" s="818">
        <f>'[4]3'!DJ62</f>
        <v>0.02</v>
      </c>
      <c r="DK62" s="818">
        <f>'[4]3'!DK62</f>
        <v>0</v>
      </c>
      <c r="DL62" s="757">
        <f t="shared" si="56"/>
        <v>49.927500000000002</v>
      </c>
      <c r="DM62" s="757">
        <f t="shared" si="57"/>
        <v>18.322500000000002</v>
      </c>
      <c r="DN62" s="757">
        <f t="shared" si="58"/>
        <v>0</v>
      </c>
      <c r="DO62" s="757">
        <f t="shared" si="59"/>
        <v>0</v>
      </c>
      <c r="DP62" s="757">
        <f t="shared" si="60"/>
        <v>13650</v>
      </c>
      <c r="DQ62" s="815">
        <f t="shared" si="109"/>
        <v>0</v>
      </c>
      <c r="DR62" s="757">
        <f t="shared" si="61"/>
        <v>0</v>
      </c>
      <c r="DS62" s="757">
        <f t="shared" si="62"/>
        <v>68.25</v>
      </c>
      <c r="DT62" s="833">
        <f t="shared" si="63"/>
        <v>13650</v>
      </c>
      <c r="DU62" s="821">
        <f>'[4]3'!DU62</f>
        <v>0</v>
      </c>
      <c r="DV62" s="818">
        <f>'[4]3'!DV62</f>
        <v>0</v>
      </c>
      <c r="DW62" s="818">
        <f>'[4]3'!DW62</f>
        <v>0</v>
      </c>
      <c r="DX62" s="818">
        <f>'[4]3'!DX62</f>
        <v>0</v>
      </c>
      <c r="DY62" s="818">
        <f>'[4]3'!DY62</f>
        <v>0</v>
      </c>
      <c r="DZ62" s="818">
        <f>'[4]3'!DZ62</f>
        <v>0</v>
      </c>
      <c r="EA62" s="757">
        <f t="shared" si="64"/>
        <v>0</v>
      </c>
      <c r="EB62" s="757">
        <f t="shared" si="65"/>
        <v>0</v>
      </c>
      <c r="EC62" s="757">
        <f t="shared" si="66"/>
        <v>0</v>
      </c>
      <c r="ED62" s="757">
        <f t="shared" si="67"/>
        <v>0</v>
      </c>
      <c r="EE62" s="757">
        <f t="shared" si="68"/>
        <v>0</v>
      </c>
      <c r="EF62" s="757">
        <f t="shared" si="110"/>
        <v>0</v>
      </c>
      <c r="EG62" s="757">
        <f t="shared" si="69"/>
        <v>0</v>
      </c>
      <c r="EH62" s="757">
        <f t="shared" si="70"/>
        <v>0</v>
      </c>
      <c r="EI62" s="833">
        <f t="shared" si="71"/>
        <v>0</v>
      </c>
      <c r="EJ62" s="821">
        <f>'[4]3'!EJ62</f>
        <v>0</v>
      </c>
      <c r="EK62" s="818">
        <f>'[4]3'!EK62</f>
        <v>0</v>
      </c>
      <c r="EL62" s="818">
        <f>'[4]3'!EL62</f>
        <v>0</v>
      </c>
      <c r="EM62" s="818">
        <f>'[4]3'!EM62</f>
        <v>0</v>
      </c>
      <c r="EN62" s="818">
        <f>'[4]3'!EN62</f>
        <v>0</v>
      </c>
      <c r="EO62" s="818">
        <f>'[4]3'!EO62</f>
        <v>0</v>
      </c>
      <c r="EP62" s="757">
        <f t="shared" si="72"/>
        <v>0</v>
      </c>
      <c r="EQ62" s="757">
        <f t="shared" si="73"/>
        <v>0</v>
      </c>
      <c r="ER62" s="757">
        <f t="shared" si="74"/>
        <v>0</v>
      </c>
      <c r="ES62" s="757">
        <f t="shared" si="75"/>
        <v>0</v>
      </c>
      <c r="ET62" s="757">
        <f t="shared" si="76"/>
        <v>0</v>
      </c>
      <c r="EU62" s="757">
        <f t="shared" si="77"/>
        <v>0</v>
      </c>
      <c r="EV62" s="757">
        <f t="shared" si="78"/>
        <v>0</v>
      </c>
      <c r="EW62" s="757">
        <f t="shared" si="79"/>
        <v>0</v>
      </c>
      <c r="EX62" s="833">
        <f t="shared" si="80"/>
        <v>0</v>
      </c>
      <c r="EY62" s="818">
        <f>'[4]3'!EY62</f>
        <v>0</v>
      </c>
      <c r="EZ62" s="818">
        <f>'[4]3'!EZ62</f>
        <v>0</v>
      </c>
      <c r="FA62" s="818">
        <f>'[4]3'!FA62</f>
        <v>0</v>
      </c>
      <c r="FB62" s="818">
        <f>'[4]3'!FB62</f>
        <v>0</v>
      </c>
      <c r="FC62" s="818">
        <f>'[4]3'!FC62</f>
        <v>0</v>
      </c>
      <c r="FD62" s="818">
        <f>'[4]3'!FD62</f>
        <v>0</v>
      </c>
      <c r="FE62" s="757">
        <f t="shared" si="81"/>
        <v>0</v>
      </c>
      <c r="FF62" s="757">
        <f t="shared" si="82"/>
        <v>0</v>
      </c>
      <c r="FG62" s="757">
        <f t="shared" si="83"/>
        <v>0</v>
      </c>
      <c r="FH62" s="757">
        <f t="shared" si="84"/>
        <v>0</v>
      </c>
      <c r="FI62" s="757">
        <f t="shared" si="85"/>
        <v>0</v>
      </c>
      <c r="FJ62" s="757">
        <f t="shared" si="86"/>
        <v>0</v>
      </c>
      <c r="FK62" s="757">
        <f t="shared" si="87"/>
        <v>0</v>
      </c>
      <c r="FL62" s="757">
        <f t="shared" si="88"/>
        <v>0</v>
      </c>
      <c r="FM62" s="833">
        <f t="shared" si="89"/>
        <v>0</v>
      </c>
      <c r="FN62" s="818">
        <f>'[4]3'!FN62</f>
        <v>0</v>
      </c>
      <c r="FO62" s="818">
        <f>'[4]3'!FO62</f>
        <v>0</v>
      </c>
      <c r="FP62" s="818">
        <f>'[4]3'!FP62</f>
        <v>0</v>
      </c>
      <c r="FQ62" s="818">
        <f>'[4]3'!FQ62</f>
        <v>0</v>
      </c>
      <c r="FR62" s="818">
        <f>'[4]3'!FR62</f>
        <v>0</v>
      </c>
      <c r="FS62" s="818">
        <f>'[4]3'!FS62</f>
        <v>0</v>
      </c>
      <c r="FT62" s="757">
        <f t="shared" si="90"/>
        <v>0</v>
      </c>
      <c r="FU62" s="757">
        <f t="shared" si="91"/>
        <v>0</v>
      </c>
      <c r="FV62" s="757">
        <f t="shared" si="92"/>
        <v>0</v>
      </c>
      <c r="FW62" s="757">
        <f t="shared" si="93"/>
        <v>0</v>
      </c>
      <c r="FX62" s="757">
        <f t="shared" si="94"/>
        <v>0</v>
      </c>
      <c r="FY62" s="757">
        <f t="shared" si="95"/>
        <v>0</v>
      </c>
      <c r="FZ62" s="757">
        <f t="shared" si="96"/>
        <v>0</v>
      </c>
      <c r="GA62" s="757">
        <f t="shared" si="97"/>
        <v>0</v>
      </c>
      <c r="GB62" s="833">
        <f t="shared" si="98"/>
        <v>0</v>
      </c>
      <c r="GC62" s="835">
        <f t="shared" si="114"/>
        <v>0</v>
      </c>
      <c r="GD62" s="836">
        <f t="shared" si="114"/>
        <v>0</v>
      </c>
      <c r="GE62" s="837">
        <f t="shared" si="115"/>
        <v>109.93600000000001</v>
      </c>
      <c r="GF62" s="838">
        <f t="shared" si="115"/>
        <v>21987.200000000001</v>
      </c>
      <c r="GG62" s="839">
        <f t="shared" si="116"/>
        <v>109.93600000000001</v>
      </c>
      <c r="GH62" s="59">
        <f t="shared" si="116"/>
        <v>21987.200000000001</v>
      </c>
      <c r="GI62" s="828">
        <v>1</v>
      </c>
      <c r="GJ62" s="105">
        <f t="shared" si="113"/>
        <v>109.93600000000001</v>
      </c>
      <c r="GK62" s="59">
        <f t="shared" si="111"/>
        <v>21987.200000000001</v>
      </c>
      <c r="GL62" s="840">
        <f t="shared" si="112"/>
        <v>0</v>
      </c>
      <c r="GM62" s="841">
        <f t="shared" si="112"/>
        <v>0</v>
      </c>
    </row>
    <row r="63" spans="1:195" ht="18" customHeight="1">
      <c r="A63" s="814">
        <v>49</v>
      </c>
      <c r="B63" s="842" t="s">
        <v>1239</v>
      </c>
      <c r="C63" s="34" t="s">
        <v>1191</v>
      </c>
      <c r="D63" s="832">
        <f>[4]цены!E57</f>
        <v>150</v>
      </c>
      <c r="E63" s="818">
        <f>'[4]3'!E63</f>
        <v>0.02</v>
      </c>
      <c r="F63" s="818">
        <f>'[4]3'!F63</f>
        <v>0.02</v>
      </c>
      <c r="G63" s="818">
        <f>'[4]3'!G63</f>
        <v>0.02</v>
      </c>
      <c r="H63" s="818">
        <f>'[4]3'!H63</f>
        <v>0.03</v>
      </c>
      <c r="I63" s="818">
        <f>'[4]3'!I63</f>
        <v>1.4999999999999999E-2</v>
      </c>
      <c r="J63" s="818">
        <f>'[4]3'!J63</f>
        <v>0</v>
      </c>
      <c r="K63" s="757">
        <f t="shared" si="0"/>
        <v>52.598000000000006</v>
      </c>
      <c r="L63" s="757">
        <f t="shared" si="1"/>
        <v>11.934000000000001</v>
      </c>
      <c r="M63" s="819">
        <f t="shared" si="2"/>
        <v>0</v>
      </c>
      <c r="N63" s="819">
        <f t="shared" si="3"/>
        <v>0</v>
      </c>
      <c r="O63" s="757">
        <f t="shared" si="4"/>
        <v>9679.7999999999993</v>
      </c>
      <c r="P63" s="815">
        <f t="shared" si="102"/>
        <v>0</v>
      </c>
      <c r="Q63" s="757">
        <f t="shared" si="5"/>
        <v>0</v>
      </c>
      <c r="R63" s="757">
        <f t="shared" si="6"/>
        <v>64.532000000000011</v>
      </c>
      <c r="S63" s="833">
        <f t="shared" si="7"/>
        <v>9679.7999999999993</v>
      </c>
      <c r="T63" s="821">
        <f>'[4]3'!T63</f>
        <v>0.02</v>
      </c>
      <c r="U63" s="818">
        <f>'[4]3'!U63</f>
        <v>0.02</v>
      </c>
      <c r="V63" s="818">
        <f>'[4]3'!V63</f>
        <v>0.02</v>
      </c>
      <c r="W63" s="818">
        <f>'[4]3'!W63</f>
        <v>0.03</v>
      </c>
      <c r="X63" s="818">
        <f>'[4]3'!X63</f>
        <v>1.4999999999999999E-2</v>
      </c>
      <c r="Y63" s="818">
        <f>'[4]3'!Y63</f>
        <v>0</v>
      </c>
      <c r="Z63" s="757">
        <f t="shared" si="8"/>
        <v>64.512</v>
      </c>
      <c r="AA63" s="757">
        <f t="shared" si="9"/>
        <v>15.875999999999999</v>
      </c>
      <c r="AB63" s="757">
        <f t="shared" si="10"/>
        <v>0</v>
      </c>
      <c r="AC63" s="757">
        <f t="shared" si="11"/>
        <v>0</v>
      </c>
      <c r="AD63" s="757">
        <f t="shared" si="12"/>
        <v>12058.2</v>
      </c>
      <c r="AE63" s="815">
        <f t="shared" si="103"/>
        <v>0</v>
      </c>
      <c r="AF63" s="757">
        <f t="shared" si="13"/>
        <v>0</v>
      </c>
      <c r="AG63" s="757">
        <f t="shared" si="14"/>
        <v>80.388000000000005</v>
      </c>
      <c r="AH63" s="833">
        <f t="shared" si="15"/>
        <v>12058.2</v>
      </c>
      <c r="AI63" s="834">
        <v>0.02</v>
      </c>
      <c r="AJ63" s="808">
        <v>0.02</v>
      </c>
      <c r="AK63" s="808">
        <v>0.02</v>
      </c>
      <c r="AL63" s="808">
        <v>0.03</v>
      </c>
      <c r="AM63" s="808">
        <v>1.4999999999999999E-2</v>
      </c>
      <c r="AN63" s="808"/>
      <c r="AO63" s="757">
        <f t="shared" si="16"/>
        <v>81.88</v>
      </c>
      <c r="AP63" s="757">
        <f t="shared" si="17"/>
        <v>21.04000000000001</v>
      </c>
      <c r="AQ63" s="757">
        <f t="shared" si="18"/>
        <v>0</v>
      </c>
      <c r="AR63" s="757">
        <f t="shared" si="19"/>
        <v>0</v>
      </c>
      <c r="AS63" s="757">
        <f t="shared" si="20"/>
        <v>15438</v>
      </c>
      <c r="AT63" s="815">
        <f t="shared" si="104"/>
        <v>0</v>
      </c>
      <c r="AU63" s="757">
        <f t="shared" si="21"/>
        <v>0</v>
      </c>
      <c r="AV63" s="757">
        <f t="shared" si="22"/>
        <v>102.92</v>
      </c>
      <c r="AW63" s="833">
        <f t="shared" si="23"/>
        <v>15438</v>
      </c>
      <c r="AX63" s="818">
        <f>'[4]3'!AX63</f>
        <v>0.02</v>
      </c>
      <c r="AY63" s="818">
        <f>'[4]3'!AY63</f>
        <v>0.02</v>
      </c>
      <c r="AZ63" s="818">
        <f>'[4]3'!AZ63</f>
        <v>0.02</v>
      </c>
      <c r="BA63" s="818">
        <f>'[4]3'!BA63</f>
        <v>0.03</v>
      </c>
      <c r="BB63" s="818">
        <f>'[4]3'!BB63</f>
        <v>1.4999999999999999E-2</v>
      </c>
      <c r="BC63" s="818">
        <f>'[4]3'!BC63</f>
        <v>0</v>
      </c>
      <c r="BD63" s="757">
        <f t="shared" si="24"/>
        <v>70.718000000000004</v>
      </c>
      <c r="BE63" s="757">
        <f t="shared" si="25"/>
        <v>19.873999999999995</v>
      </c>
      <c r="BF63" s="757">
        <f t="shared" si="26"/>
        <v>0</v>
      </c>
      <c r="BG63" s="757">
        <f t="shared" si="27"/>
        <v>0</v>
      </c>
      <c r="BH63" s="757">
        <f t="shared" si="28"/>
        <v>13588.8</v>
      </c>
      <c r="BI63" s="815">
        <f t="shared" si="105"/>
        <v>0</v>
      </c>
      <c r="BJ63" s="757">
        <f t="shared" si="29"/>
        <v>0</v>
      </c>
      <c r="BK63" s="757">
        <f t="shared" si="30"/>
        <v>90.591999999999999</v>
      </c>
      <c r="BL63" s="833">
        <f t="shared" si="31"/>
        <v>13588.8</v>
      </c>
      <c r="BM63" s="821">
        <f>'[4]3'!BM63</f>
        <v>0.02</v>
      </c>
      <c r="BN63" s="818">
        <f>'[4]3'!BN63</f>
        <v>0.02</v>
      </c>
      <c r="BO63" s="818">
        <f>'[4]3'!BO63</f>
        <v>0.02</v>
      </c>
      <c r="BP63" s="818">
        <f>'[4]3'!BP63</f>
        <v>0.03</v>
      </c>
      <c r="BQ63" s="818">
        <f>'[4]3'!BQ63</f>
        <v>1.4999999999999999E-2</v>
      </c>
      <c r="BR63" s="818">
        <f>'[4]3'!BR63</f>
        <v>0</v>
      </c>
      <c r="BS63" s="757">
        <f t="shared" si="32"/>
        <v>53.315999999999995</v>
      </c>
      <c r="BT63" s="757">
        <f t="shared" si="33"/>
        <v>16.920000000000002</v>
      </c>
      <c r="BU63" s="757">
        <f t="shared" si="34"/>
        <v>0</v>
      </c>
      <c r="BV63" s="757">
        <f t="shared" si="35"/>
        <v>0</v>
      </c>
      <c r="BW63" s="757">
        <f t="shared" si="36"/>
        <v>10535.4</v>
      </c>
      <c r="BX63" s="815">
        <f t="shared" si="106"/>
        <v>0</v>
      </c>
      <c r="BY63" s="757">
        <f t="shared" si="37"/>
        <v>0</v>
      </c>
      <c r="BZ63" s="757">
        <f t="shared" si="38"/>
        <v>70.23599999999999</v>
      </c>
      <c r="CA63" s="833">
        <f t="shared" si="39"/>
        <v>10535.4</v>
      </c>
      <c r="CB63" s="818">
        <f>'[4]3'!CB63</f>
        <v>0.02</v>
      </c>
      <c r="CC63" s="818">
        <f>'[4]3'!CC63</f>
        <v>0.02</v>
      </c>
      <c r="CD63" s="818">
        <f>'[4]3'!CD63</f>
        <v>0.02</v>
      </c>
      <c r="CE63" s="818">
        <f>'[4]3'!CE63</f>
        <v>0.03</v>
      </c>
      <c r="CF63" s="818">
        <f>'[4]3'!CF63</f>
        <v>1.4999999999999999E-2</v>
      </c>
      <c r="CG63" s="818">
        <f>'[4]3'!CG63</f>
        <v>0</v>
      </c>
      <c r="CH63" s="757">
        <f t="shared" si="40"/>
        <v>38.646000000000001</v>
      </c>
      <c r="CI63" s="757">
        <f t="shared" si="41"/>
        <v>14.478000000000005</v>
      </c>
      <c r="CJ63" s="757">
        <f t="shared" si="42"/>
        <v>0</v>
      </c>
      <c r="CK63" s="757">
        <f t="shared" si="43"/>
        <v>0</v>
      </c>
      <c r="CL63" s="757">
        <f t="shared" si="44"/>
        <v>7968.6</v>
      </c>
      <c r="CM63" s="815">
        <f t="shared" si="107"/>
        <v>0</v>
      </c>
      <c r="CN63" s="757">
        <f t="shared" si="45"/>
        <v>0</v>
      </c>
      <c r="CO63" s="757">
        <f t="shared" si="46"/>
        <v>53.124000000000009</v>
      </c>
      <c r="CP63" s="833">
        <f t="shared" si="47"/>
        <v>7968.6</v>
      </c>
      <c r="CQ63" s="821">
        <f>'[4]3'!CQ63</f>
        <v>1.4999999999999999E-2</v>
      </c>
      <c r="CR63" s="818">
        <f>'[4]3'!CR63</f>
        <v>1.4999999999999999E-2</v>
      </c>
      <c r="CS63" s="818">
        <f>'[4]3'!CS63</f>
        <v>1.4999999999999999E-2</v>
      </c>
      <c r="CT63" s="818">
        <f>'[4]3'!CT63</f>
        <v>1.4999999999999999E-2</v>
      </c>
      <c r="CU63" s="818">
        <f>'[4]3'!CU63</f>
        <v>0.01</v>
      </c>
      <c r="CV63" s="818">
        <f>'[4]3'!CV63</f>
        <v>0</v>
      </c>
      <c r="CW63" s="757">
        <f t="shared" si="48"/>
        <v>21.66</v>
      </c>
      <c r="CX63" s="757">
        <f t="shared" si="49"/>
        <v>9.6044999999999998</v>
      </c>
      <c r="CY63" s="757">
        <f t="shared" si="50"/>
        <v>0</v>
      </c>
      <c r="CZ63" s="757">
        <f t="shared" si="51"/>
        <v>0</v>
      </c>
      <c r="DA63" s="757">
        <f t="shared" si="52"/>
        <v>4689.68</v>
      </c>
      <c r="DB63" s="815">
        <f t="shared" si="108"/>
        <v>0</v>
      </c>
      <c r="DC63" s="757">
        <f t="shared" si="53"/>
        <v>0</v>
      </c>
      <c r="DD63" s="757">
        <f t="shared" si="54"/>
        <v>31.264499999999998</v>
      </c>
      <c r="DE63" s="833">
        <f t="shared" si="55"/>
        <v>4689.68</v>
      </c>
      <c r="DF63" s="821">
        <f>'[4]3'!DF63</f>
        <v>0.02</v>
      </c>
      <c r="DG63" s="818">
        <f>'[4]3'!DG63</f>
        <v>0.02</v>
      </c>
      <c r="DH63" s="818">
        <f>'[4]3'!DH63</f>
        <v>0.02</v>
      </c>
      <c r="DI63" s="818">
        <f>'[4]3'!DI63</f>
        <v>0.03</v>
      </c>
      <c r="DJ63" s="818">
        <f>'[4]3'!DJ63</f>
        <v>1.4999999999999999E-2</v>
      </c>
      <c r="DK63" s="818">
        <f>'[4]3'!DK63</f>
        <v>0</v>
      </c>
      <c r="DL63" s="757">
        <f t="shared" si="56"/>
        <v>39.942</v>
      </c>
      <c r="DM63" s="757">
        <f t="shared" si="57"/>
        <v>14.658000000000001</v>
      </c>
      <c r="DN63" s="757">
        <f t="shared" si="58"/>
        <v>0</v>
      </c>
      <c r="DO63" s="757">
        <f t="shared" si="59"/>
        <v>0</v>
      </c>
      <c r="DP63" s="757">
        <f t="shared" si="60"/>
        <v>8190</v>
      </c>
      <c r="DQ63" s="815">
        <f t="shared" si="109"/>
        <v>0</v>
      </c>
      <c r="DR63" s="757">
        <f t="shared" si="61"/>
        <v>0</v>
      </c>
      <c r="DS63" s="757">
        <f t="shared" si="62"/>
        <v>54.6</v>
      </c>
      <c r="DT63" s="833">
        <f t="shared" si="63"/>
        <v>8190</v>
      </c>
      <c r="DU63" s="821">
        <f>'[4]3'!DU63</f>
        <v>0.02</v>
      </c>
      <c r="DV63" s="818">
        <f>'[4]3'!DV63</f>
        <v>0.02</v>
      </c>
      <c r="DW63" s="818">
        <f>'[4]3'!DW63</f>
        <v>0.02</v>
      </c>
      <c r="DX63" s="818">
        <f>'[4]3'!DX63</f>
        <v>0.03</v>
      </c>
      <c r="DY63" s="818">
        <f>'[4]3'!DY63</f>
        <v>1.7999999999999999E-2</v>
      </c>
      <c r="DZ63" s="818">
        <f>'[4]3'!DZ63</f>
        <v>0</v>
      </c>
      <c r="EA63" s="757">
        <f t="shared" si="64"/>
        <v>61.84</v>
      </c>
      <c r="EB63" s="757">
        <f t="shared" si="65"/>
        <v>14.639999999999999</v>
      </c>
      <c r="EC63" s="757">
        <f t="shared" si="66"/>
        <v>0</v>
      </c>
      <c r="ED63" s="757">
        <f t="shared" si="67"/>
        <v>0</v>
      </c>
      <c r="EE63" s="757">
        <f t="shared" si="68"/>
        <v>11472</v>
      </c>
      <c r="EF63" s="757">
        <f t="shared" si="110"/>
        <v>0</v>
      </c>
      <c r="EG63" s="757">
        <f t="shared" si="69"/>
        <v>0</v>
      </c>
      <c r="EH63" s="757">
        <f t="shared" si="70"/>
        <v>76.48</v>
      </c>
      <c r="EI63" s="833">
        <f t="shared" si="71"/>
        <v>11472</v>
      </c>
      <c r="EJ63" s="821">
        <f>'[4]3'!EJ63</f>
        <v>2.5000000000000001E-2</v>
      </c>
      <c r="EK63" s="818">
        <f>'[4]3'!EK63</f>
        <v>2.5000000000000001E-2</v>
      </c>
      <c r="EL63" s="818">
        <f>'[4]3'!EL63</f>
        <v>2.5000000000000001E-2</v>
      </c>
      <c r="EM63" s="818">
        <f>'[4]3'!EM63</f>
        <v>3.2000000000000001E-2</v>
      </c>
      <c r="EN63" s="818">
        <f>'[4]3'!EN63</f>
        <v>1.7999999999999999E-2</v>
      </c>
      <c r="EO63" s="818">
        <f>'[4]3'!EO63</f>
        <v>0</v>
      </c>
      <c r="EP63" s="757">
        <f t="shared" si="72"/>
        <v>84.835000000000008</v>
      </c>
      <c r="EQ63" s="757">
        <f t="shared" si="73"/>
        <v>18.097499999999997</v>
      </c>
      <c r="ER63" s="757">
        <f t="shared" si="74"/>
        <v>0</v>
      </c>
      <c r="ES63" s="757">
        <f t="shared" si="75"/>
        <v>0</v>
      </c>
      <c r="ET63" s="757">
        <f t="shared" si="76"/>
        <v>15439.88</v>
      </c>
      <c r="EU63" s="757">
        <f t="shared" si="77"/>
        <v>0</v>
      </c>
      <c r="EV63" s="757">
        <f t="shared" si="78"/>
        <v>0</v>
      </c>
      <c r="EW63" s="757">
        <f t="shared" si="79"/>
        <v>102.9325</v>
      </c>
      <c r="EX63" s="833">
        <f t="shared" si="80"/>
        <v>15439.88</v>
      </c>
      <c r="EY63" s="818">
        <f>'[4]3'!EY63</f>
        <v>0.02</v>
      </c>
      <c r="EZ63" s="818">
        <f>'[4]3'!EZ63</f>
        <v>0.02</v>
      </c>
      <c r="FA63" s="818">
        <f>'[4]3'!FA63</f>
        <v>0.02</v>
      </c>
      <c r="FB63" s="818">
        <f>'[4]3'!FB63</f>
        <v>0.03</v>
      </c>
      <c r="FC63" s="818">
        <f>'[4]3'!FC63</f>
        <v>1.4E-2</v>
      </c>
      <c r="FD63" s="818">
        <f>'[4]3'!FD63</f>
        <v>0</v>
      </c>
      <c r="FE63" s="757">
        <f t="shared" si="81"/>
        <v>75.278000000000006</v>
      </c>
      <c r="FF63" s="757">
        <f t="shared" si="82"/>
        <v>16.567999999999998</v>
      </c>
      <c r="FG63" s="757">
        <f t="shared" si="83"/>
        <v>0</v>
      </c>
      <c r="FH63" s="757">
        <f t="shared" si="84"/>
        <v>0</v>
      </c>
      <c r="FI63" s="757">
        <f t="shared" si="85"/>
        <v>13776.9</v>
      </c>
      <c r="FJ63" s="757">
        <f t="shared" si="86"/>
        <v>0</v>
      </c>
      <c r="FK63" s="757">
        <f t="shared" si="87"/>
        <v>0</v>
      </c>
      <c r="FL63" s="757">
        <f t="shared" si="88"/>
        <v>91.846000000000004</v>
      </c>
      <c r="FM63" s="833">
        <f t="shared" si="89"/>
        <v>13776.9</v>
      </c>
      <c r="FN63" s="818">
        <f>'[4]3'!FN63</f>
        <v>0.02</v>
      </c>
      <c r="FO63" s="818">
        <f>'[4]3'!FO63</f>
        <v>0.02</v>
      </c>
      <c r="FP63" s="818">
        <f>'[4]3'!FP63</f>
        <v>0.02</v>
      </c>
      <c r="FQ63" s="818">
        <f>'[4]3'!FQ63</f>
        <v>0.03</v>
      </c>
      <c r="FR63" s="818">
        <f>'[4]3'!FR63</f>
        <v>1.4E-2</v>
      </c>
      <c r="FS63" s="818">
        <f>'[4]3'!FS63</f>
        <v>0</v>
      </c>
      <c r="FT63" s="757">
        <f t="shared" si="90"/>
        <v>81.600000000000009</v>
      </c>
      <c r="FU63" s="757">
        <f t="shared" si="91"/>
        <v>18.560000000000002</v>
      </c>
      <c r="FV63" s="757">
        <f t="shared" si="92"/>
        <v>0</v>
      </c>
      <c r="FW63" s="757">
        <f t="shared" si="93"/>
        <v>0</v>
      </c>
      <c r="FX63" s="757">
        <f t="shared" si="94"/>
        <v>15024</v>
      </c>
      <c r="FY63" s="757">
        <f t="shared" si="95"/>
        <v>0</v>
      </c>
      <c r="FZ63" s="757">
        <f t="shared" si="96"/>
        <v>0</v>
      </c>
      <c r="GA63" s="757">
        <f t="shared" si="97"/>
        <v>100.16000000000001</v>
      </c>
      <c r="GB63" s="833">
        <f t="shared" si="98"/>
        <v>15024</v>
      </c>
      <c r="GC63" s="835">
        <f t="shared" si="114"/>
        <v>461.79200000000003</v>
      </c>
      <c r="GD63" s="836">
        <f t="shared" si="114"/>
        <v>69268.800000000003</v>
      </c>
      <c r="GE63" s="837">
        <f t="shared" si="115"/>
        <v>457.28300000000002</v>
      </c>
      <c r="GF63" s="838">
        <f t="shared" si="115"/>
        <v>68592.459999999992</v>
      </c>
      <c r="GG63" s="839">
        <f t="shared" si="116"/>
        <v>919.07500000000005</v>
      </c>
      <c r="GH63" s="59">
        <f t="shared" si="116"/>
        <v>137861.26</v>
      </c>
      <c r="GI63" s="828">
        <v>1</v>
      </c>
      <c r="GJ63" s="105">
        <f t="shared" si="113"/>
        <v>919.07500000000005</v>
      </c>
      <c r="GK63" s="59">
        <f t="shared" si="111"/>
        <v>137861.26</v>
      </c>
      <c r="GL63" s="840">
        <f t="shared" si="112"/>
        <v>0</v>
      </c>
      <c r="GM63" s="841">
        <f t="shared" si="112"/>
        <v>0</v>
      </c>
    </row>
    <row r="64" spans="1:195" ht="18" customHeight="1">
      <c r="A64" s="831">
        <v>50</v>
      </c>
      <c r="B64" s="842" t="s">
        <v>1240</v>
      </c>
      <c r="C64" s="34" t="s">
        <v>1191</v>
      </c>
      <c r="D64" s="832">
        <f>[4]цены!E58</f>
        <v>185</v>
      </c>
      <c r="E64" s="818">
        <f>'[4]3'!E64</f>
        <v>5.0000000000000001E-3</v>
      </c>
      <c r="F64" s="818">
        <f>'[4]3'!F64</f>
        <v>4.0000000000000001E-3</v>
      </c>
      <c r="G64" s="818">
        <f>'[4]3'!G64</f>
        <v>5.0000000000000001E-3</v>
      </c>
      <c r="H64" s="818">
        <f>'[4]3'!H64</f>
        <v>5.0000000000000001E-3</v>
      </c>
      <c r="I64" s="818">
        <f>'[4]3'!I64</f>
        <v>4.0000000000000001E-3</v>
      </c>
      <c r="J64" s="818">
        <f>'[4]3'!J64</f>
        <v>1E-3</v>
      </c>
      <c r="K64" s="757">
        <f t="shared" si="0"/>
        <v>13.149500000000002</v>
      </c>
      <c r="L64" s="757">
        <f t="shared" si="1"/>
        <v>2.3868</v>
      </c>
      <c r="M64" s="819">
        <f t="shared" si="2"/>
        <v>0</v>
      </c>
      <c r="N64" s="819">
        <f t="shared" si="3"/>
        <v>0</v>
      </c>
      <c r="O64" s="757">
        <f t="shared" si="4"/>
        <v>2874.22</v>
      </c>
      <c r="P64" s="815">
        <f t="shared" si="102"/>
        <v>0.59799999999999998</v>
      </c>
      <c r="Q64" s="757">
        <f t="shared" si="5"/>
        <v>110.63</v>
      </c>
      <c r="R64" s="757">
        <f t="shared" si="6"/>
        <v>16.1343</v>
      </c>
      <c r="S64" s="833">
        <f t="shared" si="7"/>
        <v>2984.85</v>
      </c>
      <c r="T64" s="821">
        <f>'[4]3'!T64</f>
        <v>5.0000000000000001E-3</v>
      </c>
      <c r="U64" s="818">
        <f>'[4]3'!U64</f>
        <v>4.0000000000000001E-3</v>
      </c>
      <c r="V64" s="818">
        <f>'[4]3'!V64</f>
        <v>5.0000000000000001E-3</v>
      </c>
      <c r="W64" s="818">
        <f>'[4]3'!W64</f>
        <v>5.0000000000000001E-3</v>
      </c>
      <c r="X64" s="818">
        <f>'[4]3'!X64</f>
        <v>4.0000000000000001E-3</v>
      </c>
      <c r="Y64" s="818">
        <f>'[4]3'!Y64</f>
        <v>1E-3</v>
      </c>
      <c r="Z64" s="757">
        <f t="shared" si="8"/>
        <v>16.128</v>
      </c>
      <c r="AA64" s="757">
        <f t="shared" si="9"/>
        <v>3.1751999999999998</v>
      </c>
      <c r="AB64" s="757">
        <f t="shared" si="10"/>
        <v>0</v>
      </c>
      <c r="AC64" s="757">
        <f t="shared" si="11"/>
        <v>0</v>
      </c>
      <c r="AD64" s="757">
        <f t="shared" si="12"/>
        <v>3571.09</v>
      </c>
      <c r="AE64" s="815">
        <f t="shared" si="103"/>
        <v>0.82800000000000007</v>
      </c>
      <c r="AF64" s="757">
        <f t="shared" si="13"/>
        <v>153.18</v>
      </c>
      <c r="AG64" s="757">
        <f t="shared" si="14"/>
        <v>20.1312</v>
      </c>
      <c r="AH64" s="833">
        <f t="shared" si="15"/>
        <v>3724.27</v>
      </c>
      <c r="AI64" s="843">
        <v>5.0000000000000001E-3</v>
      </c>
      <c r="AJ64" s="808">
        <v>4.0000000000000001E-3</v>
      </c>
      <c r="AK64" s="844">
        <v>5.0000000000000001E-3</v>
      </c>
      <c r="AL64" s="844">
        <v>5.0000000000000001E-3</v>
      </c>
      <c r="AM64" s="808">
        <v>4.0000000000000001E-3</v>
      </c>
      <c r="AN64" s="808">
        <v>1E-3</v>
      </c>
      <c r="AO64" s="757">
        <f t="shared" si="16"/>
        <v>20.47</v>
      </c>
      <c r="AP64" s="757">
        <f t="shared" si="17"/>
        <v>4.208000000000002</v>
      </c>
      <c r="AQ64" s="757">
        <f t="shared" si="18"/>
        <v>0</v>
      </c>
      <c r="AR64" s="757">
        <f t="shared" si="19"/>
        <v>0</v>
      </c>
      <c r="AS64" s="757">
        <f t="shared" si="20"/>
        <v>4565.43</v>
      </c>
      <c r="AT64" s="815">
        <f t="shared" si="104"/>
        <v>0.92</v>
      </c>
      <c r="AU64" s="757">
        <f t="shared" si="21"/>
        <v>170.2</v>
      </c>
      <c r="AV64" s="757">
        <f t="shared" si="22"/>
        <v>25.598000000000003</v>
      </c>
      <c r="AW64" s="833">
        <f t="shared" si="23"/>
        <v>4735.63</v>
      </c>
      <c r="AX64" s="818">
        <f>'[4]3'!AX64</f>
        <v>5.0000000000000001E-3</v>
      </c>
      <c r="AY64" s="818">
        <f>'[4]3'!AY64</f>
        <v>4.0000000000000001E-3</v>
      </c>
      <c r="AZ64" s="818">
        <f>'[4]3'!AZ64</f>
        <v>5.0000000000000001E-3</v>
      </c>
      <c r="BA64" s="818">
        <f>'[4]3'!BA64</f>
        <v>5.0000000000000001E-3</v>
      </c>
      <c r="BB64" s="818">
        <f>'[4]3'!BB64</f>
        <v>4.0000000000000001E-3</v>
      </c>
      <c r="BC64" s="818">
        <f>'[4]3'!BC64</f>
        <v>1E-3</v>
      </c>
      <c r="BD64" s="757">
        <f t="shared" si="24"/>
        <v>17.679500000000001</v>
      </c>
      <c r="BE64" s="757">
        <f t="shared" si="25"/>
        <v>3.9747999999999988</v>
      </c>
      <c r="BF64" s="757">
        <f t="shared" si="26"/>
        <v>0</v>
      </c>
      <c r="BG64" s="757">
        <f t="shared" si="27"/>
        <v>0</v>
      </c>
      <c r="BH64" s="757">
        <f t="shared" si="28"/>
        <v>4006.05</v>
      </c>
      <c r="BI64" s="815">
        <f t="shared" si="105"/>
        <v>0</v>
      </c>
      <c r="BJ64" s="757">
        <f t="shared" si="29"/>
        <v>0</v>
      </c>
      <c r="BK64" s="757">
        <f t="shared" si="30"/>
        <v>21.654299999999999</v>
      </c>
      <c r="BL64" s="833">
        <f t="shared" si="31"/>
        <v>4006.05</v>
      </c>
      <c r="BM64" s="821">
        <f>'[4]3'!BM64</f>
        <v>5.0000000000000001E-3</v>
      </c>
      <c r="BN64" s="818">
        <f>'[4]3'!BN64</f>
        <v>4.0000000000000001E-3</v>
      </c>
      <c r="BO64" s="818">
        <f>'[4]3'!BO64</f>
        <v>5.0000000000000001E-3</v>
      </c>
      <c r="BP64" s="818">
        <f>'[4]3'!BP64</f>
        <v>5.0000000000000001E-3</v>
      </c>
      <c r="BQ64" s="818">
        <f>'[4]3'!BQ64</f>
        <v>4.0000000000000001E-3</v>
      </c>
      <c r="BR64" s="818">
        <f>'[4]3'!BR64</f>
        <v>1E-3</v>
      </c>
      <c r="BS64" s="757">
        <f t="shared" si="32"/>
        <v>13.328999999999999</v>
      </c>
      <c r="BT64" s="757">
        <f t="shared" si="33"/>
        <v>3.3839999999999999</v>
      </c>
      <c r="BU64" s="757">
        <f t="shared" si="34"/>
        <v>0</v>
      </c>
      <c r="BV64" s="757">
        <f t="shared" si="35"/>
        <v>0</v>
      </c>
      <c r="BW64" s="757">
        <f t="shared" si="36"/>
        <v>3091.91</v>
      </c>
      <c r="BX64" s="815">
        <f t="shared" si="106"/>
        <v>0.75600000000000001</v>
      </c>
      <c r="BY64" s="757">
        <f t="shared" si="37"/>
        <v>139.86000000000001</v>
      </c>
      <c r="BZ64" s="757">
        <f t="shared" si="38"/>
        <v>17.468999999999998</v>
      </c>
      <c r="CA64" s="833">
        <f t="shared" si="39"/>
        <v>3231.77</v>
      </c>
      <c r="CB64" s="818">
        <f>'[4]3'!CB64</f>
        <v>5.0000000000000001E-3</v>
      </c>
      <c r="CC64" s="818">
        <f>'[4]3'!CC64</f>
        <v>4.0000000000000001E-3</v>
      </c>
      <c r="CD64" s="818">
        <f>'[4]3'!CD64</f>
        <v>5.0000000000000001E-3</v>
      </c>
      <c r="CE64" s="818">
        <f>'[4]3'!CE64</f>
        <v>5.0000000000000001E-3</v>
      </c>
      <c r="CF64" s="818">
        <f>'[4]3'!CF64</f>
        <v>4.0000000000000001E-3</v>
      </c>
      <c r="CG64" s="818">
        <f>'[4]3'!CG64</f>
        <v>1E-3</v>
      </c>
      <c r="CH64" s="757">
        <f t="shared" si="40"/>
        <v>9.6615000000000002</v>
      </c>
      <c r="CI64" s="757">
        <f t="shared" si="41"/>
        <v>2.8956000000000008</v>
      </c>
      <c r="CJ64" s="757">
        <f t="shared" si="42"/>
        <v>0</v>
      </c>
      <c r="CK64" s="757">
        <f t="shared" si="43"/>
        <v>0</v>
      </c>
      <c r="CL64" s="757">
        <f t="shared" si="44"/>
        <v>2323.06</v>
      </c>
      <c r="CM64" s="815">
        <f t="shared" si="107"/>
        <v>0.627</v>
      </c>
      <c r="CN64" s="757">
        <f t="shared" si="45"/>
        <v>116</v>
      </c>
      <c r="CO64" s="757">
        <f t="shared" si="46"/>
        <v>13.184100000000003</v>
      </c>
      <c r="CP64" s="833">
        <f t="shared" si="47"/>
        <v>2439.06</v>
      </c>
      <c r="CQ64" s="821">
        <f>'[4]3'!CQ64</f>
        <v>5.0000000000000001E-3</v>
      </c>
      <c r="CR64" s="818">
        <f>'[4]3'!CR64</f>
        <v>4.0000000000000001E-3</v>
      </c>
      <c r="CS64" s="818">
        <f>'[4]3'!CS64</f>
        <v>5.0000000000000001E-3</v>
      </c>
      <c r="CT64" s="818">
        <f>'[4]3'!CT64</f>
        <v>5.0000000000000001E-3</v>
      </c>
      <c r="CU64" s="818">
        <f>'[4]3'!CU64</f>
        <v>4.0000000000000001E-3</v>
      </c>
      <c r="CV64" s="818">
        <f>'[4]3'!CV64</f>
        <v>1E-3</v>
      </c>
      <c r="CW64" s="757">
        <f t="shared" si="48"/>
        <v>7.22</v>
      </c>
      <c r="CX64" s="757">
        <f t="shared" si="49"/>
        <v>2.5612000000000004</v>
      </c>
      <c r="CY64" s="757">
        <f t="shared" si="50"/>
        <v>0</v>
      </c>
      <c r="CZ64" s="757">
        <f t="shared" si="51"/>
        <v>0</v>
      </c>
      <c r="DA64" s="757">
        <f t="shared" si="52"/>
        <v>1809.52</v>
      </c>
      <c r="DB64" s="815">
        <f t="shared" si="108"/>
        <v>0.437</v>
      </c>
      <c r="DC64" s="757">
        <f t="shared" si="53"/>
        <v>80.849999999999994</v>
      </c>
      <c r="DD64" s="757">
        <f t="shared" si="54"/>
        <v>10.2182</v>
      </c>
      <c r="DE64" s="833">
        <f t="shared" si="55"/>
        <v>1890.37</v>
      </c>
      <c r="DF64" s="821">
        <f>'[4]3'!DF64</f>
        <v>5.0000000000000001E-3</v>
      </c>
      <c r="DG64" s="818">
        <f>'[4]3'!DG64</f>
        <v>4.0000000000000001E-3</v>
      </c>
      <c r="DH64" s="818">
        <f>'[4]3'!DH64</f>
        <v>5.0000000000000001E-3</v>
      </c>
      <c r="DI64" s="818">
        <f>'[4]3'!DI64</f>
        <v>5.0000000000000001E-3</v>
      </c>
      <c r="DJ64" s="818">
        <f>'[4]3'!DJ64</f>
        <v>4.0000000000000001E-3</v>
      </c>
      <c r="DK64" s="818">
        <f>'[4]3'!DK64</f>
        <v>1E-3</v>
      </c>
      <c r="DL64" s="757">
        <f t="shared" si="56"/>
        <v>9.9855</v>
      </c>
      <c r="DM64" s="757">
        <f t="shared" si="57"/>
        <v>2.9316000000000004</v>
      </c>
      <c r="DN64" s="757">
        <f t="shared" si="58"/>
        <v>0</v>
      </c>
      <c r="DO64" s="757">
        <f t="shared" si="59"/>
        <v>0</v>
      </c>
      <c r="DP64" s="757">
        <f t="shared" si="60"/>
        <v>2389.66</v>
      </c>
      <c r="DQ64" s="815">
        <f t="shared" si="109"/>
        <v>0.54600000000000004</v>
      </c>
      <c r="DR64" s="757">
        <f t="shared" si="61"/>
        <v>101.01</v>
      </c>
      <c r="DS64" s="757">
        <f t="shared" si="62"/>
        <v>13.463100000000001</v>
      </c>
      <c r="DT64" s="833">
        <f t="shared" si="63"/>
        <v>2490.67</v>
      </c>
      <c r="DU64" s="821">
        <f>'[4]3'!DU64</f>
        <v>5.0000000000000001E-3</v>
      </c>
      <c r="DV64" s="818">
        <f>'[4]3'!DV64</f>
        <v>4.0000000000000001E-3</v>
      </c>
      <c r="DW64" s="818">
        <f>'[4]3'!DW64</f>
        <v>5.0000000000000001E-3</v>
      </c>
      <c r="DX64" s="818">
        <f>'[4]3'!DX64</f>
        <v>5.0000000000000001E-3</v>
      </c>
      <c r="DY64" s="818">
        <f>'[4]3'!DY64</f>
        <v>4.0000000000000001E-3</v>
      </c>
      <c r="DZ64" s="818">
        <f>'[4]3'!DZ64</f>
        <v>1E-3</v>
      </c>
      <c r="EA64" s="757">
        <f t="shared" si="64"/>
        <v>15.46</v>
      </c>
      <c r="EB64" s="757">
        <f t="shared" si="65"/>
        <v>2.9279999999999995</v>
      </c>
      <c r="EC64" s="757">
        <f t="shared" si="66"/>
        <v>0</v>
      </c>
      <c r="ED64" s="757">
        <f t="shared" si="67"/>
        <v>0</v>
      </c>
      <c r="EE64" s="757">
        <f t="shared" si="68"/>
        <v>3401.78</v>
      </c>
      <c r="EF64" s="757">
        <f t="shared" si="110"/>
        <v>0.70000000000000007</v>
      </c>
      <c r="EG64" s="757">
        <f t="shared" si="69"/>
        <v>129.5</v>
      </c>
      <c r="EH64" s="757">
        <f t="shared" si="70"/>
        <v>19.088000000000001</v>
      </c>
      <c r="EI64" s="833">
        <f t="shared" si="71"/>
        <v>3531.28</v>
      </c>
      <c r="EJ64" s="821">
        <f>'[4]3'!EJ64</f>
        <v>5.0000000000000001E-3</v>
      </c>
      <c r="EK64" s="818">
        <f>'[4]3'!EK64</f>
        <v>4.0000000000000001E-3</v>
      </c>
      <c r="EL64" s="818">
        <f>'[4]3'!EL64</f>
        <v>5.0000000000000001E-3</v>
      </c>
      <c r="EM64" s="818">
        <f>'[4]3'!EM64</f>
        <v>5.0000000000000001E-3</v>
      </c>
      <c r="EN64" s="818">
        <f>'[4]3'!EN64</f>
        <v>4.0000000000000001E-3</v>
      </c>
      <c r="EO64" s="818">
        <f>'[4]3'!EO64</f>
        <v>1E-3</v>
      </c>
      <c r="EP64" s="757">
        <f t="shared" si="72"/>
        <v>16.967000000000002</v>
      </c>
      <c r="EQ64" s="757">
        <f t="shared" si="73"/>
        <v>2.8955999999999995</v>
      </c>
      <c r="ER64" s="757">
        <f t="shared" si="74"/>
        <v>0</v>
      </c>
      <c r="ES64" s="757">
        <f t="shared" si="75"/>
        <v>0</v>
      </c>
      <c r="ET64" s="757">
        <f t="shared" si="76"/>
        <v>3674.58</v>
      </c>
      <c r="EU64" s="757">
        <f t="shared" si="77"/>
        <v>0.79800000000000004</v>
      </c>
      <c r="EV64" s="757">
        <f t="shared" si="78"/>
        <v>147.63</v>
      </c>
      <c r="EW64" s="757">
        <f t="shared" si="79"/>
        <v>20.660600000000002</v>
      </c>
      <c r="EX64" s="833">
        <f t="shared" si="80"/>
        <v>3822.21</v>
      </c>
      <c r="EY64" s="818">
        <f>'[4]3'!EY64</f>
        <v>5.0000000000000001E-3</v>
      </c>
      <c r="EZ64" s="818">
        <f>'[4]3'!EZ64</f>
        <v>4.0000000000000001E-3</v>
      </c>
      <c r="FA64" s="818">
        <f>'[4]3'!FA64</f>
        <v>5.0000000000000001E-3</v>
      </c>
      <c r="FB64" s="818">
        <f>'[4]3'!FB64</f>
        <v>5.0000000000000001E-3</v>
      </c>
      <c r="FC64" s="818">
        <f>'[4]3'!FC64</f>
        <v>4.0000000000000001E-3</v>
      </c>
      <c r="FD64" s="818">
        <f>'[4]3'!FD64</f>
        <v>1E-3</v>
      </c>
      <c r="FE64" s="757">
        <f t="shared" si="81"/>
        <v>18.819500000000001</v>
      </c>
      <c r="FF64" s="757">
        <f t="shared" si="82"/>
        <v>3.3135999999999997</v>
      </c>
      <c r="FG64" s="757">
        <f t="shared" si="83"/>
        <v>0</v>
      </c>
      <c r="FH64" s="757">
        <f t="shared" si="84"/>
        <v>0</v>
      </c>
      <c r="FI64" s="757">
        <f t="shared" si="85"/>
        <v>4094.62</v>
      </c>
      <c r="FJ64" s="757">
        <f t="shared" si="86"/>
        <v>0.91200000000000003</v>
      </c>
      <c r="FK64" s="757">
        <f t="shared" si="87"/>
        <v>168.72</v>
      </c>
      <c r="FL64" s="757">
        <f t="shared" si="88"/>
        <v>23.045100000000001</v>
      </c>
      <c r="FM64" s="833">
        <f t="shared" si="89"/>
        <v>4263.34</v>
      </c>
      <c r="FN64" s="818">
        <f>'[4]3'!FN64</f>
        <v>5.0000000000000001E-3</v>
      </c>
      <c r="FO64" s="818">
        <f>'[4]3'!FO64</f>
        <v>4.0000000000000001E-3</v>
      </c>
      <c r="FP64" s="818">
        <f>'[4]3'!FP64</f>
        <v>5.0000000000000001E-3</v>
      </c>
      <c r="FQ64" s="818">
        <f>'[4]3'!FQ64</f>
        <v>5.0000000000000001E-3</v>
      </c>
      <c r="FR64" s="818">
        <f>'[4]3'!FR64</f>
        <v>4.0000000000000001E-3</v>
      </c>
      <c r="FS64" s="818">
        <f>'[4]3'!FS64</f>
        <v>1E-3</v>
      </c>
      <c r="FT64" s="757">
        <f t="shared" si="90"/>
        <v>20.400000000000002</v>
      </c>
      <c r="FU64" s="757">
        <f t="shared" si="91"/>
        <v>3.7120000000000006</v>
      </c>
      <c r="FV64" s="757">
        <f t="shared" si="92"/>
        <v>0</v>
      </c>
      <c r="FW64" s="757">
        <f t="shared" si="93"/>
        <v>0</v>
      </c>
      <c r="FX64" s="757">
        <f t="shared" si="94"/>
        <v>4460.72</v>
      </c>
      <c r="FY64" s="757">
        <f t="shared" si="95"/>
        <v>0.96</v>
      </c>
      <c r="FZ64" s="757">
        <f t="shared" si="96"/>
        <v>177.6</v>
      </c>
      <c r="GA64" s="757">
        <f t="shared" si="97"/>
        <v>25.072000000000003</v>
      </c>
      <c r="GB64" s="833">
        <f t="shared" si="98"/>
        <v>4638.3200000000006</v>
      </c>
      <c r="GC64" s="835">
        <f t="shared" si="114"/>
        <v>114.17089999999999</v>
      </c>
      <c r="GD64" s="836">
        <f t="shared" si="114"/>
        <v>21121.63</v>
      </c>
      <c r="GE64" s="837">
        <f t="shared" si="115"/>
        <v>111.54700000000001</v>
      </c>
      <c r="GF64" s="838">
        <f t="shared" si="115"/>
        <v>20636.189999999999</v>
      </c>
      <c r="GG64" s="839">
        <f t="shared" si="116"/>
        <v>225.71789999999999</v>
      </c>
      <c r="GH64" s="59">
        <f t="shared" si="116"/>
        <v>41757.82</v>
      </c>
      <c r="GI64" s="828">
        <v>12</v>
      </c>
      <c r="GJ64" s="105">
        <f t="shared" si="113"/>
        <v>217.63589999999996</v>
      </c>
      <c r="GK64" s="59">
        <f t="shared" si="111"/>
        <v>40262.640000000007</v>
      </c>
      <c r="GL64" s="840">
        <f t="shared" si="112"/>
        <v>8.0820000000000221</v>
      </c>
      <c r="GM64" s="841">
        <f t="shared" si="112"/>
        <v>1495.179999999993</v>
      </c>
    </row>
    <row r="65" spans="1:195" ht="18" customHeight="1">
      <c r="A65" s="814">
        <v>51</v>
      </c>
      <c r="B65" s="842" t="s">
        <v>1241</v>
      </c>
      <c r="C65" s="34" t="s">
        <v>1191</v>
      </c>
      <c r="D65" s="832">
        <f>[4]цены!E59</f>
        <v>240</v>
      </c>
      <c r="E65" s="818">
        <f>'[4]3'!E65</f>
        <v>3.0000000000000001E-3</v>
      </c>
      <c r="F65" s="818">
        <f>'[4]3'!F65</f>
        <v>3.0000000000000001E-3</v>
      </c>
      <c r="G65" s="818">
        <f>'[4]3'!G65</f>
        <v>3.0000000000000001E-3</v>
      </c>
      <c r="H65" s="818">
        <f>'[4]3'!H65</f>
        <v>6.0000000000000001E-3</v>
      </c>
      <c r="I65" s="818">
        <f>'[4]3'!I65</f>
        <v>3.0000000000000001E-3</v>
      </c>
      <c r="J65" s="818">
        <f>'[4]3'!J65</f>
        <v>1E-3</v>
      </c>
      <c r="K65" s="757">
        <f t="shared" si="0"/>
        <v>7.8897000000000004</v>
      </c>
      <c r="L65" s="757">
        <f t="shared" si="1"/>
        <v>1.7901000000000002</v>
      </c>
      <c r="M65" s="819">
        <f t="shared" si="2"/>
        <v>0</v>
      </c>
      <c r="N65" s="819">
        <f t="shared" si="3"/>
        <v>0</v>
      </c>
      <c r="O65" s="757">
        <f t="shared" si="4"/>
        <v>2323.15</v>
      </c>
      <c r="P65" s="815">
        <f t="shared" si="102"/>
        <v>0.59799999999999998</v>
      </c>
      <c r="Q65" s="757">
        <f t="shared" si="5"/>
        <v>143.52000000000001</v>
      </c>
      <c r="R65" s="757">
        <f t="shared" si="6"/>
        <v>10.277800000000001</v>
      </c>
      <c r="S65" s="833">
        <f t="shared" si="7"/>
        <v>2466.67</v>
      </c>
      <c r="T65" s="821">
        <f>'[4]3'!T65</f>
        <v>3.0000000000000001E-3</v>
      </c>
      <c r="U65" s="818">
        <f>'[4]3'!U65</f>
        <v>3.0000000000000001E-3</v>
      </c>
      <c r="V65" s="818">
        <f>'[4]3'!V65</f>
        <v>3.0000000000000001E-3</v>
      </c>
      <c r="W65" s="818">
        <f>'[4]3'!W65</f>
        <v>6.0000000000000001E-3</v>
      </c>
      <c r="X65" s="818">
        <f>'[4]3'!X65</f>
        <v>3.0000000000000001E-3</v>
      </c>
      <c r="Y65" s="818">
        <f>'[4]3'!Y65</f>
        <v>1E-3</v>
      </c>
      <c r="Z65" s="757">
        <f t="shared" si="8"/>
        <v>9.6768000000000001</v>
      </c>
      <c r="AA65" s="757">
        <f t="shared" si="9"/>
        <v>2.3813999999999997</v>
      </c>
      <c r="AB65" s="757">
        <f t="shared" si="10"/>
        <v>0</v>
      </c>
      <c r="AC65" s="757">
        <f t="shared" si="11"/>
        <v>0</v>
      </c>
      <c r="AD65" s="757">
        <f t="shared" si="12"/>
        <v>2893.97</v>
      </c>
      <c r="AE65" s="815">
        <f t="shared" si="103"/>
        <v>0.82800000000000007</v>
      </c>
      <c r="AF65" s="757">
        <f t="shared" si="13"/>
        <v>198.72</v>
      </c>
      <c r="AG65" s="757">
        <f t="shared" si="14"/>
        <v>12.886199999999999</v>
      </c>
      <c r="AH65" s="833">
        <f t="shared" si="15"/>
        <v>3092.6899999999996</v>
      </c>
      <c r="AI65" s="834">
        <v>3.0000000000000001E-3</v>
      </c>
      <c r="AJ65" s="808">
        <v>3.0000000000000001E-3</v>
      </c>
      <c r="AK65" s="808">
        <v>3.0000000000000001E-3</v>
      </c>
      <c r="AL65" s="808">
        <v>6.0000000000000001E-3</v>
      </c>
      <c r="AM65" s="808">
        <v>3.0000000000000001E-3</v>
      </c>
      <c r="AN65" s="808">
        <v>1E-3</v>
      </c>
      <c r="AO65" s="757">
        <f t="shared" si="16"/>
        <v>12.282</v>
      </c>
      <c r="AP65" s="757">
        <f t="shared" si="17"/>
        <v>3.1560000000000015</v>
      </c>
      <c r="AQ65" s="757">
        <f t="shared" si="18"/>
        <v>0</v>
      </c>
      <c r="AR65" s="757">
        <f t="shared" si="19"/>
        <v>0</v>
      </c>
      <c r="AS65" s="757">
        <f t="shared" si="20"/>
        <v>3705.12</v>
      </c>
      <c r="AT65" s="815">
        <f t="shared" si="104"/>
        <v>0.92</v>
      </c>
      <c r="AU65" s="757">
        <f t="shared" si="21"/>
        <v>220.8</v>
      </c>
      <c r="AV65" s="757">
        <f t="shared" si="22"/>
        <v>16.358000000000004</v>
      </c>
      <c r="AW65" s="833">
        <f t="shared" si="23"/>
        <v>3925.92</v>
      </c>
      <c r="AX65" s="818">
        <f>'[4]3'!AX65</f>
        <v>3.0000000000000001E-3</v>
      </c>
      <c r="AY65" s="818">
        <f>'[4]3'!AY65</f>
        <v>3.0000000000000001E-3</v>
      </c>
      <c r="AZ65" s="818">
        <f>'[4]3'!AZ65</f>
        <v>3.0000000000000001E-3</v>
      </c>
      <c r="BA65" s="818">
        <f>'[4]3'!BA65</f>
        <v>6.0000000000000001E-3</v>
      </c>
      <c r="BB65" s="818">
        <f>'[4]3'!BB65</f>
        <v>3.0000000000000001E-3</v>
      </c>
      <c r="BC65" s="818">
        <f>'[4]3'!BC65</f>
        <v>1E-3</v>
      </c>
      <c r="BD65" s="757">
        <f t="shared" si="24"/>
        <v>10.607700000000001</v>
      </c>
      <c r="BE65" s="757">
        <f t="shared" si="25"/>
        <v>2.9810999999999992</v>
      </c>
      <c r="BF65" s="757">
        <f t="shared" si="26"/>
        <v>0</v>
      </c>
      <c r="BG65" s="757">
        <f t="shared" si="27"/>
        <v>0</v>
      </c>
      <c r="BH65" s="757">
        <f t="shared" si="28"/>
        <v>3261.31</v>
      </c>
      <c r="BI65" s="815">
        <f t="shared" si="105"/>
        <v>0</v>
      </c>
      <c r="BJ65" s="757">
        <f t="shared" si="29"/>
        <v>0</v>
      </c>
      <c r="BK65" s="757">
        <f t="shared" si="30"/>
        <v>13.588800000000001</v>
      </c>
      <c r="BL65" s="833">
        <f t="shared" si="31"/>
        <v>3261.31</v>
      </c>
      <c r="BM65" s="821">
        <f>'[4]3'!BM65</f>
        <v>3.0000000000000001E-3</v>
      </c>
      <c r="BN65" s="818">
        <f>'[4]3'!BN65</f>
        <v>3.0000000000000001E-3</v>
      </c>
      <c r="BO65" s="818">
        <f>'[4]3'!BO65</f>
        <v>3.0000000000000001E-3</v>
      </c>
      <c r="BP65" s="818">
        <f>'[4]3'!BP65</f>
        <v>6.0000000000000001E-3</v>
      </c>
      <c r="BQ65" s="818">
        <f>'[4]3'!BQ65</f>
        <v>3.0000000000000001E-3</v>
      </c>
      <c r="BR65" s="818">
        <f>'[4]3'!BR65</f>
        <v>1E-3</v>
      </c>
      <c r="BS65" s="757">
        <f t="shared" si="32"/>
        <v>7.997399999999999</v>
      </c>
      <c r="BT65" s="757">
        <f t="shared" si="33"/>
        <v>2.5380000000000003</v>
      </c>
      <c r="BU65" s="757">
        <f t="shared" si="34"/>
        <v>0</v>
      </c>
      <c r="BV65" s="757">
        <f t="shared" si="35"/>
        <v>0</v>
      </c>
      <c r="BW65" s="757">
        <f t="shared" si="36"/>
        <v>2528.5</v>
      </c>
      <c r="BX65" s="815">
        <f t="shared" si="106"/>
        <v>0.75600000000000001</v>
      </c>
      <c r="BY65" s="757">
        <f t="shared" si="37"/>
        <v>181.44</v>
      </c>
      <c r="BZ65" s="757">
        <f t="shared" si="38"/>
        <v>11.291399999999999</v>
      </c>
      <c r="CA65" s="833">
        <f t="shared" si="39"/>
        <v>2709.94</v>
      </c>
      <c r="CB65" s="818">
        <f>'[4]3'!CB65</f>
        <v>3.0000000000000001E-3</v>
      </c>
      <c r="CC65" s="818">
        <f>'[4]3'!CC65</f>
        <v>3.0000000000000001E-3</v>
      </c>
      <c r="CD65" s="818">
        <f>'[4]3'!CD65</f>
        <v>3.0000000000000001E-3</v>
      </c>
      <c r="CE65" s="818">
        <f>'[4]3'!CE65</f>
        <v>6.0000000000000001E-3</v>
      </c>
      <c r="CF65" s="818">
        <f>'[4]3'!CF65</f>
        <v>3.0000000000000001E-3</v>
      </c>
      <c r="CG65" s="818">
        <f>'[4]3'!CG65</f>
        <v>1E-3</v>
      </c>
      <c r="CH65" s="757">
        <f t="shared" si="40"/>
        <v>5.7968999999999999</v>
      </c>
      <c r="CI65" s="757">
        <f t="shared" si="41"/>
        <v>2.1717000000000009</v>
      </c>
      <c r="CJ65" s="757">
        <f t="shared" si="42"/>
        <v>0</v>
      </c>
      <c r="CK65" s="757">
        <f t="shared" si="43"/>
        <v>0</v>
      </c>
      <c r="CL65" s="757">
        <f t="shared" si="44"/>
        <v>1912.46</v>
      </c>
      <c r="CM65" s="815">
        <f t="shared" si="107"/>
        <v>0.627</v>
      </c>
      <c r="CN65" s="757">
        <f t="shared" si="45"/>
        <v>150.47999999999999</v>
      </c>
      <c r="CO65" s="757">
        <f t="shared" si="46"/>
        <v>8.595600000000001</v>
      </c>
      <c r="CP65" s="833">
        <f t="shared" si="47"/>
        <v>2062.94</v>
      </c>
      <c r="CQ65" s="821">
        <f>'[4]3'!CQ65</f>
        <v>3.0000000000000001E-3</v>
      </c>
      <c r="CR65" s="818">
        <f>'[4]3'!CR65</f>
        <v>3.0000000000000001E-3</v>
      </c>
      <c r="CS65" s="818">
        <f>'[4]3'!CS65</f>
        <v>3.0000000000000001E-3</v>
      </c>
      <c r="CT65" s="818">
        <f>'[4]3'!CT65</f>
        <v>6.0000000000000001E-3</v>
      </c>
      <c r="CU65" s="818">
        <f>'[4]3'!CU65</f>
        <v>3.0000000000000001E-3</v>
      </c>
      <c r="CV65" s="818">
        <f>'[4]3'!CV65</f>
        <v>1E-3</v>
      </c>
      <c r="CW65" s="757">
        <f t="shared" si="48"/>
        <v>4.3319999999999999</v>
      </c>
      <c r="CX65" s="757">
        <f t="shared" si="49"/>
        <v>1.9209000000000003</v>
      </c>
      <c r="CY65" s="757">
        <f t="shared" si="50"/>
        <v>0</v>
      </c>
      <c r="CZ65" s="757">
        <f t="shared" si="51"/>
        <v>0</v>
      </c>
      <c r="DA65" s="757">
        <f t="shared" si="52"/>
        <v>1500.7</v>
      </c>
      <c r="DB65" s="815">
        <f t="shared" si="108"/>
        <v>0.437</v>
      </c>
      <c r="DC65" s="757">
        <f t="shared" si="53"/>
        <v>104.88</v>
      </c>
      <c r="DD65" s="757">
        <f t="shared" si="54"/>
        <v>6.6899000000000006</v>
      </c>
      <c r="DE65" s="833">
        <f t="shared" si="55"/>
        <v>1605.58</v>
      </c>
      <c r="DF65" s="821">
        <f>'[4]3'!DF65</f>
        <v>3.0000000000000001E-3</v>
      </c>
      <c r="DG65" s="818">
        <f>'[4]3'!DG65</f>
        <v>3.0000000000000001E-3</v>
      </c>
      <c r="DH65" s="818">
        <f>'[4]3'!DH65</f>
        <v>3.0000000000000001E-3</v>
      </c>
      <c r="DI65" s="818">
        <f>'[4]3'!DI65</f>
        <v>6.0000000000000001E-3</v>
      </c>
      <c r="DJ65" s="818">
        <f>'[4]3'!DJ65</f>
        <v>3.0000000000000001E-3</v>
      </c>
      <c r="DK65" s="818">
        <f>'[4]3'!DK65</f>
        <v>1E-3</v>
      </c>
      <c r="DL65" s="757">
        <f t="shared" si="56"/>
        <v>5.9912999999999998</v>
      </c>
      <c r="DM65" s="757">
        <f t="shared" si="57"/>
        <v>2.1987000000000001</v>
      </c>
      <c r="DN65" s="757">
        <f t="shared" si="58"/>
        <v>0</v>
      </c>
      <c r="DO65" s="757">
        <f t="shared" si="59"/>
        <v>0</v>
      </c>
      <c r="DP65" s="757">
        <f t="shared" si="60"/>
        <v>1965.6</v>
      </c>
      <c r="DQ65" s="815">
        <f t="shared" si="109"/>
        <v>0.54600000000000004</v>
      </c>
      <c r="DR65" s="757">
        <f t="shared" si="61"/>
        <v>131.04</v>
      </c>
      <c r="DS65" s="757">
        <f t="shared" si="62"/>
        <v>8.7359999999999989</v>
      </c>
      <c r="DT65" s="833">
        <f t="shared" si="63"/>
        <v>2096.64</v>
      </c>
      <c r="DU65" s="821">
        <f>'[4]3'!DU65</f>
        <v>3.0000000000000001E-3</v>
      </c>
      <c r="DV65" s="818">
        <f>'[4]3'!DV65</f>
        <v>3.0000000000000001E-3</v>
      </c>
      <c r="DW65" s="818">
        <f>'[4]3'!DW65</f>
        <v>3.0000000000000001E-3</v>
      </c>
      <c r="DX65" s="818">
        <f>'[4]3'!DX65</f>
        <v>6.0000000000000001E-3</v>
      </c>
      <c r="DY65" s="818">
        <f>'[4]3'!DY65</f>
        <v>3.0000000000000001E-3</v>
      </c>
      <c r="DZ65" s="818">
        <f>'[4]3'!DZ65</f>
        <v>1E-3</v>
      </c>
      <c r="EA65" s="757">
        <f t="shared" si="64"/>
        <v>9.2759999999999998</v>
      </c>
      <c r="EB65" s="757">
        <f t="shared" si="65"/>
        <v>2.1959999999999997</v>
      </c>
      <c r="EC65" s="757">
        <f t="shared" si="66"/>
        <v>0</v>
      </c>
      <c r="ED65" s="757">
        <f t="shared" si="67"/>
        <v>0</v>
      </c>
      <c r="EE65" s="757">
        <f t="shared" si="68"/>
        <v>2753.28</v>
      </c>
      <c r="EF65" s="757">
        <f t="shared" si="110"/>
        <v>0.70000000000000007</v>
      </c>
      <c r="EG65" s="757">
        <f t="shared" si="69"/>
        <v>168</v>
      </c>
      <c r="EH65" s="757">
        <f t="shared" si="70"/>
        <v>12.171999999999999</v>
      </c>
      <c r="EI65" s="833">
        <f t="shared" si="71"/>
        <v>2921.28</v>
      </c>
      <c r="EJ65" s="821">
        <f>'[4]3'!EJ65</f>
        <v>3.0000000000000001E-3</v>
      </c>
      <c r="EK65" s="818">
        <f>'[4]3'!EK65</f>
        <v>3.0000000000000001E-3</v>
      </c>
      <c r="EL65" s="818">
        <f>'[4]3'!EL65</f>
        <v>3.0000000000000001E-3</v>
      </c>
      <c r="EM65" s="818">
        <f>'[4]3'!EM65</f>
        <v>6.0000000000000001E-3</v>
      </c>
      <c r="EN65" s="818">
        <f>'[4]3'!EN65</f>
        <v>3.0000000000000001E-3</v>
      </c>
      <c r="EO65" s="818">
        <f>'[4]3'!EO65</f>
        <v>1E-3</v>
      </c>
      <c r="EP65" s="757">
        <f t="shared" si="72"/>
        <v>10.180200000000001</v>
      </c>
      <c r="EQ65" s="757">
        <f t="shared" si="73"/>
        <v>2.1716999999999995</v>
      </c>
      <c r="ER65" s="757">
        <f t="shared" si="74"/>
        <v>0</v>
      </c>
      <c r="ES65" s="757">
        <f t="shared" si="75"/>
        <v>0</v>
      </c>
      <c r="ET65" s="757">
        <f t="shared" si="76"/>
        <v>2964.46</v>
      </c>
      <c r="EU65" s="757">
        <f t="shared" si="77"/>
        <v>0.79800000000000004</v>
      </c>
      <c r="EV65" s="757">
        <f t="shared" si="78"/>
        <v>191.52</v>
      </c>
      <c r="EW65" s="757">
        <f t="shared" si="79"/>
        <v>13.149900000000001</v>
      </c>
      <c r="EX65" s="833">
        <f t="shared" si="80"/>
        <v>3155.98</v>
      </c>
      <c r="EY65" s="818">
        <f>'[4]3'!EY65</f>
        <v>3.0000000000000001E-3</v>
      </c>
      <c r="EZ65" s="818">
        <f>'[4]3'!EZ65</f>
        <v>3.0000000000000001E-3</v>
      </c>
      <c r="FA65" s="818">
        <f>'[4]3'!FA65</f>
        <v>3.0000000000000001E-3</v>
      </c>
      <c r="FB65" s="818">
        <f>'[4]3'!FB65</f>
        <v>6.0000000000000001E-3</v>
      </c>
      <c r="FC65" s="818">
        <f>'[4]3'!FC65</f>
        <v>3.0000000000000001E-3</v>
      </c>
      <c r="FD65" s="818">
        <f>'[4]3'!FD65</f>
        <v>1E-3</v>
      </c>
      <c r="FE65" s="757">
        <f t="shared" si="81"/>
        <v>11.291700000000001</v>
      </c>
      <c r="FF65" s="757">
        <f t="shared" si="82"/>
        <v>2.4851999999999999</v>
      </c>
      <c r="FG65" s="757">
        <f t="shared" si="83"/>
        <v>0</v>
      </c>
      <c r="FH65" s="757">
        <f t="shared" si="84"/>
        <v>0</v>
      </c>
      <c r="FI65" s="757">
        <f t="shared" si="85"/>
        <v>3306.46</v>
      </c>
      <c r="FJ65" s="757">
        <f t="shared" si="86"/>
        <v>0.91200000000000003</v>
      </c>
      <c r="FK65" s="757">
        <f t="shared" si="87"/>
        <v>218.88</v>
      </c>
      <c r="FL65" s="757">
        <f t="shared" si="88"/>
        <v>14.688900000000002</v>
      </c>
      <c r="FM65" s="833">
        <f t="shared" si="89"/>
        <v>3525.34</v>
      </c>
      <c r="FN65" s="818">
        <f>'[4]3'!FN65</f>
        <v>3.0000000000000001E-3</v>
      </c>
      <c r="FO65" s="818">
        <f>'[4]3'!FO65</f>
        <v>3.0000000000000001E-3</v>
      </c>
      <c r="FP65" s="818">
        <f>'[4]3'!FP65</f>
        <v>3.0000000000000001E-3</v>
      </c>
      <c r="FQ65" s="818">
        <f>'[4]3'!FQ65</f>
        <v>6.0000000000000001E-3</v>
      </c>
      <c r="FR65" s="818">
        <f>'[4]3'!FR65</f>
        <v>3.0000000000000001E-3</v>
      </c>
      <c r="FS65" s="818">
        <f>'[4]3'!FS65</f>
        <v>1E-3</v>
      </c>
      <c r="FT65" s="757">
        <f t="shared" si="90"/>
        <v>12.24</v>
      </c>
      <c r="FU65" s="757">
        <f t="shared" si="91"/>
        <v>2.7840000000000003</v>
      </c>
      <c r="FV65" s="757">
        <f t="shared" si="92"/>
        <v>0</v>
      </c>
      <c r="FW65" s="757">
        <f t="shared" si="93"/>
        <v>0</v>
      </c>
      <c r="FX65" s="757">
        <f t="shared" si="94"/>
        <v>3605.76</v>
      </c>
      <c r="FY65" s="757">
        <f t="shared" si="95"/>
        <v>0.96</v>
      </c>
      <c r="FZ65" s="757">
        <f t="shared" si="96"/>
        <v>230.4</v>
      </c>
      <c r="GA65" s="757">
        <f t="shared" si="97"/>
        <v>15.984000000000002</v>
      </c>
      <c r="GB65" s="833">
        <f t="shared" si="98"/>
        <v>3836.1600000000003</v>
      </c>
      <c r="GC65" s="835">
        <f t="shared" si="114"/>
        <v>72.997800000000012</v>
      </c>
      <c r="GD65" s="836">
        <f t="shared" si="114"/>
        <v>17519.469999999998</v>
      </c>
      <c r="GE65" s="837">
        <f t="shared" si="115"/>
        <v>71.420700000000011</v>
      </c>
      <c r="GF65" s="838">
        <f t="shared" si="115"/>
        <v>17140.98</v>
      </c>
      <c r="GG65" s="839">
        <f t="shared" si="116"/>
        <v>144.41850000000002</v>
      </c>
      <c r="GH65" s="59">
        <f t="shared" si="116"/>
        <v>34660.449999999997</v>
      </c>
      <c r="GI65" s="828">
        <v>12</v>
      </c>
      <c r="GJ65" s="105">
        <f t="shared" si="113"/>
        <v>136.3365</v>
      </c>
      <c r="GK65" s="59">
        <f t="shared" si="111"/>
        <v>32720.769999999993</v>
      </c>
      <c r="GL65" s="840">
        <f t="shared" si="112"/>
        <v>8.0820000000000221</v>
      </c>
      <c r="GM65" s="841">
        <f t="shared" si="112"/>
        <v>1939.6800000000039</v>
      </c>
    </row>
    <row r="66" spans="1:195" ht="18" customHeight="1">
      <c r="A66" s="831">
        <v>52</v>
      </c>
      <c r="B66" s="842" t="s">
        <v>1242</v>
      </c>
      <c r="C66" s="34" t="s">
        <v>1191</v>
      </c>
      <c r="D66" s="832">
        <f>[4]цены!E60</f>
        <v>309</v>
      </c>
      <c r="E66" s="818">
        <f>'[4]3'!E66</f>
        <v>1E-3</v>
      </c>
      <c r="F66" s="818">
        <f>'[4]3'!F66</f>
        <v>1E-3</v>
      </c>
      <c r="G66" s="818">
        <f>'[4]3'!G66</f>
        <v>1E-3</v>
      </c>
      <c r="H66" s="818">
        <f>'[4]3'!H66</f>
        <v>2E-3</v>
      </c>
      <c r="I66" s="818">
        <f>'[4]3'!I66</f>
        <v>1E-3</v>
      </c>
      <c r="J66" s="818">
        <f>'[4]3'!J66</f>
        <v>1E-3</v>
      </c>
      <c r="K66" s="757">
        <f t="shared" si="0"/>
        <v>2.6299000000000001</v>
      </c>
      <c r="L66" s="757">
        <f t="shared" si="1"/>
        <v>0.59670000000000001</v>
      </c>
      <c r="M66" s="819">
        <f t="shared" si="2"/>
        <v>0</v>
      </c>
      <c r="N66" s="819">
        <f t="shared" si="3"/>
        <v>0</v>
      </c>
      <c r="O66" s="757">
        <f t="shared" si="4"/>
        <v>997.02</v>
      </c>
      <c r="P66" s="815">
        <f t="shared" si="102"/>
        <v>0.59799999999999998</v>
      </c>
      <c r="Q66" s="757">
        <f t="shared" si="5"/>
        <v>184.78</v>
      </c>
      <c r="R66" s="757">
        <f t="shared" si="6"/>
        <v>3.8246000000000002</v>
      </c>
      <c r="S66" s="833">
        <f t="shared" si="7"/>
        <v>1181.8</v>
      </c>
      <c r="T66" s="821">
        <f>'[4]3'!T66</f>
        <v>1E-3</v>
      </c>
      <c r="U66" s="818">
        <f>'[4]3'!U66</f>
        <v>1E-3</v>
      </c>
      <c r="V66" s="818">
        <f>'[4]3'!V66</f>
        <v>1E-3</v>
      </c>
      <c r="W66" s="818">
        <f>'[4]3'!W66</f>
        <v>2E-3</v>
      </c>
      <c r="X66" s="818">
        <f>'[4]3'!X66</f>
        <v>1E-3</v>
      </c>
      <c r="Y66" s="818">
        <f>'[4]3'!Y66</f>
        <v>1E-3</v>
      </c>
      <c r="Z66" s="757">
        <f t="shared" si="8"/>
        <v>3.2256</v>
      </c>
      <c r="AA66" s="757">
        <f t="shared" si="9"/>
        <v>0.79379999999999995</v>
      </c>
      <c r="AB66" s="757">
        <f t="shared" si="10"/>
        <v>0</v>
      </c>
      <c r="AC66" s="757">
        <f t="shared" si="11"/>
        <v>0</v>
      </c>
      <c r="AD66" s="757">
        <f t="shared" si="12"/>
        <v>1241.99</v>
      </c>
      <c r="AE66" s="815">
        <f t="shared" si="103"/>
        <v>0.82800000000000007</v>
      </c>
      <c r="AF66" s="757">
        <f t="shared" si="13"/>
        <v>255.85</v>
      </c>
      <c r="AG66" s="757">
        <f t="shared" si="14"/>
        <v>4.8474000000000004</v>
      </c>
      <c r="AH66" s="833">
        <f t="shared" si="15"/>
        <v>1497.84</v>
      </c>
      <c r="AI66" s="834">
        <v>1E-3</v>
      </c>
      <c r="AJ66" s="808">
        <v>1E-3</v>
      </c>
      <c r="AK66" s="808">
        <v>1E-3</v>
      </c>
      <c r="AL66" s="808">
        <v>2E-3</v>
      </c>
      <c r="AM66" s="808">
        <v>1E-3</v>
      </c>
      <c r="AN66" s="808">
        <v>1E-3</v>
      </c>
      <c r="AO66" s="757">
        <f t="shared" si="16"/>
        <v>4.0940000000000003</v>
      </c>
      <c r="AP66" s="757">
        <f t="shared" si="17"/>
        <v>1.0520000000000005</v>
      </c>
      <c r="AQ66" s="757">
        <f t="shared" si="18"/>
        <v>0</v>
      </c>
      <c r="AR66" s="757">
        <f t="shared" si="19"/>
        <v>0</v>
      </c>
      <c r="AS66" s="757">
        <f t="shared" si="20"/>
        <v>1590.11</v>
      </c>
      <c r="AT66" s="815">
        <f t="shared" si="104"/>
        <v>0.92</v>
      </c>
      <c r="AU66" s="757">
        <f t="shared" si="21"/>
        <v>284.27999999999997</v>
      </c>
      <c r="AV66" s="757">
        <f t="shared" si="22"/>
        <v>6.0660000000000007</v>
      </c>
      <c r="AW66" s="833">
        <f t="shared" si="23"/>
        <v>1874.3899999999999</v>
      </c>
      <c r="AX66" s="818">
        <f>'[4]3'!AX66</f>
        <v>1E-3</v>
      </c>
      <c r="AY66" s="818">
        <f>'[4]3'!AY66</f>
        <v>1E-3</v>
      </c>
      <c r="AZ66" s="818">
        <f>'[4]3'!AZ66</f>
        <v>1E-3</v>
      </c>
      <c r="BA66" s="818">
        <f>'[4]3'!BA66</f>
        <v>2E-3</v>
      </c>
      <c r="BB66" s="818">
        <f>'[4]3'!BB66</f>
        <v>1E-3</v>
      </c>
      <c r="BC66" s="818">
        <f>'[4]3'!BC66</f>
        <v>1E-3</v>
      </c>
      <c r="BD66" s="757">
        <f t="shared" si="24"/>
        <v>3.5359000000000003</v>
      </c>
      <c r="BE66" s="757">
        <f t="shared" si="25"/>
        <v>0.99369999999999969</v>
      </c>
      <c r="BF66" s="757">
        <f t="shared" si="26"/>
        <v>0</v>
      </c>
      <c r="BG66" s="757">
        <f t="shared" si="27"/>
        <v>0</v>
      </c>
      <c r="BH66" s="757">
        <f t="shared" si="28"/>
        <v>1399.65</v>
      </c>
      <c r="BI66" s="815">
        <f t="shared" si="105"/>
        <v>0</v>
      </c>
      <c r="BJ66" s="757">
        <f t="shared" si="29"/>
        <v>0</v>
      </c>
      <c r="BK66" s="757">
        <f t="shared" si="30"/>
        <v>4.5296000000000003</v>
      </c>
      <c r="BL66" s="833">
        <f t="shared" si="31"/>
        <v>1399.65</v>
      </c>
      <c r="BM66" s="821">
        <f>'[4]3'!BM66</f>
        <v>1E-3</v>
      </c>
      <c r="BN66" s="818">
        <f>'[4]3'!BN66</f>
        <v>1E-3</v>
      </c>
      <c r="BO66" s="818">
        <f>'[4]3'!BO66</f>
        <v>1E-3</v>
      </c>
      <c r="BP66" s="818">
        <f>'[4]3'!BP66</f>
        <v>2E-3</v>
      </c>
      <c r="BQ66" s="818">
        <f>'[4]3'!BQ66</f>
        <v>1E-3</v>
      </c>
      <c r="BR66" s="818">
        <f>'[4]3'!BR66</f>
        <v>1E-3</v>
      </c>
      <c r="BS66" s="757">
        <f t="shared" si="32"/>
        <v>2.6657999999999999</v>
      </c>
      <c r="BT66" s="757">
        <f t="shared" si="33"/>
        <v>0.84599999999999997</v>
      </c>
      <c r="BU66" s="757">
        <f t="shared" si="34"/>
        <v>0</v>
      </c>
      <c r="BV66" s="757">
        <f t="shared" si="35"/>
        <v>0</v>
      </c>
      <c r="BW66" s="757">
        <f t="shared" si="36"/>
        <v>1085.1500000000001</v>
      </c>
      <c r="BX66" s="815">
        <f t="shared" si="106"/>
        <v>0.75600000000000001</v>
      </c>
      <c r="BY66" s="757">
        <f t="shared" si="37"/>
        <v>233.6</v>
      </c>
      <c r="BZ66" s="757">
        <f t="shared" si="38"/>
        <v>4.2678000000000003</v>
      </c>
      <c r="CA66" s="833">
        <f t="shared" si="39"/>
        <v>1318.75</v>
      </c>
      <c r="CB66" s="818">
        <f>'[4]3'!CB66</f>
        <v>1E-3</v>
      </c>
      <c r="CC66" s="818">
        <f>'[4]3'!CC66</f>
        <v>1E-3</v>
      </c>
      <c r="CD66" s="818">
        <f>'[4]3'!CD66</f>
        <v>1E-3</v>
      </c>
      <c r="CE66" s="818">
        <f>'[4]3'!CE66</f>
        <v>2E-3</v>
      </c>
      <c r="CF66" s="818">
        <f>'[4]3'!CF66</f>
        <v>1E-3</v>
      </c>
      <c r="CG66" s="818">
        <f>'[4]3'!CG66</f>
        <v>1E-3</v>
      </c>
      <c r="CH66" s="757">
        <f t="shared" si="40"/>
        <v>1.9322999999999999</v>
      </c>
      <c r="CI66" s="757">
        <f t="shared" si="41"/>
        <v>0.72390000000000021</v>
      </c>
      <c r="CJ66" s="757">
        <f t="shared" si="42"/>
        <v>0</v>
      </c>
      <c r="CK66" s="757">
        <f t="shared" si="43"/>
        <v>0</v>
      </c>
      <c r="CL66" s="757">
        <f t="shared" si="44"/>
        <v>820.77</v>
      </c>
      <c r="CM66" s="815">
        <f t="shared" si="107"/>
        <v>0.627</v>
      </c>
      <c r="CN66" s="757">
        <f t="shared" si="45"/>
        <v>193.74</v>
      </c>
      <c r="CO66" s="757">
        <f t="shared" si="46"/>
        <v>3.2831999999999999</v>
      </c>
      <c r="CP66" s="833">
        <f t="shared" si="47"/>
        <v>1014.51</v>
      </c>
      <c r="CQ66" s="821">
        <f>'[4]3'!CQ66</f>
        <v>1E-3</v>
      </c>
      <c r="CR66" s="818">
        <f>'[4]3'!CR66</f>
        <v>1E-3</v>
      </c>
      <c r="CS66" s="818">
        <f>'[4]3'!CS66</f>
        <v>1E-3</v>
      </c>
      <c r="CT66" s="818">
        <f>'[4]3'!CT66</f>
        <v>2E-3</v>
      </c>
      <c r="CU66" s="818">
        <f>'[4]3'!CU66</f>
        <v>1E-3</v>
      </c>
      <c r="CV66" s="818">
        <f>'[4]3'!CV66</f>
        <v>1E-3</v>
      </c>
      <c r="CW66" s="757">
        <f t="shared" si="48"/>
        <v>1.444</v>
      </c>
      <c r="CX66" s="757">
        <f t="shared" si="49"/>
        <v>0.64030000000000009</v>
      </c>
      <c r="CY66" s="757">
        <f t="shared" si="50"/>
        <v>0</v>
      </c>
      <c r="CZ66" s="757">
        <f t="shared" si="51"/>
        <v>0</v>
      </c>
      <c r="DA66" s="757">
        <f t="shared" si="52"/>
        <v>644.04999999999995</v>
      </c>
      <c r="DB66" s="815">
        <f t="shared" si="108"/>
        <v>0.437</v>
      </c>
      <c r="DC66" s="757">
        <f t="shared" si="53"/>
        <v>135.03</v>
      </c>
      <c r="DD66" s="757">
        <f t="shared" si="54"/>
        <v>2.5212999999999997</v>
      </c>
      <c r="DE66" s="833">
        <f t="shared" si="55"/>
        <v>779.07999999999993</v>
      </c>
      <c r="DF66" s="821">
        <f>'[4]3'!DF66</f>
        <v>1E-3</v>
      </c>
      <c r="DG66" s="818">
        <f>'[4]3'!DG66</f>
        <v>1E-3</v>
      </c>
      <c r="DH66" s="818">
        <f>'[4]3'!DH66</f>
        <v>1E-3</v>
      </c>
      <c r="DI66" s="818">
        <f>'[4]3'!DI66</f>
        <v>2E-3</v>
      </c>
      <c r="DJ66" s="818">
        <f>'[4]3'!DJ66</f>
        <v>1E-3</v>
      </c>
      <c r="DK66" s="818">
        <f>'[4]3'!DK66</f>
        <v>1E-3</v>
      </c>
      <c r="DL66" s="757">
        <f t="shared" si="56"/>
        <v>1.9970999999999999</v>
      </c>
      <c r="DM66" s="757">
        <f t="shared" si="57"/>
        <v>0.73290000000000011</v>
      </c>
      <c r="DN66" s="757">
        <f t="shared" si="58"/>
        <v>0</v>
      </c>
      <c r="DO66" s="757">
        <f t="shared" si="59"/>
        <v>0</v>
      </c>
      <c r="DP66" s="757">
        <f t="shared" si="60"/>
        <v>843.57</v>
      </c>
      <c r="DQ66" s="815">
        <f t="shared" si="109"/>
        <v>0.54600000000000004</v>
      </c>
      <c r="DR66" s="757">
        <f t="shared" si="61"/>
        <v>168.71</v>
      </c>
      <c r="DS66" s="757">
        <f t="shared" si="62"/>
        <v>3.2759999999999998</v>
      </c>
      <c r="DT66" s="833">
        <f t="shared" si="63"/>
        <v>1012.2800000000001</v>
      </c>
      <c r="DU66" s="821">
        <f>'[4]3'!DU66</f>
        <v>1E-3</v>
      </c>
      <c r="DV66" s="818">
        <f>'[4]3'!DV66</f>
        <v>1E-3</v>
      </c>
      <c r="DW66" s="818">
        <f>'[4]3'!DW66</f>
        <v>1E-3</v>
      </c>
      <c r="DX66" s="818">
        <f>'[4]3'!DX66</f>
        <v>2E-3</v>
      </c>
      <c r="DY66" s="818">
        <f>'[4]3'!DY66</f>
        <v>1E-3</v>
      </c>
      <c r="DZ66" s="818">
        <f>'[4]3'!DZ66</f>
        <v>1E-3</v>
      </c>
      <c r="EA66" s="757">
        <f t="shared" si="64"/>
        <v>3.0920000000000001</v>
      </c>
      <c r="EB66" s="757">
        <f t="shared" si="65"/>
        <v>0.73199999999999987</v>
      </c>
      <c r="EC66" s="757">
        <f t="shared" si="66"/>
        <v>0</v>
      </c>
      <c r="ED66" s="757">
        <f t="shared" si="67"/>
        <v>0</v>
      </c>
      <c r="EE66" s="757">
        <f t="shared" si="68"/>
        <v>1181.6199999999999</v>
      </c>
      <c r="EF66" s="757">
        <f t="shared" si="110"/>
        <v>0.70000000000000007</v>
      </c>
      <c r="EG66" s="757">
        <f t="shared" si="69"/>
        <v>216.3</v>
      </c>
      <c r="EH66" s="757">
        <f t="shared" si="70"/>
        <v>4.524</v>
      </c>
      <c r="EI66" s="833">
        <f t="shared" si="71"/>
        <v>1397.9199999999998</v>
      </c>
      <c r="EJ66" s="821">
        <f>'[4]3'!EJ66</f>
        <v>1E-3</v>
      </c>
      <c r="EK66" s="818">
        <f>'[4]3'!EK66</f>
        <v>1E-3</v>
      </c>
      <c r="EL66" s="818">
        <f>'[4]3'!EL66</f>
        <v>1E-3</v>
      </c>
      <c r="EM66" s="818">
        <f>'[4]3'!EM66</f>
        <v>2E-3</v>
      </c>
      <c r="EN66" s="818">
        <f>'[4]3'!EN66</f>
        <v>1E-3</v>
      </c>
      <c r="EO66" s="818">
        <f>'[4]3'!EO66</f>
        <v>1E-3</v>
      </c>
      <c r="EP66" s="757">
        <f t="shared" si="72"/>
        <v>3.3934000000000002</v>
      </c>
      <c r="EQ66" s="757">
        <f t="shared" si="73"/>
        <v>0.72389999999999988</v>
      </c>
      <c r="ER66" s="757">
        <f t="shared" si="74"/>
        <v>0</v>
      </c>
      <c r="ES66" s="757">
        <f t="shared" si="75"/>
        <v>0</v>
      </c>
      <c r="ET66" s="757">
        <f t="shared" si="76"/>
        <v>1272.25</v>
      </c>
      <c r="EU66" s="757">
        <f t="shared" si="77"/>
        <v>0.79800000000000004</v>
      </c>
      <c r="EV66" s="757">
        <f t="shared" si="78"/>
        <v>246.58</v>
      </c>
      <c r="EW66" s="757">
        <f t="shared" si="79"/>
        <v>4.9153000000000002</v>
      </c>
      <c r="EX66" s="833">
        <f t="shared" si="80"/>
        <v>1518.83</v>
      </c>
      <c r="EY66" s="818">
        <f>'[4]3'!EY66</f>
        <v>1E-3</v>
      </c>
      <c r="EZ66" s="818">
        <f>'[4]3'!EZ66</f>
        <v>1E-3</v>
      </c>
      <c r="FA66" s="818">
        <f>'[4]3'!FA66</f>
        <v>1E-3</v>
      </c>
      <c r="FB66" s="818">
        <f>'[4]3'!FB66</f>
        <v>2E-3</v>
      </c>
      <c r="FC66" s="818">
        <f>'[4]3'!FC66</f>
        <v>1E-3</v>
      </c>
      <c r="FD66" s="818">
        <f>'[4]3'!FD66</f>
        <v>1E-3</v>
      </c>
      <c r="FE66" s="757">
        <f t="shared" si="81"/>
        <v>3.7639</v>
      </c>
      <c r="FF66" s="757">
        <f t="shared" si="82"/>
        <v>0.82839999999999991</v>
      </c>
      <c r="FG66" s="757">
        <f t="shared" si="83"/>
        <v>0</v>
      </c>
      <c r="FH66" s="757">
        <f t="shared" si="84"/>
        <v>0</v>
      </c>
      <c r="FI66" s="757">
        <f t="shared" si="85"/>
        <v>1419.02</v>
      </c>
      <c r="FJ66" s="757">
        <f t="shared" si="86"/>
        <v>0.91200000000000003</v>
      </c>
      <c r="FK66" s="757">
        <f t="shared" si="87"/>
        <v>281.81</v>
      </c>
      <c r="FL66" s="757">
        <f t="shared" si="88"/>
        <v>5.5042999999999997</v>
      </c>
      <c r="FM66" s="833">
        <f t="shared" si="89"/>
        <v>1700.83</v>
      </c>
      <c r="FN66" s="818">
        <f>'[4]3'!FN66</f>
        <v>1E-3</v>
      </c>
      <c r="FO66" s="818">
        <f>'[4]3'!FO66</f>
        <v>1E-3</v>
      </c>
      <c r="FP66" s="818">
        <f>'[4]3'!FP66</f>
        <v>1E-3</v>
      </c>
      <c r="FQ66" s="818">
        <f>'[4]3'!FQ66</f>
        <v>2E-3</v>
      </c>
      <c r="FR66" s="818">
        <f>'[4]3'!FR66</f>
        <v>1E-3</v>
      </c>
      <c r="FS66" s="818">
        <f>'[4]3'!FS66</f>
        <v>1E-3</v>
      </c>
      <c r="FT66" s="757">
        <f t="shared" si="90"/>
        <v>4.08</v>
      </c>
      <c r="FU66" s="757">
        <f t="shared" si="91"/>
        <v>0.92800000000000016</v>
      </c>
      <c r="FV66" s="757">
        <f t="shared" si="92"/>
        <v>0</v>
      </c>
      <c r="FW66" s="757">
        <f t="shared" si="93"/>
        <v>0</v>
      </c>
      <c r="FX66" s="757">
        <f t="shared" si="94"/>
        <v>1547.47</v>
      </c>
      <c r="FY66" s="757">
        <f t="shared" si="95"/>
        <v>0.96</v>
      </c>
      <c r="FZ66" s="757">
        <f t="shared" si="96"/>
        <v>296.64</v>
      </c>
      <c r="GA66" s="757">
        <f t="shared" si="97"/>
        <v>5.968</v>
      </c>
      <c r="GB66" s="833">
        <f t="shared" si="98"/>
        <v>1844.1100000000001</v>
      </c>
      <c r="GC66" s="835">
        <f t="shared" si="114"/>
        <v>26.818600000000004</v>
      </c>
      <c r="GD66" s="836">
        <f t="shared" si="114"/>
        <v>8286.94</v>
      </c>
      <c r="GE66" s="837">
        <f t="shared" si="115"/>
        <v>26.7089</v>
      </c>
      <c r="GF66" s="838">
        <f t="shared" si="115"/>
        <v>8253.0499999999993</v>
      </c>
      <c r="GG66" s="839">
        <f t="shared" si="116"/>
        <v>53.527500000000003</v>
      </c>
      <c r="GH66" s="59">
        <f t="shared" si="116"/>
        <v>16539.989999999998</v>
      </c>
      <c r="GI66" s="828">
        <v>12</v>
      </c>
      <c r="GJ66" s="105">
        <f t="shared" si="113"/>
        <v>45.445499999999996</v>
      </c>
      <c r="GK66" s="59">
        <f t="shared" si="111"/>
        <v>14042.669999999998</v>
      </c>
      <c r="GL66" s="840">
        <f t="shared" si="112"/>
        <v>8.0820000000000078</v>
      </c>
      <c r="GM66" s="841">
        <f t="shared" si="112"/>
        <v>2497.3199999999997</v>
      </c>
    </row>
    <row r="67" spans="1:195" ht="18" customHeight="1">
      <c r="A67" s="814">
        <v>53</v>
      </c>
      <c r="B67" s="842" t="s">
        <v>1243</v>
      </c>
      <c r="C67" s="34" t="s">
        <v>1191</v>
      </c>
      <c r="D67" s="832">
        <f>[4]цены!E61</f>
        <v>265</v>
      </c>
      <c r="E67" s="818">
        <f>'[4]3'!E67</f>
        <v>2E-3</v>
      </c>
      <c r="F67" s="818">
        <f>'[4]3'!F67</f>
        <v>1E-3</v>
      </c>
      <c r="G67" s="818">
        <f>'[4]3'!G67</f>
        <v>2E-3</v>
      </c>
      <c r="H67" s="818">
        <f>'[4]3'!H67</f>
        <v>2E-3</v>
      </c>
      <c r="I67" s="818">
        <f>'[4]3'!I67</f>
        <v>2E-3</v>
      </c>
      <c r="J67" s="818">
        <f>'[4]3'!J67</f>
        <v>1E-3</v>
      </c>
      <c r="K67" s="757">
        <f t="shared" si="0"/>
        <v>5.2598000000000003</v>
      </c>
      <c r="L67" s="757">
        <f t="shared" si="1"/>
        <v>0.59670000000000001</v>
      </c>
      <c r="M67" s="819">
        <f t="shared" si="2"/>
        <v>0</v>
      </c>
      <c r="N67" s="819">
        <f t="shared" si="3"/>
        <v>0</v>
      </c>
      <c r="O67" s="757">
        <f t="shared" si="4"/>
        <v>1551.97</v>
      </c>
      <c r="P67" s="815">
        <f t="shared" si="102"/>
        <v>0.59799999999999998</v>
      </c>
      <c r="Q67" s="757">
        <f t="shared" si="5"/>
        <v>158.47</v>
      </c>
      <c r="R67" s="757">
        <f t="shared" si="6"/>
        <v>6.4545000000000003</v>
      </c>
      <c r="S67" s="833">
        <f t="shared" si="7"/>
        <v>1710.44</v>
      </c>
      <c r="T67" s="821">
        <f>'[4]3'!T67</f>
        <v>2E-3</v>
      </c>
      <c r="U67" s="818">
        <f>'[4]3'!U67</f>
        <v>1E-3</v>
      </c>
      <c r="V67" s="818">
        <f>'[4]3'!V67</f>
        <v>2E-3</v>
      </c>
      <c r="W67" s="818">
        <f>'[4]3'!W67</f>
        <v>2E-3</v>
      </c>
      <c r="X67" s="818">
        <f>'[4]3'!X67</f>
        <v>2E-3</v>
      </c>
      <c r="Y67" s="818">
        <f>'[4]3'!Y67</f>
        <v>1E-3</v>
      </c>
      <c r="Z67" s="757">
        <f t="shared" si="8"/>
        <v>6.4512</v>
      </c>
      <c r="AA67" s="757">
        <f t="shared" si="9"/>
        <v>0.79379999999999995</v>
      </c>
      <c r="AB67" s="757">
        <f t="shared" si="10"/>
        <v>0</v>
      </c>
      <c r="AC67" s="757">
        <f t="shared" si="11"/>
        <v>0</v>
      </c>
      <c r="AD67" s="757">
        <f t="shared" si="12"/>
        <v>1919.93</v>
      </c>
      <c r="AE67" s="815">
        <f t="shared" si="103"/>
        <v>0.82800000000000007</v>
      </c>
      <c r="AF67" s="757">
        <f t="shared" si="13"/>
        <v>219.42</v>
      </c>
      <c r="AG67" s="757">
        <f t="shared" si="14"/>
        <v>8.0730000000000004</v>
      </c>
      <c r="AH67" s="833">
        <f t="shared" si="15"/>
        <v>2139.35</v>
      </c>
      <c r="AI67" s="834">
        <v>2E-3</v>
      </c>
      <c r="AJ67" s="808">
        <v>1E-3</v>
      </c>
      <c r="AK67" s="808">
        <v>2E-3</v>
      </c>
      <c r="AL67" s="808">
        <v>2E-3</v>
      </c>
      <c r="AM67" s="808">
        <v>2E-3</v>
      </c>
      <c r="AN67" s="808">
        <v>1E-3</v>
      </c>
      <c r="AO67" s="757">
        <f t="shared" si="16"/>
        <v>8.1880000000000006</v>
      </c>
      <c r="AP67" s="757">
        <f t="shared" si="17"/>
        <v>1.0520000000000005</v>
      </c>
      <c r="AQ67" s="757">
        <f t="shared" si="18"/>
        <v>0</v>
      </c>
      <c r="AR67" s="757">
        <f t="shared" si="19"/>
        <v>0</v>
      </c>
      <c r="AS67" s="757">
        <f t="shared" si="20"/>
        <v>2448.6</v>
      </c>
      <c r="AT67" s="815">
        <f t="shared" si="104"/>
        <v>0.92</v>
      </c>
      <c r="AU67" s="757">
        <f t="shared" si="21"/>
        <v>243.8</v>
      </c>
      <c r="AV67" s="757">
        <f t="shared" si="22"/>
        <v>10.160000000000002</v>
      </c>
      <c r="AW67" s="833">
        <f t="shared" si="23"/>
        <v>2692.4</v>
      </c>
      <c r="AX67" s="818">
        <f>'[4]3'!AX67</f>
        <v>2E-3</v>
      </c>
      <c r="AY67" s="818">
        <f>'[4]3'!AY67</f>
        <v>1E-3</v>
      </c>
      <c r="AZ67" s="818">
        <f>'[4]3'!AZ67</f>
        <v>2E-3</v>
      </c>
      <c r="BA67" s="818">
        <f>'[4]3'!BA67</f>
        <v>2E-3</v>
      </c>
      <c r="BB67" s="818">
        <f>'[4]3'!BB67</f>
        <v>2E-3</v>
      </c>
      <c r="BC67" s="818">
        <f>'[4]3'!BC67</f>
        <v>1E-3</v>
      </c>
      <c r="BD67" s="757">
        <f t="shared" si="24"/>
        <v>7.0718000000000005</v>
      </c>
      <c r="BE67" s="757">
        <f t="shared" si="25"/>
        <v>0.99369999999999969</v>
      </c>
      <c r="BF67" s="757">
        <f t="shared" si="26"/>
        <v>0</v>
      </c>
      <c r="BG67" s="757">
        <f t="shared" si="27"/>
        <v>0</v>
      </c>
      <c r="BH67" s="757">
        <f t="shared" si="28"/>
        <v>2137.36</v>
      </c>
      <c r="BI67" s="815">
        <f t="shared" si="105"/>
        <v>0</v>
      </c>
      <c r="BJ67" s="757">
        <f t="shared" si="29"/>
        <v>0</v>
      </c>
      <c r="BK67" s="757">
        <f t="shared" si="30"/>
        <v>8.0655000000000001</v>
      </c>
      <c r="BL67" s="833">
        <f t="shared" si="31"/>
        <v>2137.36</v>
      </c>
      <c r="BM67" s="821">
        <f>'[4]3'!BM67</f>
        <v>2E-3</v>
      </c>
      <c r="BN67" s="818">
        <f>'[4]3'!BN67</f>
        <v>1E-3</v>
      </c>
      <c r="BO67" s="818">
        <f>'[4]3'!BO67</f>
        <v>2E-3</v>
      </c>
      <c r="BP67" s="818">
        <f>'[4]3'!BP67</f>
        <v>2E-3</v>
      </c>
      <c r="BQ67" s="818">
        <f>'[4]3'!BQ67</f>
        <v>2E-3</v>
      </c>
      <c r="BR67" s="818">
        <f>'[4]3'!BR67</f>
        <v>1E-3</v>
      </c>
      <c r="BS67" s="757">
        <f t="shared" si="32"/>
        <v>5.3315999999999999</v>
      </c>
      <c r="BT67" s="757">
        <f t="shared" si="33"/>
        <v>0.84599999999999997</v>
      </c>
      <c r="BU67" s="757">
        <f t="shared" si="34"/>
        <v>0</v>
      </c>
      <c r="BV67" s="757">
        <f t="shared" si="35"/>
        <v>0</v>
      </c>
      <c r="BW67" s="757">
        <f t="shared" si="36"/>
        <v>1637.06</v>
      </c>
      <c r="BX67" s="815">
        <f t="shared" si="106"/>
        <v>0.75600000000000001</v>
      </c>
      <c r="BY67" s="757">
        <f t="shared" si="37"/>
        <v>200.34</v>
      </c>
      <c r="BZ67" s="757">
        <f t="shared" si="38"/>
        <v>6.9336000000000002</v>
      </c>
      <c r="CA67" s="833">
        <f t="shared" si="39"/>
        <v>1837.3999999999999</v>
      </c>
      <c r="CB67" s="818">
        <f>'[4]3'!CB67</f>
        <v>2E-3</v>
      </c>
      <c r="CC67" s="818">
        <f>'[4]3'!CC67</f>
        <v>1E-3</v>
      </c>
      <c r="CD67" s="818">
        <f>'[4]3'!CD67</f>
        <v>2E-3</v>
      </c>
      <c r="CE67" s="818">
        <f>'[4]3'!CE67</f>
        <v>2E-3</v>
      </c>
      <c r="CF67" s="818">
        <f>'[4]3'!CF67</f>
        <v>2E-3</v>
      </c>
      <c r="CG67" s="818">
        <f>'[4]3'!CG67</f>
        <v>1E-3</v>
      </c>
      <c r="CH67" s="757">
        <f t="shared" si="40"/>
        <v>3.8645999999999998</v>
      </c>
      <c r="CI67" s="757">
        <f t="shared" si="41"/>
        <v>0.72390000000000021</v>
      </c>
      <c r="CJ67" s="757">
        <f t="shared" si="42"/>
        <v>0</v>
      </c>
      <c r="CK67" s="757">
        <f t="shared" si="43"/>
        <v>0</v>
      </c>
      <c r="CL67" s="757">
        <f t="shared" si="44"/>
        <v>1215.95</v>
      </c>
      <c r="CM67" s="815">
        <f t="shared" si="107"/>
        <v>0.627</v>
      </c>
      <c r="CN67" s="757">
        <f t="shared" si="45"/>
        <v>166.16</v>
      </c>
      <c r="CO67" s="757">
        <f t="shared" si="46"/>
        <v>5.2154999999999996</v>
      </c>
      <c r="CP67" s="833">
        <f t="shared" si="47"/>
        <v>1382.1100000000001</v>
      </c>
      <c r="CQ67" s="821">
        <f>'[4]3'!CQ67</f>
        <v>2E-3</v>
      </c>
      <c r="CR67" s="818">
        <f>'[4]3'!CR67</f>
        <v>1E-3</v>
      </c>
      <c r="CS67" s="818">
        <f>'[4]3'!CS67</f>
        <v>2E-3</v>
      </c>
      <c r="CT67" s="818">
        <f>'[4]3'!CT67</f>
        <v>2E-3</v>
      </c>
      <c r="CU67" s="818">
        <f>'[4]3'!CU67</f>
        <v>2E-3</v>
      </c>
      <c r="CV67" s="818">
        <f>'[4]3'!CV67</f>
        <v>1E-3</v>
      </c>
      <c r="CW67" s="757">
        <f t="shared" si="48"/>
        <v>2.8879999999999999</v>
      </c>
      <c r="CX67" s="757">
        <f t="shared" si="49"/>
        <v>0.64030000000000009</v>
      </c>
      <c r="CY67" s="757">
        <f t="shared" si="50"/>
        <v>0</v>
      </c>
      <c r="CZ67" s="757">
        <f t="shared" si="51"/>
        <v>0</v>
      </c>
      <c r="DA67" s="757">
        <f t="shared" si="52"/>
        <v>935</v>
      </c>
      <c r="DB67" s="815">
        <f t="shared" si="108"/>
        <v>0.437</v>
      </c>
      <c r="DC67" s="757">
        <f t="shared" si="53"/>
        <v>115.81</v>
      </c>
      <c r="DD67" s="757">
        <f t="shared" si="54"/>
        <v>3.9652999999999996</v>
      </c>
      <c r="DE67" s="833">
        <f t="shared" si="55"/>
        <v>1050.81</v>
      </c>
      <c r="DF67" s="821">
        <f>'[4]3'!DF67</f>
        <v>2E-3</v>
      </c>
      <c r="DG67" s="818">
        <f>'[4]3'!DG67</f>
        <v>1E-3</v>
      </c>
      <c r="DH67" s="818">
        <f>'[4]3'!DH67</f>
        <v>2E-3</v>
      </c>
      <c r="DI67" s="818">
        <f>'[4]3'!DI67</f>
        <v>2E-3</v>
      </c>
      <c r="DJ67" s="818">
        <f>'[4]3'!DJ67</f>
        <v>2E-3</v>
      </c>
      <c r="DK67" s="818">
        <f>'[4]3'!DK67</f>
        <v>1E-3</v>
      </c>
      <c r="DL67" s="757">
        <f t="shared" si="56"/>
        <v>3.9941999999999998</v>
      </c>
      <c r="DM67" s="757">
        <f t="shared" si="57"/>
        <v>0.73290000000000011</v>
      </c>
      <c r="DN67" s="757">
        <f t="shared" si="58"/>
        <v>0</v>
      </c>
      <c r="DO67" s="757">
        <f t="shared" si="59"/>
        <v>0</v>
      </c>
      <c r="DP67" s="757">
        <f t="shared" si="60"/>
        <v>1252.68</v>
      </c>
      <c r="DQ67" s="815">
        <f t="shared" si="109"/>
        <v>0.54600000000000004</v>
      </c>
      <c r="DR67" s="757">
        <f t="shared" si="61"/>
        <v>144.69</v>
      </c>
      <c r="DS67" s="757">
        <f t="shared" si="62"/>
        <v>5.2731000000000003</v>
      </c>
      <c r="DT67" s="833">
        <f t="shared" si="63"/>
        <v>1397.3700000000001</v>
      </c>
      <c r="DU67" s="821">
        <f>'[4]3'!DU67</f>
        <v>2E-3</v>
      </c>
      <c r="DV67" s="818">
        <f>'[4]3'!DV67</f>
        <v>1E-3</v>
      </c>
      <c r="DW67" s="818">
        <f>'[4]3'!DW67</f>
        <v>2E-3</v>
      </c>
      <c r="DX67" s="818">
        <f>'[4]3'!DX67</f>
        <v>2E-3</v>
      </c>
      <c r="DY67" s="818">
        <f>'[4]3'!DY67</f>
        <v>2E-3</v>
      </c>
      <c r="DZ67" s="818">
        <f>'[4]3'!DZ67</f>
        <v>1E-3</v>
      </c>
      <c r="EA67" s="757">
        <f t="shared" si="64"/>
        <v>6.1840000000000002</v>
      </c>
      <c r="EB67" s="757">
        <f t="shared" si="65"/>
        <v>0.73199999999999987</v>
      </c>
      <c r="EC67" s="757">
        <f t="shared" si="66"/>
        <v>0</v>
      </c>
      <c r="ED67" s="757">
        <f t="shared" si="67"/>
        <v>0</v>
      </c>
      <c r="EE67" s="757">
        <f t="shared" si="68"/>
        <v>1832.74</v>
      </c>
      <c r="EF67" s="757">
        <f t="shared" si="110"/>
        <v>0.70000000000000007</v>
      </c>
      <c r="EG67" s="757">
        <f t="shared" si="69"/>
        <v>185.5</v>
      </c>
      <c r="EH67" s="757">
        <f t="shared" si="70"/>
        <v>7.6160000000000005</v>
      </c>
      <c r="EI67" s="833">
        <f t="shared" si="71"/>
        <v>2018.24</v>
      </c>
      <c r="EJ67" s="821">
        <f>'[4]3'!EJ67</f>
        <v>2E-3</v>
      </c>
      <c r="EK67" s="818">
        <f>'[4]3'!EK67</f>
        <v>1E-3</v>
      </c>
      <c r="EL67" s="818">
        <f>'[4]3'!EL67</f>
        <v>2E-3</v>
      </c>
      <c r="EM67" s="818">
        <f>'[4]3'!EM67</f>
        <v>2E-3</v>
      </c>
      <c r="EN67" s="818">
        <f>'[4]3'!EN67</f>
        <v>2E-3</v>
      </c>
      <c r="EO67" s="818">
        <f>'[4]3'!EO67</f>
        <v>1E-3</v>
      </c>
      <c r="EP67" s="757">
        <f t="shared" si="72"/>
        <v>6.7868000000000004</v>
      </c>
      <c r="EQ67" s="757">
        <f t="shared" si="73"/>
        <v>0.72389999999999988</v>
      </c>
      <c r="ER67" s="757">
        <f t="shared" si="74"/>
        <v>0</v>
      </c>
      <c r="ES67" s="757">
        <f t="shared" si="75"/>
        <v>0</v>
      </c>
      <c r="ET67" s="757">
        <f t="shared" si="76"/>
        <v>1990.34</v>
      </c>
      <c r="EU67" s="757">
        <f t="shared" si="77"/>
        <v>0.79800000000000004</v>
      </c>
      <c r="EV67" s="757">
        <f t="shared" si="78"/>
        <v>211.47</v>
      </c>
      <c r="EW67" s="757">
        <f t="shared" si="79"/>
        <v>8.3087</v>
      </c>
      <c r="EX67" s="833">
        <f t="shared" si="80"/>
        <v>2201.81</v>
      </c>
      <c r="EY67" s="818">
        <f>'[4]3'!EY67</f>
        <v>2E-3</v>
      </c>
      <c r="EZ67" s="818">
        <f>'[4]3'!EZ67</f>
        <v>1E-3</v>
      </c>
      <c r="FA67" s="818">
        <f>'[4]3'!FA67</f>
        <v>2E-3</v>
      </c>
      <c r="FB67" s="818">
        <f>'[4]3'!FB67</f>
        <v>2E-3</v>
      </c>
      <c r="FC67" s="818">
        <f>'[4]3'!FC67</f>
        <v>2E-3</v>
      </c>
      <c r="FD67" s="818">
        <f>'[4]3'!FD67</f>
        <v>1E-3</v>
      </c>
      <c r="FE67" s="757">
        <f t="shared" si="81"/>
        <v>7.5278</v>
      </c>
      <c r="FF67" s="757">
        <f t="shared" si="82"/>
        <v>0.82839999999999991</v>
      </c>
      <c r="FG67" s="757">
        <f t="shared" si="83"/>
        <v>0</v>
      </c>
      <c r="FH67" s="757">
        <f t="shared" si="84"/>
        <v>0</v>
      </c>
      <c r="FI67" s="757">
        <f t="shared" si="85"/>
        <v>2214.39</v>
      </c>
      <c r="FJ67" s="757">
        <f t="shared" si="86"/>
        <v>0.91200000000000003</v>
      </c>
      <c r="FK67" s="757">
        <f t="shared" si="87"/>
        <v>241.68</v>
      </c>
      <c r="FL67" s="757">
        <f t="shared" si="88"/>
        <v>9.2682000000000002</v>
      </c>
      <c r="FM67" s="833">
        <f t="shared" si="89"/>
        <v>2456.0699999999997</v>
      </c>
      <c r="FN67" s="818">
        <f>'[4]3'!FN67</f>
        <v>2E-3</v>
      </c>
      <c r="FO67" s="818">
        <f>'[4]3'!FO67</f>
        <v>1E-3</v>
      </c>
      <c r="FP67" s="818">
        <f>'[4]3'!FP67</f>
        <v>2E-3</v>
      </c>
      <c r="FQ67" s="818">
        <f>'[4]3'!FQ67</f>
        <v>2E-3</v>
      </c>
      <c r="FR67" s="818">
        <f>'[4]3'!FR67</f>
        <v>2E-3</v>
      </c>
      <c r="FS67" s="818">
        <f>'[4]3'!FS67</f>
        <v>1E-3</v>
      </c>
      <c r="FT67" s="757">
        <f t="shared" si="90"/>
        <v>8.16</v>
      </c>
      <c r="FU67" s="757">
        <f t="shared" si="91"/>
        <v>0.92800000000000016</v>
      </c>
      <c r="FV67" s="757">
        <f t="shared" si="92"/>
        <v>0</v>
      </c>
      <c r="FW67" s="757">
        <f t="shared" si="93"/>
        <v>0</v>
      </c>
      <c r="FX67" s="757">
        <f t="shared" si="94"/>
        <v>2408.3200000000002</v>
      </c>
      <c r="FY67" s="757">
        <f t="shared" si="95"/>
        <v>0.96</v>
      </c>
      <c r="FZ67" s="757">
        <f t="shared" si="96"/>
        <v>254.4</v>
      </c>
      <c r="GA67" s="757">
        <f t="shared" si="97"/>
        <v>10.048000000000002</v>
      </c>
      <c r="GB67" s="833">
        <f t="shared" si="98"/>
        <v>2662.7200000000003</v>
      </c>
      <c r="GC67" s="835">
        <f t="shared" si="114"/>
        <v>44.902099999999997</v>
      </c>
      <c r="GD67" s="836">
        <f t="shared" si="114"/>
        <v>11899.060000000001</v>
      </c>
      <c r="GE67" s="837">
        <f t="shared" si="115"/>
        <v>44.479300000000002</v>
      </c>
      <c r="GF67" s="838">
        <f t="shared" si="115"/>
        <v>11787.02</v>
      </c>
      <c r="GG67" s="839">
        <f t="shared" si="116"/>
        <v>89.381399999999999</v>
      </c>
      <c r="GH67" s="59">
        <f t="shared" si="116"/>
        <v>23686.080000000002</v>
      </c>
      <c r="GI67" s="828">
        <v>12</v>
      </c>
      <c r="GJ67" s="105">
        <f t="shared" si="113"/>
        <v>81.299399999999991</v>
      </c>
      <c r="GK67" s="59">
        <f t="shared" si="111"/>
        <v>21544.34</v>
      </c>
      <c r="GL67" s="840">
        <f t="shared" si="112"/>
        <v>8.0820000000000078</v>
      </c>
      <c r="GM67" s="841">
        <f t="shared" si="112"/>
        <v>2141.7400000000016</v>
      </c>
    </row>
    <row r="68" spans="1:195" ht="18" customHeight="1">
      <c r="A68" s="831">
        <v>54</v>
      </c>
      <c r="B68" s="845" t="s">
        <v>1244</v>
      </c>
      <c r="C68" s="34" t="s">
        <v>1191</v>
      </c>
      <c r="D68" s="832">
        <f>[4]цены!E62</f>
        <v>163</v>
      </c>
      <c r="E68" s="818">
        <f>'[4]3'!E68</f>
        <v>0.01</v>
      </c>
      <c r="F68" s="818">
        <f>'[4]3'!F68</f>
        <v>0.01</v>
      </c>
      <c r="G68" s="818">
        <f>'[4]3'!G68</f>
        <v>0.01</v>
      </c>
      <c r="H68" s="818">
        <f>'[4]3'!H68</f>
        <v>0.01</v>
      </c>
      <c r="I68" s="818">
        <f>'[4]3'!I68</f>
        <v>0.01</v>
      </c>
      <c r="J68" s="818">
        <f>'[4]3'!J68</f>
        <v>0</v>
      </c>
      <c r="K68" s="757">
        <f t="shared" si="0"/>
        <v>26.299000000000003</v>
      </c>
      <c r="L68" s="757">
        <f t="shared" si="1"/>
        <v>5.9670000000000005</v>
      </c>
      <c r="M68" s="819">
        <f t="shared" si="2"/>
        <v>0</v>
      </c>
      <c r="N68" s="819">
        <f t="shared" si="3"/>
        <v>0</v>
      </c>
      <c r="O68" s="757">
        <f t="shared" si="4"/>
        <v>5259.36</v>
      </c>
      <c r="P68" s="815">
        <f t="shared" si="102"/>
        <v>0</v>
      </c>
      <c r="Q68" s="757">
        <f t="shared" si="5"/>
        <v>0</v>
      </c>
      <c r="R68" s="757">
        <f t="shared" si="6"/>
        <v>32.266000000000005</v>
      </c>
      <c r="S68" s="833">
        <f t="shared" si="7"/>
        <v>5259.36</v>
      </c>
      <c r="T68" s="821">
        <f>'[4]3'!T68</f>
        <v>0.01</v>
      </c>
      <c r="U68" s="818">
        <f>'[4]3'!U68</f>
        <v>0.01</v>
      </c>
      <c r="V68" s="818">
        <f>'[4]3'!V68</f>
        <v>0.01</v>
      </c>
      <c r="W68" s="818">
        <f>'[4]3'!W68</f>
        <v>0.01</v>
      </c>
      <c r="X68" s="818">
        <f>'[4]3'!X68</f>
        <v>0.01</v>
      </c>
      <c r="Y68" s="818">
        <f>'[4]3'!Y68</f>
        <v>0</v>
      </c>
      <c r="Z68" s="757">
        <f t="shared" si="8"/>
        <v>32.256</v>
      </c>
      <c r="AA68" s="757">
        <f t="shared" si="9"/>
        <v>7.9379999999999997</v>
      </c>
      <c r="AB68" s="757">
        <f t="shared" si="10"/>
        <v>0</v>
      </c>
      <c r="AC68" s="757">
        <f t="shared" si="11"/>
        <v>0</v>
      </c>
      <c r="AD68" s="757">
        <f t="shared" si="12"/>
        <v>6551.62</v>
      </c>
      <c r="AE68" s="815">
        <f t="shared" si="103"/>
        <v>0</v>
      </c>
      <c r="AF68" s="757">
        <f t="shared" si="13"/>
        <v>0</v>
      </c>
      <c r="AG68" s="757">
        <f t="shared" si="14"/>
        <v>40.194000000000003</v>
      </c>
      <c r="AH68" s="833">
        <f t="shared" si="15"/>
        <v>6551.62</v>
      </c>
      <c r="AI68" s="834">
        <v>0.01</v>
      </c>
      <c r="AJ68" s="808">
        <v>0.01</v>
      </c>
      <c r="AK68" s="808">
        <v>0.01</v>
      </c>
      <c r="AL68" s="808">
        <v>0.01</v>
      </c>
      <c r="AM68" s="808">
        <v>0.01</v>
      </c>
      <c r="AN68" s="808"/>
      <c r="AO68" s="757">
        <f t="shared" si="16"/>
        <v>40.94</v>
      </c>
      <c r="AP68" s="757">
        <f t="shared" si="17"/>
        <v>10.520000000000005</v>
      </c>
      <c r="AQ68" s="757">
        <f t="shared" si="18"/>
        <v>0</v>
      </c>
      <c r="AR68" s="757">
        <f t="shared" si="19"/>
        <v>0</v>
      </c>
      <c r="AS68" s="757">
        <f t="shared" si="20"/>
        <v>8387.98</v>
      </c>
      <c r="AT68" s="815">
        <f t="shared" si="104"/>
        <v>0</v>
      </c>
      <c r="AU68" s="757">
        <f t="shared" si="21"/>
        <v>0</v>
      </c>
      <c r="AV68" s="757">
        <f t="shared" si="22"/>
        <v>51.46</v>
      </c>
      <c r="AW68" s="833">
        <f t="shared" si="23"/>
        <v>8387.98</v>
      </c>
      <c r="AX68" s="818">
        <f>'[4]3'!AX68</f>
        <v>0.01</v>
      </c>
      <c r="AY68" s="818">
        <f>'[4]3'!AY68</f>
        <v>0.01</v>
      </c>
      <c r="AZ68" s="818">
        <f>'[4]3'!AZ68</f>
        <v>0.01</v>
      </c>
      <c r="BA68" s="818">
        <f>'[4]3'!BA68</f>
        <v>0.01</v>
      </c>
      <c r="BB68" s="818">
        <f>'[4]3'!BB68</f>
        <v>0.01</v>
      </c>
      <c r="BC68" s="818">
        <f>'[4]3'!BC68</f>
        <v>0</v>
      </c>
      <c r="BD68" s="757">
        <f t="shared" si="24"/>
        <v>35.359000000000002</v>
      </c>
      <c r="BE68" s="757">
        <f t="shared" si="25"/>
        <v>9.9369999999999976</v>
      </c>
      <c r="BF68" s="757">
        <f t="shared" si="26"/>
        <v>0</v>
      </c>
      <c r="BG68" s="757">
        <f t="shared" si="27"/>
        <v>0</v>
      </c>
      <c r="BH68" s="757">
        <f t="shared" si="28"/>
        <v>7383.25</v>
      </c>
      <c r="BI68" s="815">
        <f t="shared" si="105"/>
        <v>0</v>
      </c>
      <c r="BJ68" s="757">
        <f t="shared" si="29"/>
        <v>0</v>
      </c>
      <c r="BK68" s="757">
        <f t="shared" si="30"/>
        <v>45.295999999999999</v>
      </c>
      <c r="BL68" s="833">
        <f t="shared" si="31"/>
        <v>7383.25</v>
      </c>
      <c r="BM68" s="821">
        <f>'[4]3'!BM68</f>
        <v>0.01</v>
      </c>
      <c r="BN68" s="818">
        <f>'[4]3'!BN68</f>
        <v>0.01</v>
      </c>
      <c r="BO68" s="818">
        <f>'[4]3'!BO68</f>
        <v>0.01</v>
      </c>
      <c r="BP68" s="818">
        <f>'[4]3'!BP68</f>
        <v>0.01</v>
      </c>
      <c r="BQ68" s="818">
        <f>'[4]3'!BQ68</f>
        <v>0.01</v>
      </c>
      <c r="BR68" s="818">
        <f>'[4]3'!BR68</f>
        <v>0</v>
      </c>
      <c r="BS68" s="757">
        <f t="shared" si="32"/>
        <v>26.657999999999998</v>
      </c>
      <c r="BT68" s="757">
        <f t="shared" si="33"/>
        <v>8.4600000000000009</v>
      </c>
      <c r="BU68" s="757">
        <f t="shared" si="34"/>
        <v>0</v>
      </c>
      <c r="BV68" s="757">
        <f t="shared" si="35"/>
        <v>0</v>
      </c>
      <c r="BW68" s="757">
        <f t="shared" si="36"/>
        <v>5724.23</v>
      </c>
      <c r="BX68" s="815">
        <f t="shared" si="106"/>
        <v>0</v>
      </c>
      <c r="BY68" s="757">
        <f t="shared" si="37"/>
        <v>0</v>
      </c>
      <c r="BZ68" s="757">
        <f t="shared" si="38"/>
        <v>35.117999999999995</v>
      </c>
      <c r="CA68" s="833">
        <f t="shared" si="39"/>
        <v>5724.23</v>
      </c>
      <c r="CB68" s="818">
        <f>'[4]3'!CB68</f>
        <v>0.01</v>
      </c>
      <c r="CC68" s="818">
        <f>'[4]3'!CC68</f>
        <v>0.01</v>
      </c>
      <c r="CD68" s="818">
        <f>'[4]3'!CD68</f>
        <v>0.01</v>
      </c>
      <c r="CE68" s="818">
        <f>'[4]3'!CE68</f>
        <v>0.01</v>
      </c>
      <c r="CF68" s="818">
        <f>'[4]3'!CF68</f>
        <v>0.01</v>
      </c>
      <c r="CG68" s="818">
        <f>'[4]3'!CG68</f>
        <v>0</v>
      </c>
      <c r="CH68" s="757">
        <f t="shared" si="40"/>
        <v>19.323</v>
      </c>
      <c r="CI68" s="757">
        <f t="shared" si="41"/>
        <v>7.2390000000000025</v>
      </c>
      <c r="CJ68" s="757">
        <f t="shared" si="42"/>
        <v>0</v>
      </c>
      <c r="CK68" s="757">
        <f t="shared" si="43"/>
        <v>0</v>
      </c>
      <c r="CL68" s="757">
        <f t="shared" si="44"/>
        <v>4329.6099999999997</v>
      </c>
      <c r="CM68" s="815">
        <f t="shared" si="107"/>
        <v>0</v>
      </c>
      <c r="CN68" s="757">
        <f t="shared" si="45"/>
        <v>0</v>
      </c>
      <c r="CO68" s="757">
        <f t="shared" si="46"/>
        <v>26.562000000000005</v>
      </c>
      <c r="CP68" s="833">
        <f t="shared" si="47"/>
        <v>4329.6099999999997</v>
      </c>
      <c r="CQ68" s="821">
        <f>'[4]3'!CQ68</f>
        <v>0.01</v>
      </c>
      <c r="CR68" s="818">
        <f>'[4]3'!CR68</f>
        <v>0.01</v>
      </c>
      <c r="CS68" s="818">
        <f>'[4]3'!CS68</f>
        <v>0.01</v>
      </c>
      <c r="CT68" s="818">
        <f>'[4]3'!CT68</f>
        <v>0.01</v>
      </c>
      <c r="CU68" s="818">
        <f>'[4]3'!CU68</f>
        <v>0.01</v>
      </c>
      <c r="CV68" s="818">
        <f>'[4]3'!CV68</f>
        <v>0</v>
      </c>
      <c r="CW68" s="757">
        <f t="shared" si="48"/>
        <v>14.44</v>
      </c>
      <c r="CX68" s="757">
        <f t="shared" si="49"/>
        <v>6.4030000000000005</v>
      </c>
      <c r="CY68" s="757">
        <f t="shared" si="50"/>
        <v>0</v>
      </c>
      <c r="CZ68" s="757">
        <f t="shared" si="51"/>
        <v>0</v>
      </c>
      <c r="DA68" s="757">
        <f t="shared" si="52"/>
        <v>3397.41</v>
      </c>
      <c r="DB68" s="815">
        <f t="shared" si="108"/>
        <v>0</v>
      </c>
      <c r="DC68" s="757">
        <f t="shared" si="53"/>
        <v>0</v>
      </c>
      <c r="DD68" s="757">
        <f t="shared" si="54"/>
        <v>20.843</v>
      </c>
      <c r="DE68" s="833">
        <f t="shared" si="55"/>
        <v>3397.41</v>
      </c>
      <c r="DF68" s="821">
        <f>'[4]3'!DF68</f>
        <v>0.01</v>
      </c>
      <c r="DG68" s="818">
        <f>'[4]3'!DG68</f>
        <v>0.01</v>
      </c>
      <c r="DH68" s="818">
        <f>'[4]3'!DH68</f>
        <v>0.01</v>
      </c>
      <c r="DI68" s="818">
        <f>'[4]3'!DI68</f>
        <v>0.01</v>
      </c>
      <c r="DJ68" s="818">
        <f>'[4]3'!DJ68</f>
        <v>0.01</v>
      </c>
      <c r="DK68" s="818">
        <f>'[4]3'!DK68</f>
        <v>0</v>
      </c>
      <c r="DL68" s="757">
        <f t="shared" si="56"/>
        <v>19.971</v>
      </c>
      <c r="DM68" s="757">
        <f t="shared" si="57"/>
        <v>7.3290000000000006</v>
      </c>
      <c r="DN68" s="757">
        <f t="shared" si="58"/>
        <v>0</v>
      </c>
      <c r="DO68" s="757">
        <f t="shared" si="59"/>
        <v>0</v>
      </c>
      <c r="DP68" s="757">
        <f t="shared" si="60"/>
        <v>4449.8999999999996</v>
      </c>
      <c r="DQ68" s="815">
        <f t="shared" si="109"/>
        <v>0</v>
      </c>
      <c r="DR68" s="757">
        <f t="shared" si="61"/>
        <v>0</v>
      </c>
      <c r="DS68" s="757">
        <f t="shared" si="62"/>
        <v>27.3</v>
      </c>
      <c r="DT68" s="833">
        <f t="shared" si="63"/>
        <v>4449.8999999999996</v>
      </c>
      <c r="DU68" s="821">
        <f>'[4]3'!DU68</f>
        <v>0.01</v>
      </c>
      <c r="DV68" s="818">
        <f>'[4]3'!DV68</f>
        <v>0.01</v>
      </c>
      <c r="DW68" s="818">
        <f>'[4]3'!DW68</f>
        <v>0.01</v>
      </c>
      <c r="DX68" s="818">
        <f>'[4]3'!DX68</f>
        <v>0.01</v>
      </c>
      <c r="DY68" s="818">
        <f>'[4]3'!DY68</f>
        <v>0.01</v>
      </c>
      <c r="DZ68" s="818">
        <f>'[4]3'!DZ68</f>
        <v>0</v>
      </c>
      <c r="EA68" s="757">
        <f t="shared" si="64"/>
        <v>30.92</v>
      </c>
      <c r="EB68" s="757">
        <f t="shared" si="65"/>
        <v>7.3199999999999994</v>
      </c>
      <c r="EC68" s="757">
        <f t="shared" si="66"/>
        <v>0</v>
      </c>
      <c r="ED68" s="757">
        <f t="shared" si="67"/>
        <v>0</v>
      </c>
      <c r="EE68" s="757">
        <f t="shared" si="68"/>
        <v>6233.12</v>
      </c>
      <c r="EF68" s="757">
        <f t="shared" si="110"/>
        <v>0</v>
      </c>
      <c r="EG68" s="757">
        <f t="shared" si="69"/>
        <v>0</v>
      </c>
      <c r="EH68" s="757">
        <f t="shared" si="70"/>
        <v>38.24</v>
      </c>
      <c r="EI68" s="833">
        <f t="shared" si="71"/>
        <v>6233.12</v>
      </c>
      <c r="EJ68" s="821">
        <f>'[4]3'!EJ68</f>
        <v>0.01</v>
      </c>
      <c r="EK68" s="818">
        <f>'[4]3'!EK68</f>
        <v>0.01</v>
      </c>
      <c r="EL68" s="818">
        <f>'[4]3'!EL68</f>
        <v>0.01</v>
      </c>
      <c r="EM68" s="818">
        <f>'[4]3'!EM68</f>
        <v>0.01</v>
      </c>
      <c r="EN68" s="818">
        <f>'[4]3'!EN68</f>
        <v>0.01</v>
      </c>
      <c r="EO68" s="818">
        <f>'[4]3'!EO68</f>
        <v>0</v>
      </c>
      <c r="EP68" s="757">
        <f t="shared" si="72"/>
        <v>33.934000000000005</v>
      </c>
      <c r="EQ68" s="757">
        <f t="shared" si="73"/>
        <v>7.238999999999999</v>
      </c>
      <c r="ER68" s="757">
        <f t="shared" si="74"/>
        <v>0</v>
      </c>
      <c r="ES68" s="757">
        <f t="shared" si="75"/>
        <v>0</v>
      </c>
      <c r="ET68" s="757">
        <f t="shared" si="76"/>
        <v>6711.2</v>
      </c>
      <c r="EU68" s="757">
        <f t="shared" si="77"/>
        <v>0</v>
      </c>
      <c r="EV68" s="757">
        <f t="shared" si="78"/>
        <v>0</v>
      </c>
      <c r="EW68" s="757">
        <f t="shared" si="79"/>
        <v>41.173000000000002</v>
      </c>
      <c r="EX68" s="833">
        <f t="shared" si="80"/>
        <v>6711.2</v>
      </c>
      <c r="EY68" s="818">
        <f>'[4]3'!EY68</f>
        <v>0.01</v>
      </c>
      <c r="EZ68" s="818">
        <f>'[4]3'!EZ68</f>
        <v>0.01</v>
      </c>
      <c r="FA68" s="818">
        <f>'[4]3'!FA68</f>
        <v>0.01</v>
      </c>
      <c r="FB68" s="818">
        <f>'[4]3'!FB68</f>
        <v>0.01</v>
      </c>
      <c r="FC68" s="818">
        <f>'[4]3'!FC68</f>
        <v>0.01</v>
      </c>
      <c r="FD68" s="818">
        <f>'[4]3'!FD68</f>
        <v>0</v>
      </c>
      <c r="FE68" s="757">
        <f t="shared" si="81"/>
        <v>37.639000000000003</v>
      </c>
      <c r="FF68" s="757">
        <f t="shared" si="82"/>
        <v>8.2839999999999989</v>
      </c>
      <c r="FG68" s="757">
        <f t="shared" si="83"/>
        <v>0</v>
      </c>
      <c r="FH68" s="757">
        <f t="shared" si="84"/>
        <v>0</v>
      </c>
      <c r="FI68" s="757">
        <f t="shared" si="85"/>
        <v>7485.45</v>
      </c>
      <c r="FJ68" s="757">
        <f t="shared" si="86"/>
        <v>0</v>
      </c>
      <c r="FK68" s="757">
        <f t="shared" si="87"/>
        <v>0</v>
      </c>
      <c r="FL68" s="757">
        <f t="shared" si="88"/>
        <v>45.923000000000002</v>
      </c>
      <c r="FM68" s="833">
        <f t="shared" si="89"/>
        <v>7485.45</v>
      </c>
      <c r="FN68" s="818">
        <f>'[4]3'!FN68</f>
        <v>0.01</v>
      </c>
      <c r="FO68" s="818">
        <f>'[4]3'!FO68</f>
        <v>0.01</v>
      </c>
      <c r="FP68" s="818">
        <f>'[4]3'!FP68</f>
        <v>0.01</v>
      </c>
      <c r="FQ68" s="818">
        <f>'[4]3'!FQ68</f>
        <v>0.01</v>
      </c>
      <c r="FR68" s="818">
        <f>'[4]3'!FR68</f>
        <v>0.01</v>
      </c>
      <c r="FS68" s="818">
        <f>'[4]3'!FS68</f>
        <v>0</v>
      </c>
      <c r="FT68" s="757">
        <f t="shared" si="90"/>
        <v>40.800000000000004</v>
      </c>
      <c r="FU68" s="757">
        <f t="shared" si="91"/>
        <v>9.2800000000000011</v>
      </c>
      <c r="FV68" s="757">
        <f t="shared" si="92"/>
        <v>0</v>
      </c>
      <c r="FW68" s="757">
        <f t="shared" si="93"/>
        <v>0</v>
      </c>
      <c r="FX68" s="757">
        <f t="shared" si="94"/>
        <v>8163.04</v>
      </c>
      <c r="FY68" s="757">
        <f t="shared" si="95"/>
        <v>0</v>
      </c>
      <c r="FZ68" s="757">
        <f t="shared" si="96"/>
        <v>0</v>
      </c>
      <c r="GA68" s="757">
        <f t="shared" si="97"/>
        <v>50.080000000000005</v>
      </c>
      <c r="GB68" s="833">
        <f t="shared" si="98"/>
        <v>8163.04</v>
      </c>
      <c r="GC68" s="835">
        <f t="shared" si="114"/>
        <v>230.89600000000002</v>
      </c>
      <c r="GD68" s="836">
        <f t="shared" si="114"/>
        <v>37636.050000000003</v>
      </c>
      <c r="GE68" s="837">
        <f t="shared" si="115"/>
        <v>223.55900000000003</v>
      </c>
      <c r="GF68" s="838">
        <f t="shared" si="115"/>
        <v>36440.120000000003</v>
      </c>
      <c r="GG68" s="839">
        <f t="shared" si="116"/>
        <v>454.45500000000004</v>
      </c>
      <c r="GH68" s="59">
        <f t="shared" si="116"/>
        <v>74076.170000000013</v>
      </c>
      <c r="GI68" s="828">
        <v>12</v>
      </c>
      <c r="GJ68" s="105">
        <f t="shared" si="113"/>
        <v>454.45500000000004</v>
      </c>
      <c r="GK68" s="59">
        <f t="shared" si="111"/>
        <v>74076.170000000013</v>
      </c>
      <c r="GL68" s="840">
        <f t="shared" si="112"/>
        <v>0</v>
      </c>
      <c r="GM68" s="841">
        <f t="shared" si="112"/>
        <v>0</v>
      </c>
    </row>
    <row r="69" spans="1:195" ht="18" customHeight="1">
      <c r="A69" s="814">
        <v>55</v>
      </c>
      <c r="B69" s="845" t="s">
        <v>1245</v>
      </c>
      <c r="C69" s="846" t="s">
        <v>1246</v>
      </c>
      <c r="D69" s="832">
        <f>[4]цены!E63</f>
        <v>91</v>
      </c>
      <c r="E69" s="818">
        <f>'[4]3'!E69</f>
        <v>0.14000000000000001</v>
      </c>
      <c r="F69" s="818">
        <f>'[4]3'!F69</f>
        <v>0.09</v>
      </c>
      <c r="G69" s="818">
        <f>'[4]3'!G69</f>
        <v>0.14000000000000001</v>
      </c>
      <c r="H69" s="818">
        <f>'[4]3'!H69</f>
        <v>0.19</v>
      </c>
      <c r="I69" s="818">
        <f>'[4]3'!I69</f>
        <v>0.14000000000000001</v>
      </c>
      <c r="J69" s="818">
        <f>'[4]3'!J69</f>
        <v>0</v>
      </c>
      <c r="K69" s="757">
        <f t="shared" si="0"/>
        <v>368.18600000000004</v>
      </c>
      <c r="L69" s="757">
        <f t="shared" si="1"/>
        <v>53.703000000000003</v>
      </c>
      <c r="M69" s="819">
        <f t="shared" si="2"/>
        <v>0</v>
      </c>
      <c r="N69" s="819">
        <f t="shared" si="3"/>
        <v>0</v>
      </c>
      <c r="O69" s="757">
        <f t="shared" si="4"/>
        <v>38391.9</v>
      </c>
      <c r="P69" s="815">
        <f t="shared" si="102"/>
        <v>0</v>
      </c>
      <c r="Q69" s="757">
        <f t="shared" si="5"/>
        <v>0</v>
      </c>
      <c r="R69" s="757">
        <f t="shared" si="6"/>
        <v>421.88900000000001</v>
      </c>
      <c r="S69" s="833">
        <f t="shared" si="7"/>
        <v>38391.9</v>
      </c>
      <c r="T69" s="821">
        <f>'[4]3'!T69</f>
        <v>0.14000000000000001</v>
      </c>
      <c r="U69" s="818">
        <f>'[4]3'!U69</f>
        <v>0.09</v>
      </c>
      <c r="V69" s="818">
        <f>'[4]3'!V69</f>
        <v>0.14000000000000001</v>
      </c>
      <c r="W69" s="818">
        <f>'[4]3'!W69</f>
        <v>0.19</v>
      </c>
      <c r="X69" s="818">
        <f>'[4]3'!X69</f>
        <v>0.14000000000000001</v>
      </c>
      <c r="Y69" s="818">
        <f>'[4]3'!Y69</f>
        <v>0</v>
      </c>
      <c r="Z69" s="757">
        <f t="shared" si="8"/>
        <v>451.584</v>
      </c>
      <c r="AA69" s="757">
        <f t="shared" si="9"/>
        <v>71.441999999999993</v>
      </c>
      <c r="AB69" s="757">
        <f t="shared" si="10"/>
        <v>0</v>
      </c>
      <c r="AC69" s="757">
        <f t="shared" si="11"/>
        <v>0</v>
      </c>
      <c r="AD69" s="757">
        <f t="shared" si="12"/>
        <v>47595.37</v>
      </c>
      <c r="AE69" s="815">
        <f t="shared" si="103"/>
        <v>0</v>
      </c>
      <c r="AF69" s="757">
        <f t="shared" si="13"/>
        <v>0</v>
      </c>
      <c r="AG69" s="757">
        <f t="shared" si="14"/>
        <v>523.02599999999995</v>
      </c>
      <c r="AH69" s="833">
        <f t="shared" si="15"/>
        <v>47595.37</v>
      </c>
      <c r="AI69" s="834">
        <v>0.14000000000000001</v>
      </c>
      <c r="AJ69" s="808">
        <v>0.09</v>
      </c>
      <c r="AK69" s="808">
        <v>0.14000000000000001</v>
      </c>
      <c r="AL69" s="808">
        <v>0.19</v>
      </c>
      <c r="AM69" s="808">
        <v>0.14000000000000001</v>
      </c>
      <c r="AN69" s="808"/>
      <c r="AO69" s="757">
        <f t="shared" si="16"/>
        <v>573.16000000000008</v>
      </c>
      <c r="AP69" s="757">
        <f t="shared" si="17"/>
        <v>94.680000000000035</v>
      </c>
      <c r="AQ69" s="757">
        <f t="shared" si="18"/>
        <v>0</v>
      </c>
      <c r="AR69" s="757">
        <f t="shared" si="19"/>
        <v>0</v>
      </c>
      <c r="AS69" s="757">
        <f t="shared" si="20"/>
        <v>60773.440000000002</v>
      </c>
      <c r="AT69" s="815">
        <f t="shared" si="104"/>
        <v>0</v>
      </c>
      <c r="AU69" s="757">
        <f t="shared" si="21"/>
        <v>0</v>
      </c>
      <c r="AV69" s="757">
        <f t="shared" si="22"/>
        <v>667.84000000000015</v>
      </c>
      <c r="AW69" s="833">
        <f t="shared" si="23"/>
        <v>60773.440000000002</v>
      </c>
      <c r="AX69" s="818">
        <f>'[4]3'!AX69</f>
        <v>0.14000000000000001</v>
      </c>
      <c r="AY69" s="818">
        <f>'[4]3'!AY69</f>
        <v>0.09</v>
      </c>
      <c r="AZ69" s="818">
        <f>'[4]3'!AZ69</f>
        <v>0.14000000000000001</v>
      </c>
      <c r="BA69" s="818">
        <f>'[4]3'!BA69</f>
        <v>0.19</v>
      </c>
      <c r="BB69" s="818">
        <f>'[4]3'!BB69</f>
        <v>0.14000000000000001</v>
      </c>
      <c r="BC69" s="818">
        <f>'[4]3'!BC69</f>
        <v>0</v>
      </c>
      <c r="BD69" s="757">
        <f t="shared" si="24"/>
        <v>495.02600000000007</v>
      </c>
      <c r="BE69" s="757">
        <f t="shared" si="25"/>
        <v>89.432999999999964</v>
      </c>
      <c r="BF69" s="757">
        <f t="shared" si="26"/>
        <v>0</v>
      </c>
      <c r="BG69" s="757">
        <f t="shared" si="27"/>
        <v>0</v>
      </c>
      <c r="BH69" s="757">
        <f t="shared" si="28"/>
        <v>53185.77</v>
      </c>
      <c r="BI69" s="815">
        <f t="shared" si="105"/>
        <v>0</v>
      </c>
      <c r="BJ69" s="757">
        <f t="shared" si="29"/>
        <v>0</v>
      </c>
      <c r="BK69" s="757">
        <f t="shared" si="30"/>
        <v>584.45900000000006</v>
      </c>
      <c r="BL69" s="833">
        <f t="shared" si="31"/>
        <v>53185.77</v>
      </c>
      <c r="BM69" s="821">
        <f>'[4]3'!BM69</f>
        <v>0.14000000000000001</v>
      </c>
      <c r="BN69" s="818">
        <f>'[4]3'!BN69</f>
        <v>0.09</v>
      </c>
      <c r="BO69" s="818">
        <f>'[4]3'!BO69</f>
        <v>0.14000000000000001</v>
      </c>
      <c r="BP69" s="818">
        <f>'[4]3'!BP69</f>
        <v>0.19</v>
      </c>
      <c r="BQ69" s="818">
        <f>'[4]3'!BQ69</f>
        <v>0.14000000000000001</v>
      </c>
      <c r="BR69" s="818">
        <f>'[4]3'!BR69</f>
        <v>0</v>
      </c>
      <c r="BS69" s="757">
        <f t="shared" si="32"/>
        <v>373.21199999999999</v>
      </c>
      <c r="BT69" s="757">
        <f t="shared" si="33"/>
        <v>76.14</v>
      </c>
      <c r="BU69" s="757">
        <f t="shared" si="34"/>
        <v>0</v>
      </c>
      <c r="BV69" s="757">
        <f t="shared" si="35"/>
        <v>0</v>
      </c>
      <c r="BW69" s="757">
        <f t="shared" si="36"/>
        <v>40891.03</v>
      </c>
      <c r="BX69" s="815">
        <f t="shared" si="106"/>
        <v>0</v>
      </c>
      <c r="BY69" s="757">
        <f t="shared" si="37"/>
        <v>0</v>
      </c>
      <c r="BZ69" s="757">
        <f t="shared" si="38"/>
        <v>449.35199999999998</v>
      </c>
      <c r="CA69" s="833">
        <f t="shared" si="39"/>
        <v>40891.03</v>
      </c>
      <c r="CB69" s="818">
        <f>'[4]3'!CB69</f>
        <v>0.14000000000000001</v>
      </c>
      <c r="CC69" s="818">
        <f>'[4]3'!CC69</f>
        <v>0.09</v>
      </c>
      <c r="CD69" s="818">
        <f>'[4]3'!CD69</f>
        <v>0.14000000000000001</v>
      </c>
      <c r="CE69" s="818">
        <f>'[4]3'!CE69</f>
        <v>0.19</v>
      </c>
      <c r="CF69" s="818">
        <f>'[4]3'!CF69</f>
        <v>0.14000000000000001</v>
      </c>
      <c r="CG69" s="818">
        <f>'[4]3'!CG69</f>
        <v>0</v>
      </c>
      <c r="CH69" s="757">
        <f t="shared" si="40"/>
        <v>270.52199999999999</v>
      </c>
      <c r="CI69" s="757">
        <f t="shared" si="41"/>
        <v>65.15100000000001</v>
      </c>
      <c r="CJ69" s="757">
        <f t="shared" si="42"/>
        <v>0</v>
      </c>
      <c r="CK69" s="757">
        <f t="shared" si="43"/>
        <v>0</v>
      </c>
      <c r="CL69" s="757">
        <f t="shared" si="44"/>
        <v>30546.240000000002</v>
      </c>
      <c r="CM69" s="815">
        <f t="shared" si="107"/>
        <v>0</v>
      </c>
      <c r="CN69" s="757">
        <f t="shared" si="45"/>
        <v>0</v>
      </c>
      <c r="CO69" s="757">
        <f t="shared" si="46"/>
        <v>335.673</v>
      </c>
      <c r="CP69" s="833">
        <f t="shared" si="47"/>
        <v>30546.240000000002</v>
      </c>
      <c r="CQ69" s="821">
        <f>'[4]3'!CQ69</f>
        <v>0.14000000000000001</v>
      </c>
      <c r="CR69" s="818">
        <f>'[4]3'!CR69</f>
        <v>0.09</v>
      </c>
      <c r="CS69" s="818">
        <f>'[4]3'!CS69</f>
        <v>0.14000000000000001</v>
      </c>
      <c r="CT69" s="818">
        <f>'[4]3'!CT69</f>
        <v>0.19</v>
      </c>
      <c r="CU69" s="818">
        <f>'[4]3'!CU69</f>
        <v>0.14000000000000001</v>
      </c>
      <c r="CV69" s="818">
        <f>'[4]3'!CV69</f>
        <v>0</v>
      </c>
      <c r="CW69" s="757">
        <f t="shared" si="48"/>
        <v>202.16000000000003</v>
      </c>
      <c r="CX69" s="757">
        <f t="shared" si="49"/>
        <v>57.627000000000002</v>
      </c>
      <c r="CY69" s="757">
        <f t="shared" si="50"/>
        <v>0</v>
      </c>
      <c r="CZ69" s="757">
        <f t="shared" si="51"/>
        <v>0</v>
      </c>
      <c r="DA69" s="757">
        <f t="shared" si="52"/>
        <v>23640.62</v>
      </c>
      <c r="DB69" s="815">
        <f t="shared" si="108"/>
        <v>0</v>
      </c>
      <c r="DC69" s="757">
        <f t="shared" si="53"/>
        <v>0</v>
      </c>
      <c r="DD69" s="757">
        <f t="shared" si="54"/>
        <v>259.78700000000003</v>
      </c>
      <c r="DE69" s="833">
        <f t="shared" si="55"/>
        <v>23640.62</v>
      </c>
      <c r="DF69" s="821">
        <f>'[4]3'!DF69</f>
        <v>0.14000000000000001</v>
      </c>
      <c r="DG69" s="818">
        <f>'[4]3'!DG69</f>
        <v>0.09</v>
      </c>
      <c r="DH69" s="818">
        <f>'[4]3'!DH69</f>
        <v>0.14000000000000001</v>
      </c>
      <c r="DI69" s="818">
        <f>'[4]3'!DI69</f>
        <v>0.19</v>
      </c>
      <c r="DJ69" s="818">
        <f>'[4]3'!DJ69</f>
        <v>0.14000000000000001</v>
      </c>
      <c r="DK69" s="818">
        <f>'[4]3'!DK69</f>
        <v>0</v>
      </c>
      <c r="DL69" s="757">
        <f t="shared" si="56"/>
        <v>279.59399999999999</v>
      </c>
      <c r="DM69" s="757">
        <f t="shared" si="57"/>
        <v>65.961000000000013</v>
      </c>
      <c r="DN69" s="757">
        <f t="shared" si="58"/>
        <v>0</v>
      </c>
      <c r="DO69" s="757">
        <f t="shared" si="59"/>
        <v>0</v>
      </c>
      <c r="DP69" s="757">
        <f t="shared" si="60"/>
        <v>31445.51</v>
      </c>
      <c r="DQ69" s="815">
        <f t="shared" si="109"/>
        <v>0</v>
      </c>
      <c r="DR69" s="757">
        <f t="shared" si="61"/>
        <v>0</v>
      </c>
      <c r="DS69" s="757">
        <f t="shared" si="62"/>
        <v>345.55500000000001</v>
      </c>
      <c r="DT69" s="833">
        <f t="shared" si="63"/>
        <v>31445.51</v>
      </c>
      <c r="DU69" s="821">
        <f>'[4]3'!DU69</f>
        <v>0.14000000000000001</v>
      </c>
      <c r="DV69" s="818">
        <f>'[4]3'!DV69</f>
        <v>0.09</v>
      </c>
      <c r="DW69" s="818">
        <f>'[4]3'!DW69</f>
        <v>0.14000000000000001</v>
      </c>
      <c r="DX69" s="818">
        <f>'[4]3'!DX69</f>
        <v>0.19</v>
      </c>
      <c r="DY69" s="818">
        <f>'[4]3'!DY69</f>
        <v>0.14000000000000001</v>
      </c>
      <c r="DZ69" s="818">
        <f>'[4]3'!DZ69</f>
        <v>0</v>
      </c>
      <c r="EA69" s="757">
        <f t="shared" si="64"/>
        <v>432.88000000000005</v>
      </c>
      <c r="EB69" s="757">
        <f t="shared" si="65"/>
        <v>65.879999999999981</v>
      </c>
      <c r="EC69" s="757">
        <f t="shared" si="66"/>
        <v>0</v>
      </c>
      <c r="ED69" s="757">
        <f t="shared" si="67"/>
        <v>0</v>
      </c>
      <c r="EE69" s="757">
        <f t="shared" si="68"/>
        <v>45387.16</v>
      </c>
      <c r="EF69" s="757">
        <f t="shared" si="110"/>
        <v>0</v>
      </c>
      <c r="EG69" s="757">
        <f t="shared" si="69"/>
        <v>0</v>
      </c>
      <c r="EH69" s="757">
        <f t="shared" si="70"/>
        <v>498.76000000000005</v>
      </c>
      <c r="EI69" s="833">
        <f t="shared" si="71"/>
        <v>45387.16</v>
      </c>
      <c r="EJ69" s="821">
        <f>'[4]3'!EJ69</f>
        <v>0.14000000000000001</v>
      </c>
      <c r="EK69" s="818">
        <f>'[4]3'!EK69</f>
        <v>0.09</v>
      </c>
      <c r="EL69" s="818">
        <f>'[4]3'!EL69</f>
        <v>0.14000000000000001</v>
      </c>
      <c r="EM69" s="818">
        <f>'[4]3'!EM69</f>
        <v>0.19</v>
      </c>
      <c r="EN69" s="818">
        <f>'[4]3'!EN69</f>
        <v>0.14000000000000001</v>
      </c>
      <c r="EO69" s="818">
        <f>'[4]3'!EO69</f>
        <v>0</v>
      </c>
      <c r="EP69" s="757">
        <f t="shared" si="72"/>
        <v>475.07600000000008</v>
      </c>
      <c r="EQ69" s="757">
        <f t="shared" si="73"/>
        <v>65.150999999999982</v>
      </c>
      <c r="ER69" s="757">
        <f t="shared" si="74"/>
        <v>0</v>
      </c>
      <c r="ES69" s="757">
        <f t="shared" si="75"/>
        <v>0</v>
      </c>
      <c r="ET69" s="757">
        <f t="shared" si="76"/>
        <v>49160.66</v>
      </c>
      <c r="EU69" s="757">
        <f t="shared" si="77"/>
        <v>0</v>
      </c>
      <c r="EV69" s="757">
        <f t="shared" si="78"/>
        <v>0</v>
      </c>
      <c r="EW69" s="757">
        <f t="shared" si="79"/>
        <v>540.22700000000009</v>
      </c>
      <c r="EX69" s="833">
        <f t="shared" si="80"/>
        <v>49160.66</v>
      </c>
      <c r="EY69" s="818">
        <f>'[4]3'!EY69</f>
        <v>0.14000000000000001</v>
      </c>
      <c r="EZ69" s="818">
        <f>'[4]3'!EZ69</f>
        <v>0.09</v>
      </c>
      <c r="FA69" s="818">
        <f>'[4]3'!FA69</f>
        <v>0.14000000000000001</v>
      </c>
      <c r="FB69" s="818">
        <f>'[4]3'!FB69</f>
        <v>0.19</v>
      </c>
      <c r="FC69" s="818">
        <f>'[4]3'!FC69</f>
        <v>0.14000000000000001</v>
      </c>
      <c r="FD69" s="818">
        <f>'[4]3'!FD69</f>
        <v>0</v>
      </c>
      <c r="FE69" s="757">
        <f t="shared" si="81"/>
        <v>526.94600000000003</v>
      </c>
      <c r="FF69" s="757">
        <f t="shared" si="82"/>
        <v>74.555999999999983</v>
      </c>
      <c r="FG69" s="757">
        <f t="shared" si="83"/>
        <v>0</v>
      </c>
      <c r="FH69" s="757">
        <f t="shared" si="84"/>
        <v>0</v>
      </c>
      <c r="FI69" s="757">
        <f t="shared" si="85"/>
        <v>54736.68</v>
      </c>
      <c r="FJ69" s="757">
        <f t="shared" si="86"/>
        <v>0</v>
      </c>
      <c r="FK69" s="757">
        <f t="shared" si="87"/>
        <v>0</v>
      </c>
      <c r="FL69" s="757">
        <f t="shared" si="88"/>
        <v>601.50199999999995</v>
      </c>
      <c r="FM69" s="833">
        <f t="shared" si="89"/>
        <v>54736.68</v>
      </c>
      <c r="FN69" s="818">
        <f>'[4]3'!FN69</f>
        <v>0.14000000000000001</v>
      </c>
      <c r="FO69" s="818">
        <f>'[4]3'!FO69</f>
        <v>0.09</v>
      </c>
      <c r="FP69" s="818">
        <f>'[4]3'!FP69</f>
        <v>0.14000000000000001</v>
      </c>
      <c r="FQ69" s="818">
        <f>'[4]3'!FQ69</f>
        <v>0.19</v>
      </c>
      <c r="FR69" s="818">
        <f>'[4]3'!FR69</f>
        <v>0.14000000000000001</v>
      </c>
      <c r="FS69" s="818">
        <f>'[4]3'!FS69</f>
        <v>0</v>
      </c>
      <c r="FT69" s="757">
        <f t="shared" si="90"/>
        <v>571.20000000000005</v>
      </c>
      <c r="FU69" s="757">
        <f t="shared" si="91"/>
        <v>83.52000000000001</v>
      </c>
      <c r="FV69" s="757">
        <f t="shared" si="92"/>
        <v>0</v>
      </c>
      <c r="FW69" s="757">
        <f t="shared" si="93"/>
        <v>0</v>
      </c>
      <c r="FX69" s="757">
        <f t="shared" si="94"/>
        <v>59579.519999999997</v>
      </c>
      <c r="FY69" s="757">
        <f t="shared" si="95"/>
        <v>0</v>
      </c>
      <c r="FZ69" s="757">
        <f t="shared" si="96"/>
        <v>0</v>
      </c>
      <c r="GA69" s="757">
        <f t="shared" si="97"/>
        <v>654.72</v>
      </c>
      <c r="GB69" s="833">
        <f t="shared" si="98"/>
        <v>59579.519999999997</v>
      </c>
      <c r="GC69" s="835">
        <f t="shared" si="114"/>
        <v>2982.2389999999996</v>
      </c>
      <c r="GD69" s="836">
        <f t="shared" si="114"/>
        <v>271383.75</v>
      </c>
      <c r="GE69" s="837">
        <f t="shared" si="115"/>
        <v>2900.5510000000004</v>
      </c>
      <c r="GF69" s="838">
        <f t="shared" si="115"/>
        <v>263950.15000000002</v>
      </c>
      <c r="GG69" s="839">
        <f t="shared" si="116"/>
        <v>5882.79</v>
      </c>
      <c r="GH69" s="59">
        <f t="shared" si="116"/>
        <v>535333.9</v>
      </c>
      <c r="GI69" s="828">
        <v>12</v>
      </c>
      <c r="GJ69" s="105">
        <f t="shared" si="113"/>
        <v>5882.79</v>
      </c>
      <c r="GK69" s="59">
        <f t="shared" si="111"/>
        <v>535333.9</v>
      </c>
      <c r="GL69" s="840">
        <f t="shared" si="112"/>
        <v>0</v>
      </c>
      <c r="GM69" s="841">
        <f t="shared" si="112"/>
        <v>0</v>
      </c>
    </row>
    <row r="70" spans="1:195" ht="18" customHeight="1">
      <c r="A70" s="831">
        <v>56</v>
      </c>
      <c r="B70" s="842" t="s">
        <v>1247</v>
      </c>
      <c r="C70" s="33" t="s">
        <v>1191</v>
      </c>
      <c r="D70" s="832">
        <f>[4]цены!E64</f>
        <v>807</v>
      </c>
      <c r="E70" s="818">
        <f>'[4]3'!E70</f>
        <v>1.1999999999999999E-3</v>
      </c>
      <c r="F70" s="818">
        <f>'[4]3'!F70</f>
        <v>1.1999999999999999E-3</v>
      </c>
      <c r="G70" s="818">
        <f>'[4]3'!G70</f>
        <v>1.1999999999999999E-3</v>
      </c>
      <c r="H70" s="818">
        <f>'[4]3'!H70</f>
        <v>1.1999999999999999E-3</v>
      </c>
      <c r="I70" s="818">
        <f>'[4]3'!I70</f>
        <v>1E-3</v>
      </c>
      <c r="J70" s="818">
        <f>'[4]3'!J70</f>
        <v>0</v>
      </c>
      <c r="K70" s="757">
        <f t="shared" si="0"/>
        <v>3.1558799999999998</v>
      </c>
      <c r="L70" s="757">
        <f t="shared" si="1"/>
        <v>0.71604000000000001</v>
      </c>
      <c r="M70" s="819">
        <f t="shared" si="2"/>
        <v>0</v>
      </c>
      <c r="N70" s="819">
        <f t="shared" si="3"/>
        <v>0</v>
      </c>
      <c r="O70" s="757">
        <f t="shared" si="4"/>
        <v>3124.64</v>
      </c>
      <c r="P70" s="815">
        <f t="shared" si="102"/>
        <v>0</v>
      </c>
      <c r="Q70" s="757">
        <f t="shared" si="5"/>
        <v>0</v>
      </c>
      <c r="R70" s="757">
        <f t="shared" si="6"/>
        <v>3.8719199999999998</v>
      </c>
      <c r="S70" s="833">
        <f t="shared" si="7"/>
        <v>3124.64</v>
      </c>
      <c r="T70" s="821">
        <f>'[4]3'!T70</f>
        <v>1.1999999999999999E-3</v>
      </c>
      <c r="U70" s="818">
        <f>'[4]3'!U70</f>
        <v>1.1999999999999999E-3</v>
      </c>
      <c r="V70" s="818">
        <f>'[4]3'!V70</f>
        <v>1.1999999999999999E-3</v>
      </c>
      <c r="W70" s="818">
        <f>'[4]3'!W70</f>
        <v>1.1999999999999999E-3</v>
      </c>
      <c r="X70" s="818">
        <f>'[4]3'!X70</f>
        <v>1E-3</v>
      </c>
      <c r="Y70" s="818">
        <f>'[4]3'!Y70</f>
        <v>0</v>
      </c>
      <c r="Z70" s="757">
        <f t="shared" si="8"/>
        <v>3.8707199999999995</v>
      </c>
      <c r="AA70" s="757">
        <f t="shared" si="9"/>
        <v>0.95255999999999985</v>
      </c>
      <c r="AB70" s="757">
        <f t="shared" si="10"/>
        <v>0</v>
      </c>
      <c r="AC70" s="757">
        <f t="shared" si="11"/>
        <v>0</v>
      </c>
      <c r="AD70" s="757">
        <f t="shared" si="12"/>
        <v>3892.39</v>
      </c>
      <c r="AE70" s="815">
        <f t="shared" si="103"/>
        <v>0</v>
      </c>
      <c r="AF70" s="757">
        <f t="shared" si="13"/>
        <v>0</v>
      </c>
      <c r="AG70" s="757">
        <f t="shared" si="14"/>
        <v>4.8232799999999996</v>
      </c>
      <c r="AH70" s="833">
        <f t="shared" si="15"/>
        <v>3892.39</v>
      </c>
      <c r="AI70" s="834">
        <v>1.1999999999999999E-3</v>
      </c>
      <c r="AJ70" s="808">
        <v>1.1999999999999999E-3</v>
      </c>
      <c r="AK70" s="808">
        <v>1.1999999999999999E-3</v>
      </c>
      <c r="AL70" s="808">
        <v>1.1999999999999999E-3</v>
      </c>
      <c r="AM70" s="808">
        <v>1E-3</v>
      </c>
      <c r="AN70" s="808"/>
      <c r="AO70" s="757">
        <f t="shared" si="16"/>
        <v>4.9127999999999998</v>
      </c>
      <c r="AP70" s="757">
        <f t="shared" si="17"/>
        <v>1.2624000000000004</v>
      </c>
      <c r="AQ70" s="757">
        <f t="shared" si="18"/>
        <v>0</v>
      </c>
      <c r="AR70" s="757">
        <f t="shared" si="19"/>
        <v>0</v>
      </c>
      <c r="AS70" s="757">
        <f t="shared" si="20"/>
        <v>4983.3900000000003</v>
      </c>
      <c r="AT70" s="815">
        <f t="shared" si="104"/>
        <v>0</v>
      </c>
      <c r="AU70" s="757">
        <f t="shared" si="21"/>
        <v>0</v>
      </c>
      <c r="AV70" s="757">
        <f t="shared" si="22"/>
        <v>6.1752000000000002</v>
      </c>
      <c r="AW70" s="833">
        <f t="shared" si="23"/>
        <v>4983.3900000000003</v>
      </c>
      <c r="AX70" s="818">
        <f>'[4]3'!AX70</f>
        <v>0</v>
      </c>
      <c r="AY70" s="818">
        <f>'[4]3'!AY70</f>
        <v>0</v>
      </c>
      <c r="AZ70" s="818">
        <f>'[4]3'!AZ70</f>
        <v>0</v>
      </c>
      <c r="BA70" s="818">
        <f>'[4]3'!BA70</f>
        <v>0</v>
      </c>
      <c r="BB70" s="818">
        <f>'[4]3'!BB70</f>
        <v>0</v>
      </c>
      <c r="BC70" s="818">
        <f>'[4]3'!BC70</f>
        <v>0</v>
      </c>
      <c r="BD70" s="757">
        <f t="shared" si="24"/>
        <v>0</v>
      </c>
      <c r="BE70" s="757">
        <f t="shared" si="25"/>
        <v>0</v>
      </c>
      <c r="BF70" s="757">
        <f t="shared" si="26"/>
        <v>0</v>
      </c>
      <c r="BG70" s="757">
        <f t="shared" si="27"/>
        <v>0</v>
      </c>
      <c r="BH70" s="757">
        <f t="shared" si="28"/>
        <v>0</v>
      </c>
      <c r="BI70" s="815">
        <f t="shared" si="105"/>
        <v>0</v>
      </c>
      <c r="BJ70" s="757">
        <f t="shared" si="29"/>
        <v>0</v>
      </c>
      <c r="BK70" s="757">
        <f t="shared" si="30"/>
        <v>0</v>
      </c>
      <c r="BL70" s="833">
        <f t="shared" si="31"/>
        <v>0</v>
      </c>
      <c r="BM70" s="821">
        <f>'[4]3'!BM70</f>
        <v>2.3999999999999998E-3</v>
      </c>
      <c r="BN70" s="818">
        <f>'[4]3'!BN70</f>
        <v>2.3999999999999998E-3</v>
      </c>
      <c r="BO70" s="818">
        <f>'[4]3'!BO70</f>
        <v>2.3999999999999998E-3</v>
      </c>
      <c r="BP70" s="818">
        <f>'[4]3'!BP70</f>
        <v>2.3999999999999998E-3</v>
      </c>
      <c r="BQ70" s="818">
        <f>'[4]3'!BQ70</f>
        <v>2.3999999999999998E-3</v>
      </c>
      <c r="BR70" s="818">
        <f>'[4]3'!BR70</f>
        <v>0</v>
      </c>
      <c r="BS70" s="757">
        <f t="shared" si="32"/>
        <v>6.3979199999999992</v>
      </c>
      <c r="BT70" s="757">
        <f t="shared" si="33"/>
        <v>2.0303999999999998</v>
      </c>
      <c r="BU70" s="757">
        <f t="shared" si="34"/>
        <v>0</v>
      </c>
      <c r="BV70" s="757">
        <f t="shared" si="35"/>
        <v>0</v>
      </c>
      <c r="BW70" s="757">
        <f t="shared" si="36"/>
        <v>6801.65</v>
      </c>
      <c r="BX70" s="815">
        <f t="shared" si="106"/>
        <v>0</v>
      </c>
      <c r="BY70" s="757">
        <f t="shared" si="37"/>
        <v>0</v>
      </c>
      <c r="BZ70" s="757">
        <f t="shared" si="38"/>
        <v>8.4283199999999994</v>
      </c>
      <c r="CA70" s="833">
        <f t="shared" si="39"/>
        <v>6801.65</v>
      </c>
      <c r="CB70" s="818">
        <f>'[4]3'!CB70</f>
        <v>1.1999999999999999E-3</v>
      </c>
      <c r="CC70" s="818">
        <f>'[4]3'!CC70</f>
        <v>1.1999999999999999E-3</v>
      </c>
      <c r="CD70" s="818">
        <f>'[4]3'!CD70</f>
        <v>1.1999999999999999E-3</v>
      </c>
      <c r="CE70" s="818">
        <f>'[4]3'!CE70</f>
        <v>1.1999999999999999E-3</v>
      </c>
      <c r="CF70" s="818">
        <f>'[4]3'!CF70</f>
        <v>1E-3</v>
      </c>
      <c r="CG70" s="818">
        <f>'[4]3'!CG70</f>
        <v>0</v>
      </c>
      <c r="CH70" s="757">
        <f t="shared" si="40"/>
        <v>2.3187599999999997</v>
      </c>
      <c r="CI70" s="757">
        <f t="shared" si="41"/>
        <v>0.86868000000000012</v>
      </c>
      <c r="CJ70" s="757">
        <f t="shared" si="42"/>
        <v>0</v>
      </c>
      <c r="CK70" s="757">
        <f t="shared" si="43"/>
        <v>0</v>
      </c>
      <c r="CL70" s="757">
        <f t="shared" si="44"/>
        <v>2572.2600000000002</v>
      </c>
      <c r="CM70" s="815">
        <f t="shared" si="107"/>
        <v>0</v>
      </c>
      <c r="CN70" s="757">
        <f t="shared" si="45"/>
        <v>0</v>
      </c>
      <c r="CO70" s="757">
        <f t="shared" si="46"/>
        <v>3.1874399999999996</v>
      </c>
      <c r="CP70" s="833">
        <f t="shared" si="47"/>
        <v>2572.2600000000002</v>
      </c>
      <c r="CQ70" s="821">
        <f>'[4]3'!CQ70</f>
        <v>0</v>
      </c>
      <c r="CR70" s="818">
        <f>'[4]3'!CR70</f>
        <v>0</v>
      </c>
      <c r="CS70" s="818">
        <f>'[4]3'!CS70</f>
        <v>0</v>
      </c>
      <c r="CT70" s="818">
        <f>'[4]3'!CT70</f>
        <v>0</v>
      </c>
      <c r="CU70" s="818">
        <f>'[4]3'!CU70</f>
        <v>0</v>
      </c>
      <c r="CV70" s="818">
        <f>'[4]3'!CV70</f>
        <v>0</v>
      </c>
      <c r="CW70" s="757">
        <f t="shared" si="48"/>
        <v>0</v>
      </c>
      <c r="CX70" s="757">
        <f t="shared" si="49"/>
        <v>0</v>
      </c>
      <c r="CY70" s="757">
        <f t="shared" si="50"/>
        <v>0</v>
      </c>
      <c r="CZ70" s="757">
        <f t="shared" si="51"/>
        <v>0</v>
      </c>
      <c r="DA70" s="757">
        <f t="shared" si="52"/>
        <v>0</v>
      </c>
      <c r="DB70" s="815">
        <f t="shared" si="108"/>
        <v>0</v>
      </c>
      <c r="DC70" s="757">
        <f t="shared" si="53"/>
        <v>0</v>
      </c>
      <c r="DD70" s="757">
        <f t="shared" si="54"/>
        <v>0</v>
      </c>
      <c r="DE70" s="833">
        <f t="shared" si="55"/>
        <v>0</v>
      </c>
      <c r="DF70" s="821">
        <f>'[4]3'!DF70</f>
        <v>0</v>
      </c>
      <c r="DG70" s="818">
        <f>'[4]3'!DG70</f>
        <v>0</v>
      </c>
      <c r="DH70" s="818">
        <f>'[4]3'!DH70</f>
        <v>0</v>
      </c>
      <c r="DI70" s="818">
        <f>'[4]3'!DI70</f>
        <v>0</v>
      </c>
      <c r="DJ70" s="818">
        <f>'[4]3'!DJ70</f>
        <v>0</v>
      </c>
      <c r="DK70" s="818">
        <f>'[4]3'!DK70</f>
        <v>0</v>
      </c>
      <c r="DL70" s="757">
        <f t="shared" si="56"/>
        <v>0</v>
      </c>
      <c r="DM70" s="757">
        <f t="shared" si="57"/>
        <v>0</v>
      </c>
      <c r="DN70" s="757">
        <f t="shared" si="58"/>
        <v>0</v>
      </c>
      <c r="DO70" s="757">
        <f t="shared" si="59"/>
        <v>0</v>
      </c>
      <c r="DP70" s="757">
        <f t="shared" si="60"/>
        <v>0</v>
      </c>
      <c r="DQ70" s="815">
        <f t="shared" si="109"/>
        <v>0</v>
      </c>
      <c r="DR70" s="757">
        <f t="shared" si="61"/>
        <v>0</v>
      </c>
      <c r="DS70" s="757">
        <f t="shared" si="62"/>
        <v>0</v>
      </c>
      <c r="DT70" s="833">
        <f t="shared" si="63"/>
        <v>0</v>
      </c>
      <c r="DU70" s="821">
        <f>'[4]3'!DU70</f>
        <v>0</v>
      </c>
      <c r="DV70" s="818">
        <f>'[4]3'!DV70</f>
        <v>0</v>
      </c>
      <c r="DW70" s="818">
        <f>'[4]3'!DW70</f>
        <v>0</v>
      </c>
      <c r="DX70" s="818">
        <f>'[4]3'!DX70</f>
        <v>0</v>
      </c>
      <c r="DY70" s="818">
        <f>'[4]3'!DY70</f>
        <v>0</v>
      </c>
      <c r="DZ70" s="818">
        <f>'[4]3'!DZ70</f>
        <v>0</v>
      </c>
      <c r="EA70" s="757">
        <f t="shared" si="64"/>
        <v>0</v>
      </c>
      <c r="EB70" s="757">
        <f t="shared" si="65"/>
        <v>0</v>
      </c>
      <c r="EC70" s="757">
        <f t="shared" si="66"/>
        <v>0</v>
      </c>
      <c r="ED70" s="757">
        <f t="shared" si="67"/>
        <v>0</v>
      </c>
      <c r="EE70" s="757">
        <f t="shared" si="68"/>
        <v>0</v>
      </c>
      <c r="EF70" s="757">
        <f t="shared" si="110"/>
        <v>0</v>
      </c>
      <c r="EG70" s="757">
        <f t="shared" si="69"/>
        <v>0</v>
      </c>
      <c r="EH70" s="757">
        <f t="shared" si="70"/>
        <v>0</v>
      </c>
      <c r="EI70" s="833">
        <f t="shared" si="71"/>
        <v>0</v>
      </c>
      <c r="EJ70" s="821">
        <f>'[4]3'!EJ70</f>
        <v>0</v>
      </c>
      <c r="EK70" s="818">
        <f>'[4]3'!EK70</f>
        <v>0</v>
      </c>
      <c r="EL70" s="818">
        <f>'[4]3'!EL70</f>
        <v>0</v>
      </c>
      <c r="EM70" s="818">
        <f>'[4]3'!EM70</f>
        <v>0</v>
      </c>
      <c r="EN70" s="818">
        <f>'[4]3'!EN70</f>
        <v>0</v>
      </c>
      <c r="EO70" s="818">
        <f>'[4]3'!EO70</f>
        <v>0</v>
      </c>
      <c r="EP70" s="757">
        <f t="shared" si="72"/>
        <v>0</v>
      </c>
      <c r="EQ70" s="757">
        <f t="shared" si="73"/>
        <v>0</v>
      </c>
      <c r="ER70" s="757">
        <f t="shared" si="74"/>
        <v>0</v>
      </c>
      <c r="ES70" s="757">
        <f t="shared" si="75"/>
        <v>0</v>
      </c>
      <c r="ET70" s="757">
        <f t="shared" si="76"/>
        <v>0</v>
      </c>
      <c r="EU70" s="757">
        <f t="shared" si="77"/>
        <v>0</v>
      </c>
      <c r="EV70" s="757">
        <f t="shared" si="78"/>
        <v>0</v>
      </c>
      <c r="EW70" s="757">
        <f t="shared" si="79"/>
        <v>0</v>
      </c>
      <c r="EX70" s="833">
        <f t="shared" si="80"/>
        <v>0</v>
      </c>
      <c r="EY70" s="818">
        <f>'[4]3'!EY70</f>
        <v>0</v>
      </c>
      <c r="EZ70" s="818">
        <f>'[4]3'!EZ70</f>
        <v>0</v>
      </c>
      <c r="FA70" s="818">
        <f>'[4]3'!FA70</f>
        <v>0</v>
      </c>
      <c r="FB70" s="818">
        <f>'[4]3'!FB70</f>
        <v>0</v>
      </c>
      <c r="FC70" s="818">
        <f>'[4]3'!FC70</f>
        <v>0</v>
      </c>
      <c r="FD70" s="818">
        <f>'[4]3'!FD70</f>
        <v>0</v>
      </c>
      <c r="FE70" s="757">
        <f t="shared" si="81"/>
        <v>0</v>
      </c>
      <c r="FF70" s="757">
        <f t="shared" si="82"/>
        <v>0</v>
      </c>
      <c r="FG70" s="757">
        <f t="shared" si="83"/>
        <v>0</v>
      </c>
      <c r="FH70" s="757">
        <f t="shared" si="84"/>
        <v>0</v>
      </c>
      <c r="FI70" s="757">
        <f t="shared" si="85"/>
        <v>0</v>
      </c>
      <c r="FJ70" s="757">
        <f t="shared" si="86"/>
        <v>0</v>
      </c>
      <c r="FK70" s="757">
        <f t="shared" si="87"/>
        <v>0</v>
      </c>
      <c r="FL70" s="757">
        <f t="shared" si="88"/>
        <v>0</v>
      </c>
      <c r="FM70" s="833">
        <f t="shared" si="89"/>
        <v>0</v>
      </c>
      <c r="FN70" s="818">
        <f>'[4]3'!FN70</f>
        <v>2.3999999999999998E-3</v>
      </c>
      <c r="FO70" s="818">
        <f>'[4]3'!FO70</f>
        <v>2.3999999999999998E-3</v>
      </c>
      <c r="FP70" s="818">
        <f>'[4]3'!FP70</f>
        <v>2.3999999999999998E-3</v>
      </c>
      <c r="FQ70" s="818">
        <f>'[4]3'!FQ70</f>
        <v>2.3999999999999998E-3</v>
      </c>
      <c r="FR70" s="818">
        <f>'[4]3'!FR70</f>
        <v>2.3999999999999998E-3</v>
      </c>
      <c r="FS70" s="818">
        <f>'[4]3'!FS70</f>
        <v>0</v>
      </c>
      <c r="FT70" s="757">
        <f t="shared" si="90"/>
        <v>9.7919999999999998</v>
      </c>
      <c r="FU70" s="757">
        <f t="shared" si="91"/>
        <v>2.2272000000000003</v>
      </c>
      <c r="FV70" s="757">
        <f t="shared" si="92"/>
        <v>0</v>
      </c>
      <c r="FW70" s="757">
        <f t="shared" si="93"/>
        <v>0</v>
      </c>
      <c r="FX70" s="757">
        <f t="shared" si="94"/>
        <v>9699.49</v>
      </c>
      <c r="FY70" s="757">
        <f t="shared" si="95"/>
        <v>0</v>
      </c>
      <c r="FZ70" s="757">
        <f t="shared" si="96"/>
        <v>0</v>
      </c>
      <c r="GA70" s="757">
        <f t="shared" si="97"/>
        <v>12.0192</v>
      </c>
      <c r="GB70" s="833">
        <f t="shared" si="98"/>
        <v>9699.49</v>
      </c>
      <c r="GC70" s="835">
        <f t="shared" si="114"/>
        <v>26.486159999999998</v>
      </c>
      <c r="GD70" s="836">
        <f t="shared" si="114"/>
        <v>21374.33</v>
      </c>
      <c r="GE70" s="837">
        <f t="shared" si="115"/>
        <v>12.0192</v>
      </c>
      <c r="GF70" s="838">
        <f t="shared" si="115"/>
        <v>9699.49</v>
      </c>
      <c r="GG70" s="839">
        <f t="shared" si="116"/>
        <v>38.505359999999996</v>
      </c>
      <c r="GH70" s="59">
        <f t="shared" si="116"/>
        <v>31073.82</v>
      </c>
      <c r="GI70" s="828">
        <v>9</v>
      </c>
      <c r="GJ70" s="105">
        <f t="shared" si="113"/>
        <v>38.505359999999996</v>
      </c>
      <c r="GK70" s="59">
        <f t="shared" si="111"/>
        <v>31073.82</v>
      </c>
      <c r="GL70" s="840">
        <f t="shared" si="112"/>
        <v>0</v>
      </c>
      <c r="GM70" s="841">
        <f t="shared" si="112"/>
        <v>0</v>
      </c>
    </row>
    <row r="71" spans="1:195" ht="18" customHeight="1">
      <c r="A71" s="814">
        <v>57</v>
      </c>
      <c r="B71" s="842" t="s">
        <v>1248</v>
      </c>
      <c r="C71" s="33" t="s">
        <v>1191</v>
      </c>
      <c r="D71" s="832">
        <f>[4]цены!E65</f>
        <v>163.5</v>
      </c>
      <c r="E71" s="818">
        <f>'[4]3'!E71</f>
        <v>5.0000000000000001E-3</v>
      </c>
      <c r="F71" s="818">
        <f>'[4]3'!F71</f>
        <v>1E-3</v>
      </c>
      <c r="G71" s="818">
        <f>'[4]3'!G71</f>
        <v>5.0000000000000001E-3</v>
      </c>
      <c r="H71" s="818">
        <f>'[4]3'!H71</f>
        <v>4.0000000000000001E-3</v>
      </c>
      <c r="I71" s="818">
        <f>'[4]3'!I71</f>
        <v>3.0000000000000001E-3</v>
      </c>
      <c r="J71" s="818">
        <f>'[4]3'!J71</f>
        <v>0</v>
      </c>
      <c r="K71" s="757">
        <f t="shared" si="0"/>
        <v>13.149500000000002</v>
      </c>
      <c r="L71" s="757">
        <f t="shared" si="1"/>
        <v>0.59670000000000001</v>
      </c>
      <c r="M71" s="819">
        <f t="shared" si="2"/>
        <v>0</v>
      </c>
      <c r="N71" s="819">
        <f t="shared" si="3"/>
        <v>0</v>
      </c>
      <c r="O71" s="757">
        <f t="shared" si="4"/>
        <v>2247.5</v>
      </c>
      <c r="P71" s="815">
        <f t="shared" si="102"/>
        <v>0</v>
      </c>
      <c r="Q71" s="757">
        <f t="shared" si="5"/>
        <v>0</v>
      </c>
      <c r="R71" s="757">
        <f t="shared" si="6"/>
        <v>13.746200000000002</v>
      </c>
      <c r="S71" s="833">
        <f t="shared" si="7"/>
        <v>2247.5</v>
      </c>
      <c r="T71" s="821">
        <f>'[4]3'!T71</f>
        <v>5.0000000000000001E-3</v>
      </c>
      <c r="U71" s="818">
        <f>'[4]3'!U71</f>
        <v>1E-3</v>
      </c>
      <c r="V71" s="818">
        <f>'[4]3'!V71</f>
        <v>5.0000000000000001E-3</v>
      </c>
      <c r="W71" s="818">
        <f>'[4]3'!W71</f>
        <v>4.0000000000000001E-3</v>
      </c>
      <c r="X71" s="818">
        <f>'[4]3'!X71</f>
        <v>3.0000000000000001E-3</v>
      </c>
      <c r="Y71" s="818">
        <f>'[4]3'!Y71</f>
        <v>0</v>
      </c>
      <c r="Z71" s="757">
        <f t="shared" si="8"/>
        <v>16.128</v>
      </c>
      <c r="AA71" s="757">
        <f t="shared" si="9"/>
        <v>0.79379999999999995</v>
      </c>
      <c r="AB71" s="757">
        <f t="shared" si="10"/>
        <v>0</v>
      </c>
      <c r="AC71" s="757">
        <f t="shared" si="11"/>
        <v>0</v>
      </c>
      <c r="AD71" s="757">
        <f t="shared" si="12"/>
        <v>2766.71</v>
      </c>
      <c r="AE71" s="815">
        <f t="shared" si="103"/>
        <v>0</v>
      </c>
      <c r="AF71" s="757">
        <f t="shared" si="13"/>
        <v>0</v>
      </c>
      <c r="AG71" s="757">
        <f t="shared" si="14"/>
        <v>16.921800000000001</v>
      </c>
      <c r="AH71" s="833">
        <f t="shared" si="15"/>
        <v>2766.71</v>
      </c>
      <c r="AI71" s="834">
        <v>5.0000000000000001E-3</v>
      </c>
      <c r="AJ71" s="808">
        <v>1E-3</v>
      </c>
      <c r="AK71" s="808">
        <v>5.0000000000000001E-3</v>
      </c>
      <c r="AL71" s="808">
        <v>4.0000000000000001E-3</v>
      </c>
      <c r="AM71" s="808">
        <v>3.0000000000000001E-3</v>
      </c>
      <c r="AN71" s="808"/>
      <c r="AO71" s="757">
        <f t="shared" si="16"/>
        <v>20.47</v>
      </c>
      <c r="AP71" s="757">
        <f t="shared" si="17"/>
        <v>1.0520000000000005</v>
      </c>
      <c r="AQ71" s="757">
        <f t="shared" si="18"/>
        <v>0</v>
      </c>
      <c r="AR71" s="757">
        <f t="shared" si="19"/>
        <v>0</v>
      </c>
      <c r="AS71" s="757">
        <f t="shared" si="20"/>
        <v>3518.85</v>
      </c>
      <c r="AT71" s="815">
        <f t="shared" si="104"/>
        <v>0</v>
      </c>
      <c r="AU71" s="757">
        <f t="shared" si="21"/>
        <v>0</v>
      </c>
      <c r="AV71" s="757">
        <f t="shared" si="22"/>
        <v>21.521999999999998</v>
      </c>
      <c r="AW71" s="833">
        <f t="shared" si="23"/>
        <v>3518.85</v>
      </c>
      <c r="AX71" s="818">
        <f>'[4]3'!AX71</f>
        <v>5.0000000000000001E-3</v>
      </c>
      <c r="AY71" s="818">
        <f>'[4]3'!AY71</f>
        <v>1E-3</v>
      </c>
      <c r="AZ71" s="818">
        <f>'[4]3'!AZ71</f>
        <v>5.0000000000000001E-3</v>
      </c>
      <c r="BA71" s="818">
        <f>'[4]3'!BA71</f>
        <v>4.0000000000000001E-3</v>
      </c>
      <c r="BB71" s="818">
        <f>'[4]3'!BB71</f>
        <v>3.0000000000000001E-3</v>
      </c>
      <c r="BC71" s="818">
        <f>'[4]3'!BC71</f>
        <v>0</v>
      </c>
      <c r="BD71" s="757">
        <f t="shared" si="24"/>
        <v>17.679500000000001</v>
      </c>
      <c r="BE71" s="757">
        <f t="shared" si="25"/>
        <v>0.99369999999999969</v>
      </c>
      <c r="BF71" s="757">
        <f t="shared" si="26"/>
        <v>0</v>
      </c>
      <c r="BG71" s="757">
        <f t="shared" si="27"/>
        <v>0</v>
      </c>
      <c r="BH71" s="757">
        <f t="shared" si="28"/>
        <v>3053.07</v>
      </c>
      <c r="BI71" s="815">
        <f t="shared" si="105"/>
        <v>0</v>
      </c>
      <c r="BJ71" s="757">
        <f t="shared" si="29"/>
        <v>0</v>
      </c>
      <c r="BK71" s="757">
        <f t="shared" si="30"/>
        <v>18.673200000000001</v>
      </c>
      <c r="BL71" s="833">
        <f t="shared" si="31"/>
        <v>3053.07</v>
      </c>
      <c r="BM71" s="821">
        <f>'[4]3'!BM71</f>
        <v>4.4000000000000003E-3</v>
      </c>
      <c r="BN71" s="818">
        <f>'[4]3'!BN71</f>
        <v>1E-3</v>
      </c>
      <c r="BO71" s="818">
        <f>'[4]3'!BO71</f>
        <v>4.4000000000000003E-3</v>
      </c>
      <c r="BP71" s="818">
        <f>'[4]3'!BP71</f>
        <v>3.5000000000000001E-3</v>
      </c>
      <c r="BQ71" s="818">
        <f>'[4]3'!BQ71</f>
        <v>2E-3</v>
      </c>
      <c r="BR71" s="818">
        <f>'[4]3'!BR71</f>
        <v>0</v>
      </c>
      <c r="BS71" s="757">
        <f t="shared" si="32"/>
        <v>11.729519999999999</v>
      </c>
      <c r="BT71" s="757">
        <f t="shared" si="33"/>
        <v>0.84599999999999997</v>
      </c>
      <c r="BU71" s="757">
        <f t="shared" si="34"/>
        <v>0</v>
      </c>
      <c r="BV71" s="757">
        <f t="shared" si="35"/>
        <v>0</v>
      </c>
      <c r="BW71" s="757">
        <f t="shared" si="36"/>
        <v>2056.1</v>
      </c>
      <c r="BX71" s="815">
        <f t="shared" si="106"/>
        <v>0</v>
      </c>
      <c r="BY71" s="757">
        <f t="shared" si="37"/>
        <v>0</v>
      </c>
      <c r="BZ71" s="757">
        <f t="shared" si="38"/>
        <v>12.575519999999999</v>
      </c>
      <c r="CA71" s="833">
        <f t="shared" si="39"/>
        <v>2056.1</v>
      </c>
      <c r="CB71" s="818">
        <f>'[4]3'!CB71</f>
        <v>5.0000000000000001E-3</v>
      </c>
      <c r="CC71" s="818">
        <f>'[4]3'!CC71</f>
        <v>1E-3</v>
      </c>
      <c r="CD71" s="818">
        <f>'[4]3'!CD71</f>
        <v>5.0000000000000001E-3</v>
      </c>
      <c r="CE71" s="818">
        <f>'[4]3'!CE71</f>
        <v>4.0000000000000001E-3</v>
      </c>
      <c r="CF71" s="818">
        <f>'[4]3'!CF71</f>
        <v>3.0000000000000001E-3</v>
      </c>
      <c r="CG71" s="818">
        <f>'[4]3'!CG71</f>
        <v>0</v>
      </c>
      <c r="CH71" s="757">
        <f t="shared" si="40"/>
        <v>9.6615000000000002</v>
      </c>
      <c r="CI71" s="757">
        <f t="shared" si="41"/>
        <v>0.72390000000000021</v>
      </c>
      <c r="CJ71" s="757">
        <f t="shared" si="42"/>
        <v>0</v>
      </c>
      <c r="CK71" s="757">
        <f t="shared" si="43"/>
        <v>0</v>
      </c>
      <c r="CL71" s="757">
        <f t="shared" si="44"/>
        <v>1698.01</v>
      </c>
      <c r="CM71" s="815">
        <f t="shared" si="107"/>
        <v>0</v>
      </c>
      <c r="CN71" s="757">
        <f t="shared" si="45"/>
        <v>0</v>
      </c>
      <c r="CO71" s="757">
        <f t="shared" si="46"/>
        <v>10.385400000000001</v>
      </c>
      <c r="CP71" s="833">
        <f t="shared" si="47"/>
        <v>1698.01</v>
      </c>
      <c r="CQ71" s="821">
        <f>'[4]3'!CQ71</f>
        <v>5.0000000000000001E-3</v>
      </c>
      <c r="CR71" s="818">
        <f>'[4]3'!CR71</f>
        <v>1E-3</v>
      </c>
      <c r="CS71" s="818">
        <f>'[4]3'!CS71</f>
        <v>5.0000000000000001E-3</v>
      </c>
      <c r="CT71" s="818">
        <f>'[4]3'!CT71</f>
        <v>4.0000000000000001E-3</v>
      </c>
      <c r="CU71" s="818">
        <f>'[4]3'!CU71</f>
        <v>3.0000000000000001E-3</v>
      </c>
      <c r="CV71" s="818">
        <f>'[4]3'!CV71</f>
        <v>0</v>
      </c>
      <c r="CW71" s="757">
        <f t="shared" si="48"/>
        <v>7.22</v>
      </c>
      <c r="CX71" s="757">
        <f t="shared" si="49"/>
        <v>0.64030000000000009</v>
      </c>
      <c r="CY71" s="757">
        <f t="shared" si="50"/>
        <v>0</v>
      </c>
      <c r="CZ71" s="757">
        <f t="shared" si="51"/>
        <v>0</v>
      </c>
      <c r="DA71" s="757">
        <f t="shared" si="52"/>
        <v>1285.1600000000001</v>
      </c>
      <c r="DB71" s="815">
        <f t="shared" si="108"/>
        <v>0</v>
      </c>
      <c r="DC71" s="757">
        <f t="shared" si="53"/>
        <v>0</v>
      </c>
      <c r="DD71" s="757">
        <f t="shared" si="54"/>
        <v>7.8602999999999996</v>
      </c>
      <c r="DE71" s="833">
        <f t="shared" si="55"/>
        <v>1285.1600000000001</v>
      </c>
      <c r="DF71" s="821">
        <f>'[4]3'!DF71</f>
        <v>5.0000000000000001E-3</v>
      </c>
      <c r="DG71" s="818">
        <f>'[4]3'!DG71</f>
        <v>1E-3</v>
      </c>
      <c r="DH71" s="818">
        <f>'[4]3'!DH71</f>
        <v>5.0000000000000001E-3</v>
      </c>
      <c r="DI71" s="818">
        <f>'[4]3'!DI71</f>
        <v>4.0000000000000001E-3</v>
      </c>
      <c r="DJ71" s="818">
        <f>'[4]3'!DJ71</f>
        <v>3.0000000000000001E-3</v>
      </c>
      <c r="DK71" s="818">
        <f>'[4]3'!DK71</f>
        <v>0</v>
      </c>
      <c r="DL71" s="757">
        <f t="shared" si="56"/>
        <v>9.9855</v>
      </c>
      <c r="DM71" s="757">
        <f t="shared" si="57"/>
        <v>0.73290000000000011</v>
      </c>
      <c r="DN71" s="757">
        <f t="shared" si="58"/>
        <v>0</v>
      </c>
      <c r="DO71" s="757">
        <f t="shared" si="59"/>
        <v>0</v>
      </c>
      <c r="DP71" s="757">
        <f t="shared" si="60"/>
        <v>1752.46</v>
      </c>
      <c r="DQ71" s="815">
        <f t="shared" si="109"/>
        <v>0</v>
      </c>
      <c r="DR71" s="757">
        <f t="shared" si="61"/>
        <v>0</v>
      </c>
      <c r="DS71" s="757">
        <f t="shared" si="62"/>
        <v>10.718400000000001</v>
      </c>
      <c r="DT71" s="833">
        <f t="shared" si="63"/>
        <v>1752.46</v>
      </c>
      <c r="DU71" s="821">
        <f>'[4]3'!DU71</f>
        <v>5.0000000000000001E-3</v>
      </c>
      <c r="DV71" s="818">
        <f>'[4]3'!DV71</f>
        <v>1E-3</v>
      </c>
      <c r="DW71" s="818">
        <f>'[4]3'!DW71</f>
        <v>5.0000000000000001E-3</v>
      </c>
      <c r="DX71" s="818">
        <f>'[4]3'!DX71</f>
        <v>4.0000000000000001E-3</v>
      </c>
      <c r="DY71" s="818">
        <f>'[4]3'!DY71</f>
        <v>3.0000000000000001E-3</v>
      </c>
      <c r="DZ71" s="818">
        <f>'[4]3'!DZ71</f>
        <v>0</v>
      </c>
      <c r="EA71" s="757">
        <f t="shared" si="64"/>
        <v>15.46</v>
      </c>
      <c r="EB71" s="757">
        <f t="shared" si="65"/>
        <v>0.73199999999999987</v>
      </c>
      <c r="EC71" s="757">
        <f t="shared" si="66"/>
        <v>0</v>
      </c>
      <c r="ED71" s="757">
        <f t="shared" si="67"/>
        <v>0</v>
      </c>
      <c r="EE71" s="757">
        <f t="shared" si="68"/>
        <v>2647.39</v>
      </c>
      <c r="EF71" s="757">
        <f t="shared" si="110"/>
        <v>0</v>
      </c>
      <c r="EG71" s="757">
        <f t="shared" si="69"/>
        <v>0</v>
      </c>
      <c r="EH71" s="757">
        <f t="shared" si="70"/>
        <v>16.192</v>
      </c>
      <c r="EI71" s="833">
        <f t="shared" si="71"/>
        <v>2647.39</v>
      </c>
      <c r="EJ71" s="821">
        <f>'[4]3'!EJ71</f>
        <v>5.0000000000000001E-3</v>
      </c>
      <c r="EK71" s="818">
        <f>'[4]3'!EK71</f>
        <v>1E-3</v>
      </c>
      <c r="EL71" s="818">
        <f>'[4]3'!EL71</f>
        <v>5.0000000000000001E-3</v>
      </c>
      <c r="EM71" s="818">
        <f>'[4]3'!EM71</f>
        <v>4.0000000000000001E-3</v>
      </c>
      <c r="EN71" s="818">
        <f>'[4]3'!EN71</f>
        <v>3.0000000000000001E-3</v>
      </c>
      <c r="EO71" s="818">
        <f>'[4]3'!EO71</f>
        <v>0</v>
      </c>
      <c r="EP71" s="757">
        <f t="shared" si="72"/>
        <v>16.967000000000002</v>
      </c>
      <c r="EQ71" s="757">
        <f t="shared" si="73"/>
        <v>0.72389999999999988</v>
      </c>
      <c r="ER71" s="757">
        <f t="shared" si="74"/>
        <v>0</v>
      </c>
      <c r="ES71" s="757">
        <f t="shared" si="75"/>
        <v>0</v>
      </c>
      <c r="ET71" s="757">
        <f t="shared" si="76"/>
        <v>2892.46</v>
      </c>
      <c r="EU71" s="757">
        <f t="shared" si="77"/>
        <v>0</v>
      </c>
      <c r="EV71" s="757">
        <f t="shared" si="78"/>
        <v>0</v>
      </c>
      <c r="EW71" s="757">
        <f t="shared" si="79"/>
        <v>17.690900000000003</v>
      </c>
      <c r="EX71" s="833">
        <f t="shared" si="80"/>
        <v>2892.46</v>
      </c>
      <c r="EY71" s="818">
        <f>'[4]3'!EY71</f>
        <v>5.0000000000000001E-3</v>
      </c>
      <c r="EZ71" s="818">
        <f>'[4]3'!EZ71</f>
        <v>1E-3</v>
      </c>
      <c r="FA71" s="818">
        <f>'[4]3'!FA71</f>
        <v>5.0000000000000001E-3</v>
      </c>
      <c r="FB71" s="818">
        <f>'[4]3'!FB71</f>
        <v>4.0000000000000001E-3</v>
      </c>
      <c r="FC71" s="818">
        <f>'[4]3'!FC71</f>
        <v>3.0000000000000001E-3</v>
      </c>
      <c r="FD71" s="818">
        <f>'[4]3'!FD71</f>
        <v>0</v>
      </c>
      <c r="FE71" s="757">
        <f t="shared" si="81"/>
        <v>18.819500000000001</v>
      </c>
      <c r="FF71" s="757">
        <f t="shared" si="82"/>
        <v>0.82839999999999991</v>
      </c>
      <c r="FG71" s="757">
        <f t="shared" si="83"/>
        <v>0</v>
      </c>
      <c r="FH71" s="757">
        <f t="shared" si="84"/>
        <v>0</v>
      </c>
      <c r="FI71" s="757">
        <f t="shared" si="85"/>
        <v>3212.43</v>
      </c>
      <c r="FJ71" s="757">
        <f t="shared" si="86"/>
        <v>0</v>
      </c>
      <c r="FK71" s="757">
        <f t="shared" si="87"/>
        <v>0</v>
      </c>
      <c r="FL71" s="757">
        <f t="shared" si="88"/>
        <v>19.6479</v>
      </c>
      <c r="FM71" s="833">
        <f t="shared" si="89"/>
        <v>3212.43</v>
      </c>
      <c r="FN71" s="818">
        <f>'[4]3'!FN71</f>
        <v>4.4000000000000003E-3</v>
      </c>
      <c r="FO71" s="818">
        <f>'[4]3'!FO71</f>
        <v>1E-3</v>
      </c>
      <c r="FP71" s="818">
        <f>'[4]3'!FP71</f>
        <v>4.4000000000000003E-3</v>
      </c>
      <c r="FQ71" s="818">
        <f>'[4]3'!FQ71</f>
        <v>3.5000000000000001E-3</v>
      </c>
      <c r="FR71" s="818">
        <f>'[4]3'!FR71</f>
        <v>2E-3</v>
      </c>
      <c r="FS71" s="818">
        <f>'[4]3'!FS71</f>
        <v>0</v>
      </c>
      <c r="FT71" s="757">
        <f t="shared" si="90"/>
        <v>17.952000000000002</v>
      </c>
      <c r="FU71" s="757">
        <f t="shared" si="91"/>
        <v>0.92800000000000016</v>
      </c>
      <c r="FV71" s="757">
        <f t="shared" si="92"/>
        <v>0</v>
      </c>
      <c r="FW71" s="757">
        <f t="shared" si="93"/>
        <v>0</v>
      </c>
      <c r="FX71" s="757">
        <f t="shared" si="94"/>
        <v>3086.88</v>
      </c>
      <c r="FY71" s="757">
        <f t="shared" si="95"/>
        <v>0</v>
      </c>
      <c r="FZ71" s="757">
        <f t="shared" si="96"/>
        <v>0</v>
      </c>
      <c r="GA71" s="757">
        <f t="shared" si="97"/>
        <v>18.880000000000003</v>
      </c>
      <c r="GB71" s="833">
        <f t="shared" si="98"/>
        <v>3086.88</v>
      </c>
      <c r="GC71" s="835">
        <f t="shared" si="114"/>
        <v>93.824120000000008</v>
      </c>
      <c r="GD71" s="836">
        <f t="shared" si="114"/>
        <v>15340.24</v>
      </c>
      <c r="GE71" s="837">
        <f t="shared" si="115"/>
        <v>90.989499999999992</v>
      </c>
      <c r="GF71" s="838">
        <f t="shared" si="115"/>
        <v>14876.780000000002</v>
      </c>
      <c r="GG71" s="839">
        <f t="shared" si="116"/>
        <v>184.81362000000001</v>
      </c>
      <c r="GH71" s="59">
        <f t="shared" si="116"/>
        <v>30217.020000000004</v>
      </c>
      <c r="GI71" s="828">
        <v>9</v>
      </c>
      <c r="GJ71" s="105">
        <f t="shared" si="113"/>
        <v>184.81362000000001</v>
      </c>
      <c r="GK71" s="59">
        <f t="shared" si="111"/>
        <v>30217.020000000004</v>
      </c>
      <c r="GL71" s="840">
        <f t="shared" si="112"/>
        <v>0</v>
      </c>
      <c r="GM71" s="841">
        <f t="shared" si="112"/>
        <v>0</v>
      </c>
    </row>
    <row r="72" spans="1:195" ht="18" customHeight="1">
      <c r="A72" s="831">
        <v>58</v>
      </c>
      <c r="B72" s="842" t="s">
        <v>1249</v>
      </c>
      <c r="C72" s="33" t="s">
        <v>1191</v>
      </c>
      <c r="D72" s="832">
        <f>[4]цены!E66</f>
        <v>183.5</v>
      </c>
      <c r="E72" s="818">
        <f>'[4]3'!E72</f>
        <v>5.0000000000000001E-3</v>
      </c>
      <c r="F72" s="818">
        <f>'[4]3'!F72</f>
        <v>1E-3</v>
      </c>
      <c r="G72" s="818">
        <f>'[4]3'!G72</f>
        <v>5.0000000000000001E-3</v>
      </c>
      <c r="H72" s="818">
        <f>'[4]3'!H72</f>
        <v>4.0000000000000001E-3</v>
      </c>
      <c r="I72" s="818">
        <f>'[4]3'!I72</f>
        <v>4.0000000000000001E-3</v>
      </c>
      <c r="J72" s="818">
        <f>'[4]3'!J72</f>
        <v>0</v>
      </c>
      <c r="K72" s="757">
        <f t="shared" si="0"/>
        <v>13.149500000000002</v>
      </c>
      <c r="L72" s="757">
        <f t="shared" si="1"/>
        <v>0.59670000000000001</v>
      </c>
      <c r="M72" s="819">
        <f t="shared" si="2"/>
        <v>0</v>
      </c>
      <c r="N72" s="819">
        <f t="shared" si="3"/>
        <v>0</v>
      </c>
      <c r="O72" s="757">
        <f t="shared" si="4"/>
        <v>2522.4299999999998</v>
      </c>
      <c r="P72" s="815">
        <f t="shared" si="102"/>
        <v>0</v>
      </c>
      <c r="Q72" s="757">
        <f t="shared" si="5"/>
        <v>0</v>
      </c>
      <c r="R72" s="757">
        <f t="shared" si="6"/>
        <v>13.746200000000002</v>
      </c>
      <c r="S72" s="833">
        <f t="shared" si="7"/>
        <v>2522.4299999999998</v>
      </c>
      <c r="T72" s="821">
        <f>'[4]3'!T72</f>
        <v>5.0000000000000001E-3</v>
      </c>
      <c r="U72" s="818">
        <f>'[4]3'!U72</f>
        <v>1E-3</v>
      </c>
      <c r="V72" s="818">
        <f>'[4]3'!V72</f>
        <v>5.0000000000000001E-3</v>
      </c>
      <c r="W72" s="818">
        <f>'[4]3'!W72</f>
        <v>4.0000000000000001E-3</v>
      </c>
      <c r="X72" s="818">
        <f>'[4]3'!X72</f>
        <v>4.0000000000000001E-3</v>
      </c>
      <c r="Y72" s="818">
        <f>'[4]3'!Y72</f>
        <v>0</v>
      </c>
      <c r="Z72" s="757">
        <f t="shared" si="8"/>
        <v>16.128</v>
      </c>
      <c r="AA72" s="757">
        <f t="shared" si="9"/>
        <v>0.79379999999999995</v>
      </c>
      <c r="AB72" s="757">
        <f t="shared" si="10"/>
        <v>0</v>
      </c>
      <c r="AC72" s="757">
        <f t="shared" si="11"/>
        <v>0</v>
      </c>
      <c r="AD72" s="757">
        <f t="shared" si="12"/>
        <v>3105.15</v>
      </c>
      <c r="AE72" s="815">
        <f t="shared" si="103"/>
        <v>0</v>
      </c>
      <c r="AF72" s="757">
        <f t="shared" si="13"/>
        <v>0</v>
      </c>
      <c r="AG72" s="757">
        <f t="shared" si="14"/>
        <v>16.921800000000001</v>
      </c>
      <c r="AH72" s="833">
        <f t="shared" si="15"/>
        <v>3105.15</v>
      </c>
      <c r="AI72" s="834">
        <v>5.0000000000000001E-3</v>
      </c>
      <c r="AJ72" s="808">
        <v>1E-3</v>
      </c>
      <c r="AK72" s="808">
        <v>5.0000000000000001E-3</v>
      </c>
      <c r="AL72" s="808">
        <v>4.0000000000000001E-3</v>
      </c>
      <c r="AM72" s="808">
        <v>4.0000000000000001E-3</v>
      </c>
      <c r="AN72" s="808"/>
      <c r="AO72" s="757">
        <f t="shared" si="16"/>
        <v>20.47</v>
      </c>
      <c r="AP72" s="757">
        <f t="shared" si="17"/>
        <v>1.0520000000000005</v>
      </c>
      <c r="AQ72" s="757">
        <f t="shared" si="18"/>
        <v>0</v>
      </c>
      <c r="AR72" s="757">
        <f t="shared" si="19"/>
        <v>0</v>
      </c>
      <c r="AS72" s="757">
        <f t="shared" si="20"/>
        <v>3949.29</v>
      </c>
      <c r="AT72" s="815">
        <f t="shared" si="104"/>
        <v>0</v>
      </c>
      <c r="AU72" s="757">
        <f t="shared" si="21"/>
        <v>0</v>
      </c>
      <c r="AV72" s="757">
        <f t="shared" si="22"/>
        <v>21.521999999999998</v>
      </c>
      <c r="AW72" s="833">
        <f t="shared" si="23"/>
        <v>3949.29</v>
      </c>
      <c r="AX72" s="818">
        <f>'[4]3'!AX72</f>
        <v>5.0000000000000001E-3</v>
      </c>
      <c r="AY72" s="818">
        <f>'[4]3'!AY72</f>
        <v>1E-3</v>
      </c>
      <c r="AZ72" s="818">
        <f>'[4]3'!AZ72</f>
        <v>5.0000000000000001E-3</v>
      </c>
      <c r="BA72" s="818">
        <f>'[4]3'!BA72</f>
        <v>4.0000000000000001E-3</v>
      </c>
      <c r="BB72" s="818">
        <f>'[4]3'!BB72</f>
        <v>4.0000000000000001E-3</v>
      </c>
      <c r="BC72" s="818">
        <f>'[4]3'!BC72</f>
        <v>0</v>
      </c>
      <c r="BD72" s="757">
        <f t="shared" si="24"/>
        <v>17.679500000000001</v>
      </c>
      <c r="BE72" s="757">
        <f t="shared" si="25"/>
        <v>0.99369999999999969</v>
      </c>
      <c r="BF72" s="757">
        <f t="shared" si="26"/>
        <v>0</v>
      </c>
      <c r="BG72" s="757">
        <f t="shared" si="27"/>
        <v>0</v>
      </c>
      <c r="BH72" s="757">
        <f t="shared" si="28"/>
        <v>3426.53</v>
      </c>
      <c r="BI72" s="815">
        <f t="shared" si="105"/>
        <v>0</v>
      </c>
      <c r="BJ72" s="757">
        <f t="shared" si="29"/>
        <v>0</v>
      </c>
      <c r="BK72" s="757">
        <f t="shared" si="30"/>
        <v>18.673200000000001</v>
      </c>
      <c r="BL72" s="833">
        <f t="shared" si="31"/>
        <v>3426.53</v>
      </c>
      <c r="BM72" s="821">
        <f>'[4]3'!BM72</f>
        <v>4.4000000000000003E-3</v>
      </c>
      <c r="BN72" s="818">
        <f>'[4]3'!BN72</f>
        <v>1E-3</v>
      </c>
      <c r="BO72" s="818">
        <f>'[4]3'!BO72</f>
        <v>4.4000000000000003E-3</v>
      </c>
      <c r="BP72" s="818">
        <f>'[4]3'!BP72</f>
        <v>3.5999999999999999E-3</v>
      </c>
      <c r="BQ72" s="818">
        <f>'[4]3'!BQ72</f>
        <v>3.5999999999999999E-3</v>
      </c>
      <c r="BR72" s="818">
        <f>'[4]3'!BR72</f>
        <v>0</v>
      </c>
      <c r="BS72" s="757">
        <f t="shared" si="32"/>
        <v>11.729519999999999</v>
      </c>
      <c r="BT72" s="757">
        <f t="shared" si="33"/>
        <v>0.84599999999999997</v>
      </c>
      <c r="BU72" s="757">
        <f t="shared" si="34"/>
        <v>0</v>
      </c>
      <c r="BV72" s="757">
        <f t="shared" si="35"/>
        <v>0</v>
      </c>
      <c r="BW72" s="757">
        <f t="shared" si="36"/>
        <v>2307.61</v>
      </c>
      <c r="BX72" s="815">
        <f t="shared" si="106"/>
        <v>0</v>
      </c>
      <c r="BY72" s="757">
        <f t="shared" si="37"/>
        <v>0</v>
      </c>
      <c r="BZ72" s="757">
        <f t="shared" si="38"/>
        <v>12.575519999999999</v>
      </c>
      <c r="CA72" s="833">
        <f t="shared" si="39"/>
        <v>2307.61</v>
      </c>
      <c r="CB72" s="818">
        <f>'[4]3'!CB72</f>
        <v>5.0000000000000001E-3</v>
      </c>
      <c r="CC72" s="818">
        <f>'[4]3'!CC72</f>
        <v>1E-3</v>
      </c>
      <c r="CD72" s="818">
        <f>'[4]3'!CD72</f>
        <v>5.0000000000000001E-3</v>
      </c>
      <c r="CE72" s="818">
        <f>'[4]3'!CE72</f>
        <v>4.0000000000000001E-3</v>
      </c>
      <c r="CF72" s="818">
        <f>'[4]3'!CF72</f>
        <v>4.0000000000000001E-3</v>
      </c>
      <c r="CG72" s="818">
        <f>'[4]3'!CG72</f>
        <v>0</v>
      </c>
      <c r="CH72" s="757">
        <f t="shared" si="40"/>
        <v>9.6615000000000002</v>
      </c>
      <c r="CI72" s="757">
        <f t="shared" si="41"/>
        <v>0.72390000000000021</v>
      </c>
      <c r="CJ72" s="757">
        <f t="shared" si="42"/>
        <v>0</v>
      </c>
      <c r="CK72" s="757">
        <f t="shared" si="43"/>
        <v>0</v>
      </c>
      <c r="CL72" s="757">
        <f t="shared" si="44"/>
        <v>1905.72</v>
      </c>
      <c r="CM72" s="815">
        <f t="shared" si="107"/>
        <v>0</v>
      </c>
      <c r="CN72" s="757">
        <f t="shared" si="45"/>
        <v>0</v>
      </c>
      <c r="CO72" s="757">
        <f t="shared" si="46"/>
        <v>10.385400000000001</v>
      </c>
      <c r="CP72" s="833">
        <f t="shared" si="47"/>
        <v>1905.72</v>
      </c>
      <c r="CQ72" s="821">
        <f>'[4]3'!CQ72</f>
        <v>5.0000000000000001E-3</v>
      </c>
      <c r="CR72" s="818">
        <f>'[4]3'!CR72</f>
        <v>1E-3</v>
      </c>
      <c r="CS72" s="818">
        <f>'[4]3'!CS72</f>
        <v>5.0000000000000001E-3</v>
      </c>
      <c r="CT72" s="818">
        <f>'[4]3'!CT72</f>
        <v>4.0000000000000001E-3</v>
      </c>
      <c r="CU72" s="818">
        <f>'[4]3'!CU72</f>
        <v>4.0000000000000001E-3</v>
      </c>
      <c r="CV72" s="818">
        <f>'[4]3'!CV72</f>
        <v>0</v>
      </c>
      <c r="CW72" s="757">
        <f t="shared" si="48"/>
        <v>7.22</v>
      </c>
      <c r="CX72" s="757">
        <f t="shared" si="49"/>
        <v>0.64030000000000009</v>
      </c>
      <c r="CY72" s="757">
        <f t="shared" si="50"/>
        <v>0</v>
      </c>
      <c r="CZ72" s="757">
        <f t="shared" si="51"/>
        <v>0</v>
      </c>
      <c r="DA72" s="757">
        <f t="shared" si="52"/>
        <v>1442.37</v>
      </c>
      <c r="DB72" s="815">
        <f t="shared" si="108"/>
        <v>0</v>
      </c>
      <c r="DC72" s="757">
        <f t="shared" si="53"/>
        <v>0</v>
      </c>
      <c r="DD72" s="757">
        <f t="shared" si="54"/>
        <v>7.8602999999999996</v>
      </c>
      <c r="DE72" s="833">
        <f t="shared" si="55"/>
        <v>1442.37</v>
      </c>
      <c r="DF72" s="821">
        <f>'[4]3'!DF72</f>
        <v>5.0000000000000001E-3</v>
      </c>
      <c r="DG72" s="818">
        <f>'[4]3'!DG72</f>
        <v>1E-3</v>
      </c>
      <c r="DH72" s="818">
        <f>'[4]3'!DH72</f>
        <v>5.0000000000000001E-3</v>
      </c>
      <c r="DI72" s="818">
        <f>'[4]3'!DI72</f>
        <v>4.0000000000000001E-3</v>
      </c>
      <c r="DJ72" s="818">
        <f>'[4]3'!DJ72</f>
        <v>4.0000000000000001E-3</v>
      </c>
      <c r="DK72" s="818">
        <f>'[4]3'!DK72</f>
        <v>0</v>
      </c>
      <c r="DL72" s="757">
        <f t="shared" si="56"/>
        <v>9.9855</v>
      </c>
      <c r="DM72" s="757">
        <f t="shared" si="57"/>
        <v>0.73290000000000011</v>
      </c>
      <c r="DN72" s="757">
        <f t="shared" si="58"/>
        <v>0</v>
      </c>
      <c r="DO72" s="757">
        <f t="shared" si="59"/>
        <v>0</v>
      </c>
      <c r="DP72" s="757">
        <f t="shared" si="60"/>
        <v>1966.83</v>
      </c>
      <c r="DQ72" s="815">
        <f t="shared" si="109"/>
        <v>0</v>
      </c>
      <c r="DR72" s="757">
        <f t="shared" si="61"/>
        <v>0</v>
      </c>
      <c r="DS72" s="757">
        <f t="shared" si="62"/>
        <v>10.718400000000001</v>
      </c>
      <c r="DT72" s="833">
        <f t="shared" si="63"/>
        <v>1966.83</v>
      </c>
      <c r="DU72" s="821">
        <f>'[4]3'!DU72</f>
        <v>5.0000000000000001E-3</v>
      </c>
      <c r="DV72" s="818">
        <f>'[4]3'!DV72</f>
        <v>1E-3</v>
      </c>
      <c r="DW72" s="818">
        <f>'[4]3'!DW72</f>
        <v>5.0000000000000001E-3</v>
      </c>
      <c r="DX72" s="818">
        <f>'[4]3'!DX72</f>
        <v>4.0000000000000001E-3</v>
      </c>
      <c r="DY72" s="818">
        <f>'[4]3'!DY72</f>
        <v>4.0000000000000001E-3</v>
      </c>
      <c r="DZ72" s="818">
        <f>'[4]3'!DZ72</f>
        <v>0</v>
      </c>
      <c r="EA72" s="757">
        <f t="shared" si="64"/>
        <v>15.46</v>
      </c>
      <c r="EB72" s="757">
        <f t="shared" si="65"/>
        <v>0.73199999999999987</v>
      </c>
      <c r="EC72" s="757">
        <f t="shared" si="66"/>
        <v>0</v>
      </c>
      <c r="ED72" s="757">
        <f t="shared" si="67"/>
        <v>0</v>
      </c>
      <c r="EE72" s="757">
        <f t="shared" si="68"/>
        <v>2971.23</v>
      </c>
      <c r="EF72" s="757">
        <f t="shared" si="110"/>
        <v>0</v>
      </c>
      <c r="EG72" s="757">
        <f t="shared" si="69"/>
        <v>0</v>
      </c>
      <c r="EH72" s="757">
        <f t="shared" si="70"/>
        <v>16.192</v>
      </c>
      <c r="EI72" s="833">
        <f t="shared" si="71"/>
        <v>2971.23</v>
      </c>
      <c r="EJ72" s="821">
        <f>'[4]3'!EJ72</f>
        <v>5.0000000000000001E-3</v>
      </c>
      <c r="EK72" s="818">
        <f>'[4]3'!EK72</f>
        <v>1E-3</v>
      </c>
      <c r="EL72" s="818">
        <f>'[4]3'!EL72</f>
        <v>5.0000000000000001E-3</v>
      </c>
      <c r="EM72" s="818">
        <f>'[4]3'!EM72</f>
        <v>4.0000000000000001E-3</v>
      </c>
      <c r="EN72" s="818">
        <f>'[4]3'!EN72</f>
        <v>4.0000000000000001E-3</v>
      </c>
      <c r="EO72" s="818">
        <f>'[4]3'!EO72</f>
        <v>0</v>
      </c>
      <c r="EP72" s="757">
        <f t="shared" si="72"/>
        <v>16.967000000000002</v>
      </c>
      <c r="EQ72" s="757">
        <f t="shared" si="73"/>
        <v>0.72389999999999988</v>
      </c>
      <c r="ER72" s="757">
        <f t="shared" si="74"/>
        <v>0</v>
      </c>
      <c r="ES72" s="757">
        <f t="shared" si="75"/>
        <v>0</v>
      </c>
      <c r="ET72" s="757">
        <f t="shared" si="76"/>
        <v>3246.28</v>
      </c>
      <c r="EU72" s="757">
        <f t="shared" si="77"/>
        <v>0</v>
      </c>
      <c r="EV72" s="757">
        <f t="shared" si="78"/>
        <v>0</v>
      </c>
      <c r="EW72" s="757">
        <f t="shared" si="79"/>
        <v>17.690900000000003</v>
      </c>
      <c r="EX72" s="833">
        <f t="shared" si="80"/>
        <v>3246.28</v>
      </c>
      <c r="EY72" s="818">
        <f>'[4]3'!EY72</f>
        <v>5.0000000000000001E-3</v>
      </c>
      <c r="EZ72" s="818">
        <f>'[4]3'!EZ72</f>
        <v>1E-3</v>
      </c>
      <c r="FA72" s="818">
        <f>'[4]3'!FA72</f>
        <v>5.0000000000000001E-3</v>
      </c>
      <c r="FB72" s="818">
        <f>'[4]3'!FB72</f>
        <v>4.0000000000000001E-3</v>
      </c>
      <c r="FC72" s="818">
        <f>'[4]3'!FC72</f>
        <v>4.0000000000000001E-3</v>
      </c>
      <c r="FD72" s="818">
        <f>'[4]3'!FD72</f>
        <v>0</v>
      </c>
      <c r="FE72" s="757">
        <f t="shared" si="81"/>
        <v>18.819500000000001</v>
      </c>
      <c r="FF72" s="757">
        <f t="shared" si="82"/>
        <v>0.82839999999999991</v>
      </c>
      <c r="FG72" s="757">
        <f t="shared" si="83"/>
        <v>0</v>
      </c>
      <c r="FH72" s="757">
        <f t="shared" si="84"/>
        <v>0</v>
      </c>
      <c r="FI72" s="757">
        <f t="shared" si="85"/>
        <v>3605.39</v>
      </c>
      <c r="FJ72" s="757">
        <f t="shared" si="86"/>
        <v>0</v>
      </c>
      <c r="FK72" s="757">
        <f t="shared" si="87"/>
        <v>0</v>
      </c>
      <c r="FL72" s="757">
        <f t="shared" si="88"/>
        <v>19.6479</v>
      </c>
      <c r="FM72" s="833">
        <f t="shared" si="89"/>
        <v>3605.39</v>
      </c>
      <c r="FN72" s="818">
        <f>'[4]3'!FN72</f>
        <v>4.4000000000000003E-3</v>
      </c>
      <c r="FO72" s="818">
        <f>'[4]3'!FO72</f>
        <v>1E-3</v>
      </c>
      <c r="FP72" s="818">
        <f>'[4]3'!FP72</f>
        <v>4.4000000000000003E-3</v>
      </c>
      <c r="FQ72" s="818">
        <f>'[4]3'!FQ72</f>
        <v>3.5999999999999999E-3</v>
      </c>
      <c r="FR72" s="818">
        <f>'[4]3'!FR72</f>
        <v>3.5999999999999999E-3</v>
      </c>
      <c r="FS72" s="818">
        <f>'[4]3'!FS72</f>
        <v>0</v>
      </c>
      <c r="FT72" s="757">
        <f t="shared" si="90"/>
        <v>17.952000000000002</v>
      </c>
      <c r="FU72" s="757">
        <f t="shared" si="91"/>
        <v>0.92800000000000016</v>
      </c>
      <c r="FV72" s="757">
        <f t="shared" si="92"/>
        <v>0</v>
      </c>
      <c r="FW72" s="757">
        <f t="shared" si="93"/>
        <v>0</v>
      </c>
      <c r="FX72" s="757">
        <f t="shared" si="94"/>
        <v>3464.48</v>
      </c>
      <c r="FY72" s="757">
        <f t="shared" si="95"/>
        <v>0</v>
      </c>
      <c r="FZ72" s="757">
        <f t="shared" si="96"/>
        <v>0</v>
      </c>
      <c r="GA72" s="757">
        <f t="shared" si="97"/>
        <v>18.880000000000003</v>
      </c>
      <c r="GB72" s="833">
        <f t="shared" si="98"/>
        <v>3464.48</v>
      </c>
      <c r="GC72" s="835">
        <f t="shared" si="114"/>
        <v>93.824120000000008</v>
      </c>
      <c r="GD72" s="836">
        <f t="shared" si="114"/>
        <v>17216.73</v>
      </c>
      <c r="GE72" s="837">
        <f t="shared" si="115"/>
        <v>90.989499999999992</v>
      </c>
      <c r="GF72" s="838">
        <f t="shared" si="115"/>
        <v>16696.580000000002</v>
      </c>
      <c r="GG72" s="839">
        <f t="shared" si="116"/>
        <v>184.81362000000001</v>
      </c>
      <c r="GH72" s="59">
        <f t="shared" si="116"/>
        <v>33913.31</v>
      </c>
      <c r="GI72" s="828">
        <v>9</v>
      </c>
      <c r="GJ72" s="105">
        <f t="shared" si="113"/>
        <v>184.81362000000001</v>
      </c>
      <c r="GK72" s="59">
        <f t="shared" si="111"/>
        <v>33913.31</v>
      </c>
      <c r="GL72" s="840">
        <f t="shared" si="112"/>
        <v>0</v>
      </c>
      <c r="GM72" s="841">
        <f t="shared" si="112"/>
        <v>0</v>
      </c>
    </row>
    <row r="73" spans="1:195" ht="18" customHeight="1">
      <c r="A73" s="814">
        <v>59</v>
      </c>
      <c r="B73" s="842" t="s">
        <v>1250</v>
      </c>
      <c r="C73" s="33" t="s">
        <v>1191</v>
      </c>
      <c r="D73" s="832">
        <f>[4]цены!E67</f>
        <v>87.5</v>
      </c>
      <c r="E73" s="818">
        <f>'[4]3'!E73</f>
        <v>4.7E-2</v>
      </c>
      <c r="F73" s="818">
        <f>'[4]3'!F73</f>
        <v>3.6999999999999998E-2</v>
      </c>
      <c r="G73" s="818">
        <f>'[4]3'!G73</f>
        <v>4.7E-2</v>
      </c>
      <c r="H73" s="818">
        <f>'[4]3'!H73</f>
        <v>5.5E-2</v>
      </c>
      <c r="I73" s="818">
        <f>'[4]3'!I73</f>
        <v>0.05</v>
      </c>
      <c r="J73" s="818">
        <f>'[4]3'!J73</f>
        <v>1.6E-2</v>
      </c>
      <c r="K73" s="757">
        <f t="shared" si="0"/>
        <v>123.6053</v>
      </c>
      <c r="L73" s="757">
        <f t="shared" si="1"/>
        <v>22.0779</v>
      </c>
      <c r="M73" s="819">
        <f t="shared" si="2"/>
        <v>0</v>
      </c>
      <c r="N73" s="819">
        <f t="shared" si="3"/>
        <v>0</v>
      </c>
      <c r="O73" s="757">
        <f t="shared" si="4"/>
        <v>12747.28</v>
      </c>
      <c r="P73" s="815">
        <f t="shared" si="102"/>
        <v>9.5679999999999996</v>
      </c>
      <c r="Q73" s="757">
        <f t="shared" si="5"/>
        <v>837.2</v>
      </c>
      <c r="R73" s="757">
        <f t="shared" si="6"/>
        <v>155.25120000000001</v>
      </c>
      <c r="S73" s="833">
        <f t="shared" si="7"/>
        <v>13584.480000000001</v>
      </c>
      <c r="T73" s="821">
        <f>'[4]3'!T73</f>
        <v>4.7E-2</v>
      </c>
      <c r="U73" s="818">
        <f>'[4]3'!U73</f>
        <v>3.6999999999999998E-2</v>
      </c>
      <c r="V73" s="818">
        <f>'[4]3'!V73</f>
        <v>4.7E-2</v>
      </c>
      <c r="W73" s="818">
        <f>'[4]3'!W73</f>
        <v>5.5E-2</v>
      </c>
      <c r="X73" s="818">
        <f>'[4]3'!X73</f>
        <v>0.05</v>
      </c>
      <c r="Y73" s="818">
        <f>'[4]3'!Y73</f>
        <v>1.6E-2</v>
      </c>
      <c r="Z73" s="757">
        <f t="shared" si="8"/>
        <v>151.60319999999999</v>
      </c>
      <c r="AA73" s="757">
        <f t="shared" si="9"/>
        <v>29.370599999999996</v>
      </c>
      <c r="AB73" s="757">
        <f t="shared" si="10"/>
        <v>0</v>
      </c>
      <c r="AC73" s="757">
        <f t="shared" si="11"/>
        <v>0</v>
      </c>
      <c r="AD73" s="757">
        <f t="shared" si="12"/>
        <v>15835.21</v>
      </c>
      <c r="AE73" s="815">
        <f t="shared" si="103"/>
        <v>13.248000000000001</v>
      </c>
      <c r="AF73" s="757">
        <f t="shared" si="13"/>
        <v>1159.2</v>
      </c>
      <c r="AG73" s="757">
        <f t="shared" si="14"/>
        <v>194.22179999999997</v>
      </c>
      <c r="AH73" s="833">
        <f t="shared" si="15"/>
        <v>16994.41</v>
      </c>
      <c r="AI73" s="834">
        <v>4.7E-2</v>
      </c>
      <c r="AJ73" s="808">
        <v>3.6999999999999998E-2</v>
      </c>
      <c r="AK73" s="808">
        <v>4.7E-2</v>
      </c>
      <c r="AL73" s="808">
        <v>5.5E-2</v>
      </c>
      <c r="AM73" s="808">
        <v>0.05</v>
      </c>
      <c r="AN73" s="808">
        <v>1.6E-2</v>
      </c>
      <c r="AO73" s="757">
        <f t="shared" si="16"/>
        <v>192.41800000000001</v>
      </c>
      <c r="AP73" s="757">
        <f t="shared" si="17"/>
        <v>38.924000000000014</v>
      </c>
      <c r="AQ73" s="757">
        <f t="shared" si="18"/>
        <v>0</v>
      </c>
      <c r="AR73" s="757">
        <f t="shared" si="19"/>
        <v>0</v>
      </c>
      <c r="AS73" s="757">
        <f t="shared" si="20"/>
        <v>20242.43</v>
      </c>
      <c r="AT73" s="815">
        <f t="shared" si="104"/>
        <v>14.72</v>
      </c>
      <c r="AU73" s="757">
        <f t="shared" si="21"/>
        <v>1288</v>
      </c>
      <c r="AV73" s="757">
        <f t="shared" si="22"/>
        <v>246.06200000000001</v>
      </c>
      <c r="AW73" s="833">
        <f t="shared" si="23"/>
        <v>21530.43</v>
      </c>
      <c r="AX73" s="818">
        <f>'[4]3'!AX73</f>
        <v>4.7E-2</v>
      </c>
      <c r="AY73" s="818">
        <f>'[4]3'!AY73</f>
        <v>3.6999999999999998E-2</v>
      </c>
      <c r="AZ73" s="818">
        <f>'[4]3'!AZ73</f>
        <v>4.7E-2</v>
      </c>
      <c r="BA73" s="818">
        <f>'[4]3'!BA73</f>
        <v>5.5E-2</v>
      </c>
      <c r="BB73" s="818">
        <f>'[4]3'!BB73</f>
        <v>0.05</v>
      </c>
      <c r="BC73" s="818">
        <f>'[4]3'!BC73</f>
        <v>1.6E-2</v>
      </c>
      <c r="BD73" s="757">
        <f t="shared" si="24"/>
        <v>166.18729999999999</v>
      </c>
      <c r="BE73" s="757">
        <f t="shared" si="25"/>
        <v>36.766899999999985</v>
      </c>
      <c r="BF73" s="757">
        <f t="shared" si="26"/>
        <v>0</v>
      </c>
      <c r="BG73" s="757">
        <f t="shared" si="27"/>
        <v>0</v>
      </c>
      <c r="BH73" s="757">
        <f t="shared" si="28"/>
        <v>17758.490000000002</v>
      </c>
      <c r="BI73" s="815">
        <f t="shared" si="105"/>
        <v>0</v>
      </c>
      <c r="BJ73" s="757">
        <f t="shared" si="29"/>
        <v>0</v>
      </c>
      <c r="BK73" s="757">
        <f t="shared" si="30"/>
        <v>202.95419999999999</v>
      </c>
      <c r="BL73" s="833">
        <f t="shared" si="31"/>
        <v>17758.490000000002</v>
      </c>
      <c r="BM73" s="821">
        <f>'[4]3'!BM73</f>
        <v>4.7E-2</v>
      </c>
      <c r="BN73" s="818">
        <f>'[4]3'!BN73</f>
        <v>3.6999999999999998E-2</v>
      </c>
      <c r="BO73" s="818">
        <f>'[4]3'!BO73</f>
        <v>4.7E-2</v>
      </c>
      <c r="BP73" s="818">
        <f>'[4]3'!BP73</f>
        <v>5.5E-2</v>
      </c>
      <c r="BQ73" s="818">
        <f>'[4]3'!BQ73</f>
        <v>0.05</v>
      </c>
      <c r="BR73" s="818">
        <f>'[4]3'!BR73</f>
        <v>1.6E-2</v>
      </c>
      <c r="BS73" s="757">
        <f t="shared" si="32"/>
        <v>125.29259999999999</v>
      </c>
      <c r="BT73" s="757">
        <f t="shared" si="33"/>
        <v>31.302</v>
      </c>
      <c r="BU73" s="757">
        <f t="shared" si="34"/>
        <v>0</v>
      </c>
      <c r="BV73" s="757">
        <f t="shared" si="35"/>
        <v>0</v>
      </c>
      <c r="BW73" s="757">
        <f t="shared" si="36"/>
        <v>13702.03</v>
      </c>
      <c r="BX73" s="815">
        <f t="shared" si="106"/>
        <v>12.096</v>
      </c>
      <c r="BY73" s="757">
        <f t="shared" si="37"/>
        <v>1058.4000000000001</v>
      </c>
      <c r="BZ73" s="757">
        <f t="shared" si="38"/>
        <v>168.69059999999999</v>
      </c>
      <c r="CA73" s="833">
        <f t="shared" si="39"/>
        <v>14760.43</v>
      </c>
      <c r="CB73" s="818">
        <f>'[4]3'!CB73</f>
        <v>4.7E-2</v>
      </c>
      <c r="CC73" s="818">
        <f>'[4]3'!CC73</f>
        <v>3.6999999999999998E-2</v>
      </c>
      <c r="CD73" s="818">
        <f>'[4]3'!CD73</f>
        <v>4.7E-2</v>
      </c>
      <c r="CE73" s="818">
        <f>'[4]3'!CE73</f>
        <v>5.5E-2</v>
      </c>
      <c r="CF73" s="818">
        <f>'[4]3'!CF73</f>
        <v>0.05</v>
      </c>
      <c r="CG73" s="818">
        <f>'[4]3'!CG73</f>
        <v>1.6E-2</v>
      </c>
      <c r="CH73" s="757">
        <f t="shared" si="40"/>
        <v>90.818100000000001</v>
      </c>
      <c r="CI73" s="757">
        <f t="shared" si="41"/>
        <v>26.784300000000005</v>
      </c>
      <c r="CJ73" s="757">
        <f t="shared" si="42"/>
        <v>0</v>
      </c>
      <c r="CK73" s="757">
        <f t="shared" si="43"/>
        <v>0</v>
      </c>
      <c r="CL73" s="757">
        <f t="shared" si="44"/>
        <v>10290.209999999999</v>
      </c>
      <c r="CM73" s="815">
        <f t="shared" si="107"/>
        <v>10.032</v>
      </c>
      <c r="CN73" s="757">
        <f t="shared" si="45"/>
        <v>877.8</v>
      </c>
      <c r="CO73" s="757">
        <f t="shared" si="46"/>
        <v>127.6344</v>
      </c>
      <c r="CP73" s="833">
        <f t="shared" si="47"/>
        <v>11168.009999999998</v>
      </c>
      <c r="CQ73" s="821">
        <f>'[4]3'!CQ73</f>
        <v>4.7E-2</v>
      </c>
      <c r="CR73" s="818">
        <f>'[4]3'!CR73</f>
        <v>3.6999999999999998E-2</v>
      </c>
      <c r="CS73" s="818">
        <f>'[4]3'!CS73</f>
        <v>4.7E-2</v>
      </c>
      <c r="CT73" s="818">
        <f>'[4]3'!CT73</f>
        <v>5.5E-2</v>
      </c>
      <c r="CU73" s="818">
        <f>'[4]3'!CU73</f>
        <v>0.05</v>
      </c>
      <c r="CV73" s="818">
        <f>'[4]3'!CV73</f>
        <v>1.6E-2</v>
      </c>
      <c r="CW73" s="757">
        <f t="shared" si="48"/>
        <v>67.867999999999995</v>
      </c>
      <c r="CX73" s="757">
        <f t="shared" si="49"/>
        <v>23.691100000000002</v>
      </c>
      <c r="CY73" s="757">
        <f t="shared" si="50"/>
        <v>0</v>
      </c>
      <c r="CZ73" s="757">
        <f t="shared" si="51"/>
        <v>0</v>
      </c>
      <c r="DA73" s="757">
        <f t="shared" si="52"/>
        <v>8011.42</v>
      </c>
      <c r="DB73" s="815">
        <f t="shared" si="108"/>
        <v>6.992</v>
      </c>
      <c r="DC73" s="757">
        <f t="shared" si="53"/>
        <v>611.79999999999995</v>
      </c>
      <c r="DD73" s="757">
        <f t="shared" si="54"/>
        <v>98.551100000000005</v>
      </c>
      <c r="DE73" s="833">
        <f t="shared" si="55"/>
        <v>8623.2199999999993</v>
      </c>
      <c r="DF73" s="821">
        <f>'[4]3'!DF73</f>
        <v>4.7E-2</v>
      </c>
      <c r="DG73" s="818">
        <f>'[4]3'!DG73</f>
        <v>3.6999999999999998E-2</v>
      </c>
      <c r="DH73" s="818">
        <f>'[4]3'!DH73</f>
        <v>4.7E-2</v>
      </c>
      <c r="DI73" s="818">
        <f>'[4]3'!DI73</f>
        <v>5.5E-2</v>
      </c>
      <c r="DJ73" s="818">
        <f>'[4]3'!DJ73</f>
        <v>0.05</v>
      </c>
      <c r="DK73" s="818">
        <f>'[4]3'!DK73</f>
        <v>1.6E-2</v>
      </c>
      <c r="DL73" s="757">
        <f t="shared" si="56"/>
        <v>93.863699999999994</v>
      </c>
      <c r="DM73" s="757">
        <f t="shared" si="57"/>
        <v>27.117300000000004</v>
      </c>
      <c r="DN73" s="757">
        <f t="shared" si="58"/>
        <v>0</v>
      </c>
      <c r="DO73" s="757">
        <f t="shared" si="59"/>
        <v>0</v>
      </c>
      <c r="DP73" s="757">
        <f t="shared" si="60"/>
        <v>10585.84</v>
      </c>
      <c r="DQ73" s="815">
        <f t="shared" si="109"/>
        <v>8.7360000000000007</v>
      </c>
      <c r="DR73" s="757">
        <f t="shared" si="61"/>
        <v>764.4</v>
      </c>
      <c r="DS73" s="757">
        <f t="shared" si="62"/>
        <v>129.71699999999998</v>
      </c>
      <c r="DT73" s="833">
        <f t="shared" si="63"/>
        <v>11350.24</v>
      </c>
      <c r="DU73" s="821">
        <f>'[4]3'!DU73</f>
        <v>4.7E-2</v>
      </c>
      <c r="DV73" s="818">
        <f>'[4]3'!DV73</f>
        <v>3.6999999999999998E-2</v>
      </c>
      <c r="DW73" s="818">
        <f>'[4]3'!DW73</f>
        <v>4.7E-2</v>
      </c>
      <c r="DX73" s="818">
        <f>'[4]3'!DX73</f>
        <v>5.5E-2</v>
      </c>
      <c r="DY73" s="818">
        <f>'[4]3'!DY73</f>
        <v>0.05</v>
      </c>
      <c r="DZ73" s="818">
        <f>'[4]3'!DZ73</f>
        <v>1.6E-2</v>
      </c>
      <c r="EA73" s="757">
        <f t="shared" si="64"/>
        <v>145.32400000000001</v>
      </c>
      <c r="EB73" s="757">
        <f t="shared" si="65"/>
        <v>27.083999999999996</v>
      </c>
      <c r="EC73" s="757">
        <f t="shared" si="66"/>
        <v>0</v>
      </c>
      <c r="ED73" s="757">
        <f t="shared" si="67"/>
        <v>0</v>
      </c>
      <c r="EE73" s="757">
        <f t="shared" si="68"/>
        <v>15085.7</v>
      </c>
      <c r="EF73" s="757">
        <f t="shared" si="110"/>
        <v>11.200000000000001</v>
      </c>
      <c r="EG73" s="757">
        <f t="shared" si="69"/>
        <v>980</v>
      </c>
      <c r="EH73" s="757">
        <f t="shared" si="70"/>
        <v>183.608</v>
      </c>
      <c r="EI73" s="833">
        <f t="shared" si="71"/>
        <v>16065.7</v>
      </c>
      <c r="EJ73" s="821">
        <f>'[4]3'!EJ73</f>
        <v>4.7E-2</v>
      </c>
      <c r="EK73" s="818">
        <f>'[4]3'!EK73</f>
        <v>3.6999999999999998E-2</v>
      </c>
      <c r="EL73" s="818">
        <f>'[4]3'!EL73</f>
        <v>4.7E-2</v>
      </c>
      <c r="EM73" s="818">
        <f>'[4]3'!EM73</f>
        <v>5.5E-2</v>
      </c>
      <c r="EN73" s="818">
        <f>'[4]3'!EN73</f>
        <v>0.05</v>
      </c>
      <c r="EO73" s="818">
        <f>'[4]3'!EO73</f>
        <v>1.6E-2</v>
      </c>
      <c r="EP73" s="757">
        <f t="shared" si="72"/>
        <v>159.4898</v>
      </c>
      <c r="EQ73" s="757">
        <f t="shared" si="73"/>
        <v>26.784299999999995</v>
      </c>
      <c r="ER73" s="757">
        <f t="shared" si="74"/>
        <v>0</v>
      </c>
      <c r="ES73" s="757">
        <f t="shared" si="75"/>
        <v>0</v>
      </c>
      <c r="ET73" s="757">
        <f t="shared" si="76"/>
        <v>16298.98</v>
      </c>
      <c r="EU73" s="757">
        <f t="shared" si="77"/>
        <v>12.768000000000001</v>
      </c>
      <c r="EV73" s="757">
        <f t="shared" si="78"/>
        <v>1117.2</v>
      </c>
      <c r="EW73" s="757">
        <f t="shared" si="79"/>
        <v>199.0421</v>
      </c>
      <c r="EX73" s="833">
        <f t="shared" si="80"/>
        <v>17416.18</v>
      </c>
      <c r="EY73" s="818">
        <f>'[4]3'!EY73</f>
        <v>4.7E-2</v>
      </c>
      <c r="EZ73" s="818">
        <f>'[4]3'!EZ73</f>
        <v>3.6999999999999998E-2</v>
      </c>
      <c r="FA73" s="818">
        <f>'[4]3'!FA73</f>
        <v>4.7E-2</v>
      </c>
      <c r="FB73" s="818">
        <f>'[4]3'!FB73</f>
        <v>5.5E-2</v>
      </c>
      <c r="FC73" s="818">
        <f>'[4]3'!FC73</f>
        <v>0.05</v>
      </c>
      <c r="FD73" s="818">
        <f>'[4]3'!FD73</f>
        <v>1.6E-2</v>
      </c>
      <c r="FE73" s="757">
        <f t="shared" si="81"/>
        <v>176.9033</v>
      </c>
      <c r="FF73" s="757">
        <f t="shared" si="82"/>
        <v>30.650799999999993</v>
      </c>
      <c r="FG73" s="757">
        <f t="shared" si="83"/>
        <v>0</v>
      </c>
      <c r="FH73" s="757">
        <f t="shared" si="84"/>
        <v>0</v>
      </c>
      <c r="FI73" s="757">
        <f t="shared" si="85"/>
        <v>18160.98</v>
      </c>
      <c r="FJ73" s="757">
        <f t="shared" si="86"/>
        <v>14.592000000000001</v>
      </c>
      <c r="FK73" s="757">
        <f t="shared" si="87"/>
        <v>1276.8</v>
      </c>
      <c r="FL73" s="757">
        <f t="shared" si="88"/>
        <v>222.14610000000002</v>
      </c>
      <c r="FM73" s="833">
        <f t="shared" si="89"/>
        <v>19437.78</v>
      </c>
      <c r="FN73" s="818">
        <f>'[4]3'!FN73</f>
        <v>4.7E-2</v>
      </c>
      <c r="FO73" s="818">
        <f>'[4]3'!FO73</f>
        <v>3.6999999999999998E-2</v>
      </c>
      <c r="FP73" s="818">
        <f>'[4]3'!FP73</f>
        <v>4.7E-2</v>
      </c>
      <c r="FQ73" s="818">
        <f>'[4]3'!FQ73</f>
        <v>5.5E-2</v>
      </c>
      <c r="FR73" s="818">
        <f>'[4]3'!FR73</f>
        <v>0.05</v>
      </c>
      <c r="FS73" s="818">
        <f>'[4]3'!FS73</f>
        <v>1.6E-2</v>
      </c>
      <c r="FT73" s="757">
        <f t="shared" si="90"/>
        <v>191.76</v>
      </c>
      <c r="FU73" s="757">
        <f t="shared" si="91"/>
        <v>34.336000000000006</v>
      </c>
      <c r="FV73" s="757">
        <f t="shared" si="92"/>
        <v>0</v>
      </c>
      <c r="FW73" s="757">
        <f t="shared" si="93"/>
        <v>0</v>
      </c>
      <c r="FX73" s="757">
        <f t="shared" si="94"/>
        <v>19783.400000000001</v>
      </c>
      <c r="FY73" s="757">
        <f t="shared" si="95"/>
        <v>15.36</v>
      </c>
      <c r="FZ73" s="757">
        <f t="shared" si="96"/>
        <v>1344</v>
      </c>
      <c r="GA73" s="757">
        <f t="shared" si="97"/>
        <v>241.45600000000002</v>
      </c>
      <c r="GB73" s="833">
        <f t="shared" si="98"/>
        <v>21127.4</v>
      </c>
      <c r="GC73" s="835">
        <f t="shared" si="114"/>
        <v>1094.8142</v>
      </c>
      <c r="GD73" s="836">
        <f t="shared" si="114"/>
        <v>95796.249999999985</v>
      </c>
      <c r="GE73" s="837">
        <f t="shared" si="115"/>
        <v>1074.5203000000001</v>
      </c>
      <c r="GF73" s="838">
        <f t="shared" si="115"/>
        <v>94020.51999999999</v>
      </c>
      <c r="GG73" s="839">
        <f t="shared" si="116"/>
        <v>2169.3344999999999</v>
      </c>
      <c r="GH73" s="59">
        <f t="shared" si="116"/>
        <v>189816.76999999996</v>
      </c>
      <c r="GI73" s="828">
        <v>8</v>
      </c>
      <c r="GJ73" s="105">
        <f t="shared" si="113"/>
        <v>2040.0224999999998</v>
      </c>
      <c r="GK73" s="59">
        <f t="shared" si="111"/>
        <v>178501.96999999997</v>
      </c>
      <c r="GL73" s="840">
        <f t="shared" si="112"/>
        <v>129.31200000000013</v>
      </c>
      <c r="GM73" s="841">
        <f t="shared" si="112"/>
        <v>11314.799999999988</v>
      </c>
    </row>
    <row r="74" spans="1:195" ht="18" customHeight="1">
      <c r="A74" s="831">
        <v>60</v>
      </c>
      <c r="B74" s="842" t="s">
        <v>1251</v>
      </c>
      <c r="C74" s="33" t="s">
        <v>1191</v>
      </c>
      <c r="D74" s="832">
        <f>[4]цены!E68</f>
        <v>418</v>
      </c>
      <c r="E74" s="818">
        <f>'[4]3'!E74</f>
        <v>1E-3</v>
      </c>
      <c r="F74" s="818">
        <f>'[4]3'!F74</f>
        <v>1E-3</v>
      </c>
      <c r="G74" s="818">
        <f>'[4]3'!G74</f>
        <v>1E-3</v>
      </c>
      <c r="H74" s="818">
        <f>'[4]3'!H74</f>
        <v>1.2999999999999999E-3</v>
      </c>
      <c r="I74" s="818">
        <f>'[4]3'!I74</f>
        <v>1E-4</v>
      </c>
      <c r="J74" s="818">
        <f>'[4]3'!J74</f>
        <v>0</v>
      </c>
      <c r="K74" s="757">
        <f t="shared" si="0"/>
        <v>2.6299000000000001</v>
      </c>
      <c r="L74" s="757">
        <f t="shared" si="1"/>
        <v>0.59670000000000001</v>
      </c>
      <c r="M74" s="819">
        <f t="shared" si="2"/>
        <v>0</v>
      </c>
      <c r="N74" s="819">
        <f t="shared" si="3"/>
        <v>0</v>
      </c>
      <c r="O74" s="757">
        <f t="shared" si="4"/>
        <v>1348.72</v>
      </c>
      <c r="P74" s="815">
        <f t="shared" si="102"/>
        <v>0</v>
      </c>
      <c r="Q74" s="757">
        <f t="shared" si="5"/>
        <v>0</v>
      </c>
      <c r="R74" s="757">
        <f t="shared" si="6"/>
        <v>3.2266000000000004</v>
      </c>
      <c r="S74" s="833">
        <f t="shared" si="7"/>
        <v>1348.72</v>
      </c>
      <c r="T74" s="821">
        <f>'[4]3'!T74</f>
        <v>1E-3</v>
      </c>
      <c r="U74" s="818">
        <f>'[4]3'!U74</f>
        <v>1E-3</v>
      </c>
      <c r="V74" s="818">
        <f>'[4]3'!V74</f>
        <v>1E-3</v>
      </c>
      <c r="W74" s="818">
        <f>'[4]3'!W74</f>
        <v>1.2999999999999999E-3</v>
      </c>
      <c r="X74" s="818">
        <f>'[4]3'!X74</f>
        <v>1E-4</v>
      </c>
      <c r="Y74" s="818">
        <f>'[4]3'!Y74</f>
        <v>0</v>
      </c>
      <c r="Z74" s="757">
        <f t="shared" si="8"/>
        <v>3.2256</v>
      </c>
      <c r="AA74" s="757">
        <f t="shared" si="9"/>
        <v>0.79379999999999995</v>
      </c>
      <c r="AB74" s="757">
        <f t="shared" si="10"/>
        <v>0</v>
      </c>
      <c r="AC74" s="757">
        <f t="shared" si="11"/>
        <v>0</v>
      </c>
      <c r="AD74" s="757">
        <f t="shared" si="12"/>
        <v>1680.11</v>
      </c>
      <c r="AE74" s="815">
        <f t="shared" si="103"/>
        <v>0</v>
      </c>
      <c r="AF74" s="757">
        <f t="shared" si="13"/>
        <v>0</v>
      </c>
      <c r="AG74" s="757">
        <f t="shared" si="14"/>
        <v>4.0194000000000001</v>
      </c>
      <c r="AH74" s="833">
        <f t="shared" si="15"/>
        <v>1680.11</v>
      </c>
      <c r="AI74" s="834">
        <v>1E-3</v>
      </c>
      <c r="AJ74" s="808">
        <v>1E-3</v>
      </c>
      <c r="AK74" s="808">
        <v>1E-3</v>
      </c>
      <c r="AL74" s="808">
        <v>1.2999999999999999E-3</v>
      </c>
      <c r="AM74" s="808">
        <v>1E-4</v>
      </c>
      <c r="AN74" s="808"/>
      <c r="AO74" s="757">
        <f t="shared" si="16"/>
        <v>4.0940000000000003</v>
      </c>
      <c r="AP74" s="757">
        <f t="shared" si="17"/>
        <v>1.0520000000000005</v>
      </c>
      <c r="AQ74" s="757">
        <f t="shared" si="18"/>
        <v>0</v>
      </c>
      <c r="AR74" s="757">
        <f t="shared" si="19"/>
        <v>0</v>
      </c>
      <c r="AS74" s="757">
        <f t="shared" si="20"/>
        <v>2151.0300000000002</v>
      </c>
      <c r="AT74" s="815">
        <f t="shared" si="104"/>
        <v>0</v>
      </c>
      <c r="AU74" s="757">
        <f t="shared" si="21"/>
        <v>0</v>
      </c>
      <c r="AV74" s="757">
        <f t="shared" si="22"/>
        <v>5.1460000000000008</v>
      </c>
      <c r="AW74" s="833">
        <f t="shared" si="23"/>
        <v>2151.0300000000002</v>
      </c>
      <c r="AX74" s="818">
        <f>'[4]3'!AX74</f>
        <v>1E-3</v>
      </c>
      <c r="AY74" s="818">
        <f>'[4]3'!AY74</f>
        <v>1E-3</v>
      </c>
      <c r="AZ74" s="818">
        <f>'[4]3'!AZ74</f>
        <v>1E-3</v>
      </c>
      <c r="BA74" s="818">
        <f>'[4]3'!BA74</f>
        <v>1.2999999999999999E-3</v>
      </c>
      <c r="BB74" s="818">
        <f>'[4]3'!BB74</f>
        <v>1E-4</v>
      </c>
      <c r="BC74" s="818">
        <f>'[4]3'!BC74</f>
        <v>0</v>
      </c>
      <c r="BD74" s="757">
        <f t="shared" si="24"/>
        <v>3.5359000000000003</v>
      </c>
      <c r="BE74" s="757">
        <f t="shared" si="25"/>
        <v>0.99369999999999969</v>
      </c>
      <c r="BF74" s="757">
        <f t="shared" si="26"/>
        <v>0</v>
      </c>
      <c r="BG74" s="757">
        <f t="shared" si="27"/>
        <v>0</v>
      </c>
      <c r="BH74" s="757">
        <f t="shared" si="28"/>
        <v>1893.37</v>
      </c>
      <c r="BI74" s="815">
        <f t="shared" si="105"/>
        <v>0</v>
      </c>
      <c r="BJ74" s="757">
        <f t="shared" si="29"/>
        <v>0</v>
      </c>
      <c r="BK74" s="757">
        <f t="shared" si="30"/>
        <v>4.5296000000000003</v>
      </c>
      <c r="BL74" s="833">
        <f t="shared" si="31"/>
        <v>1893.37</v>
      </c>
      <c r="BM74" s="821">
        <f>'[4]3'!BM74</f>
        <v>1E-3</v>
      </c>
      <c r="BN74" s="818">
        <f>'[4]3'!BN74</f>
        <v>4.0000000000000002E-4</v>
      </c>
      <c r="BO74" s="818">
        <f>'[4]3'!BO74</f>
        <v>1E-3</v>
      </c>
      <c r="BP74" s="818">
        <f>'[4]3'!BP74</f>
        <v>1E-3</v>
      </c>
      <c r="BQ74" s="818">
        <f>'[4]3'!BQ74</f>
        <v>1E-4</v>
      </c>
      <c r="BR74" s="818">
        <f>'[4]3'!BR74</f>
        <v>0</v>
      </c>
      <c r="BS74" s="757">
        <f t="shared" si="32"/>
        <v>2.6657999999999999</v>
      </c>
      <c r="BT74" s="757">
        <f t="shared" si="33"/>
        <v>0.33840000000000003</v>
      </c>
      <c r="BU74" s="757">
        <f t="shared" si="34"/>
        <v>0</v>
      </c>
      <c r="BV74" s="757">
        <f t="shared" si="35"/>
        <v>0</v>
      </c>
      <c r="BW74" s="757">
        <f t="shared" si="36"/>
        <v>1255.76</v>
      </c>
      <c r="BX74" s="815">
        <f t="shared" si="106"/>
        <v>0</v>
      </c>
      <c r="BY74" s="757">
        <f t="shared" si="37"/>
        <v>0</v>
      </c>
      <c r="BZ74" s="757">
        <f t="shared" si="38"/>
        <v>3.0042</v>
      </c>
      <c r="CA74" s="833">
        <f t="shared" si="39"/>
        <v>1255.76</v>
      </c>
      <c r="CB74" s="818">
        <f>'[4]3'!CB74</f>
        <v>1E-3</v>
      </c>
      <c r="CC74" s="818">
        <f>'[4]3'!CC74</f>
        <v>1E-3</v>
      </c>
      <c r="CD74" s="818">
        <f>'[4]3'!CD74</f>
        <v>1E-3</v>
      </c>
      <c r="CE74" s="818">
        <f>'[4]3'!CE74</f>
        <v>1.2999999999999999E-3</v>
      </c>
      <c r="CF74" s="818">
        <f>'[4]3'!CF74</f>
        <v>1E-4</v>
      </c>
      <c r="CG74" s="818">
        <f>'[4]3'!CG74</f>
        <v>0</v>
      </c>
      <c r="CH74" s="757">
        <f t="shared" si="40"/>
        <v>1.9322999999999999</v>
      </c>
      <c r="CI74" s="757">
        <f t="shared" si="41"/>
        <v>0.72390000000000021</v>
      </c>
      <c r="CJ74" s="757">
        <f t="shared" si="42"/>
        <v>0</v>
      </c>
      <c r="CK74" s="757">
        <f t="shared" si="43"/>
        <v>0</v>
      </c>
      <c r="CL74" s="757">
        <f t="shared" si="44"/>
        <v>1110.29</v>
      </c>
      <c r="CM74" s="815">
        <f t="shared" si="107"/>
        <v>0</v>
      </c>
      <c r="CN74" s="757">
        <f t="shared" si="45"/>
        <v>0</v>
      </c>
      <c r="CO74" s="757">
        <f t="shared" si="46"/>
        <v>2.6562000000000001</v>
      </c>
      <c r="CP74" s="833">
        <f t="shared" si="47"/>
        <v>1110.29</v>
      </c>
      <c r="CQ74" s="821">
        <f>'[4]3'!CQ74</f>
        <v>1E-3</v>
      </c>
      <c r="CR74" s="818">
        <f>'[4]3'!CR74</f>
        <v>1E-3</v>
      </c>
      <c r="CS74" s="818">
        <f>'[4]3'!CS74</f>
        <v>1E-3</v>
      </c>
      <c r="CT74" s="818">
        <f>'[4]3'!CT74</f>
        <v>1.2999999999999999E-3</v>
      </c>
      <c r="CU74" s="818">
        <f>'[4]3'!CU74</f>
        <v>1E-4</v>
      </c>
      <c r="CV74" s="818">
        <f>'[4]3'!CV74</f>
        <v>0</v>
      </c>
      <c r="CW74" s="757">
        <f t="shared" si="48"/>
        <v>1.444</v>
      </c>
      <c r="CX74" s="757">
        <f t="shared" si="49"/>
        <v>0.64030000000000009</v>
      </c>
      <c r="CY74" s="757">
        <f t="shared" si="50"/>
        <v>0</v>
      </c>
      <c r="CZ74" s="757">
        <f t="shared" si="51"/>
        <v>0</v>
      </c>
      <c r="DA74" s="757">
        <f t="shared" si="52"/>
        <v>871.24</v>
      </c>
      <c r="DB74" s="815">
        <f t="shared" si="108"/>
        <v>0</v>
      </c>
      <c r="DC74" s="757">
        <f t="shared" si="53"/>
        <v>0</v>
      </c>
      <c r="DD74" s="757">
        <f t="shared" si="54"/>
        <v>2.0842999999999998</v>
      </c>
      <c r="DE74" s="833">
        <f t="shared" si="55"/>
        <v>871.24</v>
      </c>
      <c r="DF74" s="821">
        <f>'[4]3'!DF74</f>
        <v>1E-3</v>
      </c>
      <c r="DG74" s="818">
        <f>'[4]3'!DG74</f>
        <v>1E-3</v>
      </c>
      <c r="DH74" s="818">
        <f>'[4]3'!DH74</f>
        <v>1E-3</v>
      </c>
      <c r="DI74" s="818">
        <f>'[4]3'!DI74</f>
        <v>1.2999999999999999E-3</v>
      </c>
      <c r="DJ74" s="818">
        <f>'[4]3'!DJ74</f>
        <v>1E-4</v>
      </c>
      <c r="DK74" s="818">
        <f>'[4]3'!DK74</f>
        <v>0</v>
      </c>
      <c r="DL74" s="757">
        <f t="shared" si="56"/>
        <v>1.9970999999999999</v>
      </c>
      <c r="DM74" s="757">
        <f t="shared" si="57"/>
        <v>0.73290000000000011</v>
      </c>
      <c r="DN74" s="757">
        <f t="shared" si="58"/>
        <v>0</v>
      </c>
      <c r="DO74" s="757">
        <f t="shared" si="59"/>
        <v>0</v>
      </c>
      <c r="DP74" s="757">
        <f t="shared" si="60"/>
        <v>1141.1400000000001</v>
      </c>
      <c r="DQ74" s="815">
        <f t="shared" si="109"/>
        <v>0</v>
      </c>
      <c r="DR74" s="757">
        <f t="shared" si="61"/>
        <v>0</v>
      </c>
      <c r="DS74" s="757">
        <f t="shared" si="62"/>
        <v>2.73</v>
      </c>
      <c r="DT74" s="833">
        <f t="shared" si="63"/>
        <v>1141.1400000000001</v>
      </c>
      <c r="DU74" s="821">
        <f>'[4]3'!DU74</f>
        <v>1E-3</v>
      </c>
      <c r="DV74" s="818">
        <f>'[4]3'!DV74</f>
        <v>1E-3</v>
      </c>
      <c r="DW74" s="818">
        <f>'[4]3'!DW74</f>
        <v>1E-3</v>
      </c>
      <c r="DX74" s="818">
        <f>'[4]3'!DX74</f>
        <v>1.2999999999999999E-3</v>
      </c>
      <c r="DY74" s="818">
        <f>'[4]3'!DY74</f>
        <v>1E-4</v>
      </c>
      <c r="DZ74" s="818">
        <f>'[4]3'!DZ74</f>
        <v>0</v>
      </c>
      <c r="EA74" s="757">
        <f t="shared" si="64"/>
        <v>3.0920000000000001</v>
      </c>
      <c r="EB74" s="757">
        <f t="shared" si="65"/>
        <v>0.73199999999999987</v>
      </c>
      <c r="EC74" s="757">
        <f t="shared" si="66"/>
        <v>0</v>
      </c>
      <c r="ED74" s="757">
        <f t="shared" si="67"/>
        <v>0</v>
      </c>
      <c r="EE74" s="757">
        <f t="shared" si="68"/>
        <v>1598.43</v>
      </c>
      <c r="EF74" s="757">
        <f t="shared" si="110"/>
        <v>0</v>
      </c>
      <c r="EG74" s="757">
        <f t="shared" si="69"/>
        <v>0</v>
      </c>
      <c r="EH74" s="757">
        <f t="shared" si="70"/>
        <v>3.8239999999999998</v>
      </c>
      <c r="EI74" s="833">
        <f t="shared" si="71"/>
        <v>1598.43</v>
      </c>
      <c r="EJ74" s="821">
        <f>'[4]3'!EJ74</f>
        <v>1E-3</v>
      </c>
      <c r="EK74" s="818">
        <f>'[4]3'!EK74</f>
        <v>1E-3</v>
      </c>
      <c r="EL74" s="818">
        <f>'[4]3'!EL74</f>
        <v>1E-3</v>
      </c>
      <c r="EM74" s="818">
        <f>'[4]3'!EM74</f>
        <v>1.2999999999999999E-3</v>
      </c>
      <c r="EN74" s="818">
        <f>'[4]3'!EN74</f>
        <v>1E-4</v>
      </c>
      <c r="EO74" s="818">
        <f>'[4]3'!EO74</f>
        <v>0</v>
      </c>
      <c r="EP74" s="757">
        <f t="shared" si="72"/>
        <v>3.3934000000000002</v>
      </c>
      <c r="EQ74" s="757">
        <f t="shared" si="73"/>
        <v>0.72389999999999988</v>
      </c>
      <c r="ER74" s="757">
        <f t="shared" si="74"/>
        <v>0</v>
      </c>
      <c r="ES74" s="757">
        <f t="shared" si="75"/>
        <v>0</v>
      </c>
      <c r="ET74" s="757">
        <f t="shared" si="76"/>
        <v>1721.03</v>
      </c>
      <c r="EU74" s="757">
        <f t="shared" si="77"/>
        <v>0</v>
      </c>
      <c r="EV74" s="757">
        <f t="shared" si="78"/>
        <v>0</v>
      </c>
      <c r="EW74" s="757">
        <f t="shared" si="79"/>
        <v>4.1173000000000002</v>
      </c>
      <c r="EX74" s="833">
        <f t="shared" si="80"/>
        <v>1721.03</v>
      </c>
      <c r="EY74" s="818">
        <f>'[4]3'!EY74</f>
        <v>1E-3</v>
      </c>
      <c r="EZ74" s="818">
        <f>'[4]3'!EZ74</f>
        <v>1E-3</v>
      </c>
      <c r="FA74" s="818">
        <f>'[4]3'!FA74</f>
        <v>1E-3</v>
      </c>
      <c r="FB74" s="818">
        <f>'[4]3'!FB74</f>
        <v>1.2999999999999999E-3</v>
      </c>
      <c r="FC74" s="818">
        <f>'[4]3'!FC74</f>
        <v>1E-4</v>
      </c>
      <c r="FD74" s="818">
        <f>'[4]3'!FD74</f>
        <v>0</v>
      </c>
      <c r="FE74" s="757">
        <f t="shared" si="81"/>
        <v>3.7639</v>
      </c>
      <c r="FF74" s="757">
        <f t="shared" si="82"/>
        <v>0.82839999999999991</v>
      </c>
      <c r="FG74" s="757">
        <f t="shared" si="83"/>
        <v>0</v>
      </c>
      <c r="FH74" s="757">
        <f t="shared" si="84"/>
        <v>0</v>
      </c>
      <c r="FI74" s="757">
        <f t="shared" si="85"/>
        <v>1919.58</v>
      </c>
      <c r="FJ74" s="757">
        <f t="shared" si="86"/>
        <v>0</v>
      </c>
      <c r="FK74" s="757">
        <f t="shared" si="87"/>
        <v>0</v>
      </c>
      <c r="FL74" s="757">
        <f t="shared" si="88"/>
        <v>4.5922999999999998</v>
      </c>
      <c r="FM74" s="833">
        <f t="shared" si="89"/>
        <v>1919.58</v>
      </c>
      <c r="FN74" s="818">
        <f>'[4]3'!FN74</f>
        <v>1E-3</v>
      </c>
      <c r="FO74" s="818">
        <f>'[4]3'!FO74</f>
        <v>4.0000000000000002E-4</v>
      </c>
      <c r="FP74" s="818">
        <f>'[4]3'!FP74</f>
        <v>1E-3</v>
      </c>
      <c r="FQ74" s="818">
        <f>'[4]3'!FQ74</f>
        <v>1E-3</v>
      </c>
      <c r="FR74" s="818">
        <f>'[4]3'!FR74</f>
        <v>1E-4</v>
      </c>
      <c r="FS74" s="818">
        <f>'[4]3'!FS74</f>
        <v>0</v>
      </c>
      <c r="FT74" s="757">
        <f t="shared" si="90"/>
        <v>4.08</v>
      </c>
      <c r="FU74" s="757">
        <f t="shared" si="91"/>
        <v>0.37120000000000009</v>
      </c>
      <c r="FV74" s="757">
        <f t="shared" si="92"/>
        <v>0</v>
      </c>
      <c r="FW74" s="757">
        <f t="shared" si="93"/>
        <v>0</v>
      </c>
      <c r="FX74" s="757">
        <f t="shared" si="94"/>
        <v>1860.6</v>
      </c>
      <c r="FY74" s="757">
        <f t="shared" si="95"/>
        <v>0</v>
      </c>
      <c r="FZ74" s="757">
        <f t="shared" si="96"/>
        <v>0</v>
      </c>
      <c r="GA74" s="757">
        <f t="shared" si="97"/>
        <v>4.4512</v>
      </c>
      <c r="GB74" s="833">
        <f t="shared" si="98"/>
        <v>1860.6</v>
      </c>
      <c r="GC74" s="835">
        <f t="shared" si="114"/>
        <v>22.582000000000001</v>
      </c>
      <c r="GD74" s="836">
        <f t="shared" si="114"/>
        <v>9439.2799999999988</v>
      </c>
      <c r="GE74" s="837">
        <f t="shared" si="115"/>
        <v>21.799099999999999</v>
      </c>
      <c r="GF74" s="838">
        <f t="shared" si="115"/>
        <v>9112.02</v>
      </c>
      <c r="GG74" s="839">
        <f t="shared" si="116"/>
        <v>44.381100000000004</v>
      </c>
      <c r="GH74" s="59">
        <f t="shared" si="116"/>
        <v>18551.3</v>
      </c>
      <c r="GI74" s="847">
        <v>3</v>
      </c>
      <c r="GJ74" s="105">
        <f t="shared" si="113"/>
        <v>44.381100000000004</v>
      </c>
      <c r="GK74" s="59">
        <f t="shared" si="111"/>
        <v>18551.3</v>
      </c>
      <c r="GL74" s="840">
        <f t="shared" si="112"/>
        <v>0</v>
      </c>
      <c r="GM74" s="841">
        <f t="shared" si="112"/>
        <v>0</v>
      </c>
    </row>
    <row r="75" spans="1:195" ht="18" customHeight="1">
      <c r="A75" s="814">
        <v>61</v>
      </c>
      <c r="B75" s="842" t="s">
        <v>1252</v>
      </c>
      <c r="C75" s="33" t="s">
        <v>1191</v>
      </c>
      <c r="D75" s="832">
        <f>[4]цены!E69</f>
        <v>169</v>
      </c>
      <c r="E75" s="818">
        <f>'[4]3'!E75</f>
        <v>4.0000000000000001E-3</v>
      </c>
      <c r="F75" s="818">
        <f>'[4]3'!F75</f>
        <v>1E-3</v>
      </c>
      <c r="G75" s="818">
        <f>'[4]3'!G75</f>
        <v>4.0000000000000001E-3</v>
      </c>
      <c r="H75" s="818">
        <f>'[4]3'!H75</f>
        <v>2E-3</v>
      </c>
      <c r="I75" s="818">
        <f>'[4]3'!I75</f>
        <v>5.0000000000000001E-4</v>
      </c>
      <c r="J75" s="818">
        <f>'[4]3'!J75</f>
        <v>0</v>
      </c>
      <c r="K75" s="757">
        <f t="shared" si="0"/>
        <v>10.519600000000001</v>
      </c>
      <c r="L75" s="757">
        <f t="shared" si="1"/>
        <v>0.59670000000000001</v>
      </c>
      <c r="M75" s="819">
        <f t="shared" si="2"/>
        <v>0</v>
      </c>
      <c r="N75" s="819">
        <f t="shared" si="3"/>
        <v>0</v>
      </c>
      <c r="O75" s="757">
        <f t="shared" si="4"/>
        <v>1878.65</v>
      </c>
      <c r="P75" s="815">
        <f t="shared" si="102"/>
        <v>0</v>
      </c>
      <c r="Q75" s="757">
        <f t="shared" si="5"/>
        <v>0</v>
      </c>
      <c r="R75" s="757">
        <f t="shared" si="6"/>
        <v>11.116300000000001</v>
      </c>
      <c r="S75" s="833">
        <f t="shared" si="7"/>
        <v>1878.65</v>
      </c>
      <c r="T75" s="821">
        <f>'[4]3'!T75</f>
        <v>4.0000000000000001E-3</v>
      </c>
      <c r="U75" s="818">
        <f>'[4]3'!U75</f>
        <v>1E-3</v>
      </c>
      <c r="V75" s="818">
        <f>'[4]3'!V75</f>
        <v>4.0000000000000001E-3</v>
      </c>
      <c r="W75" s="818">
        <f>'[4]3'!W75</f>
        <v>2E-3</v>
      </c>
      <c r="X75" s="818">
        <f>'[4]3'!X75</f>
        <v>5.0000000000000001E-4</v>
      </c>
      <c r="Y75" s="818">
        <f>'[4]3'!Y75</f>
        <v>0</v>
      </c>
      <c r="Z75" s="757">
        <f t="shared" si="8"/>
        <v>12.9024</v>
      </c>
      <c r="AA75" s="757">
        <f t="shared" si="9"/>
        <v>0.79379999999999995</v>
      </c>
      <c r="AB75" s="757">
        <f t="shared" si="10"/>
        <v>0</v>
      </c>
      <c r="AC75" s="757">
        <f t="shared" si="11"/>
        <v>0</v>
      </c>
      <c r="AD75" s="757">
        <f t="shared" si="12"/>
        <v>2314.66</v>
      </c>
      <c r="AE75" s="815">
        <f t="shared" si="103"/>
        <v>0</v>
      </c>
      <c r="AF75" s="757">
        <f t="shared" si="13"/>
        <v>0</v>
      </c>
      <c r="AG75" s="757">
        <f t="shared" si="14"/>
        <v>13.696199999999999</v>
      </c>
      <c r="AH75" s="833">
        <f t="shared" si="15"/>
        <v>2314.66</v>
      </c>
      <c r="AI75" s="834">
        <v>4.0000000000000001E-3</v>
      </c>
      <c r="AJ75" s="808">
        <v>1E-3</v>
      </c>
      <c r="AK75" s="808">
        <v>4.0000000000000001E-3</v>
      </c>
      <c r="AL75" s="808">
        <v>2E-3</v>
      </c>
      <c r="AM75" s="808">
        <v>5.0000000000000001E-4</v>
      </c>
      <c r="AN75" s="808"/>
      <c r="AO75" s="757">
        <f t="shared" si="16"/>
        <v>16.376000000000001</v>
      </c>
      <c r="AP75" s="757">
        <f t="shared" si="17"/>
        <v>1.0520000000000005</v>
      </c>
      <c r="AQ75" s="757">
        <f t="shared" si="18"/>
        <v>0</v>
      </c>
      <c r="AR75" s="757">
        <f t="shared" si="19"/>
        <v>0</v>
      </c>
      <c r="AS75" s="757">
        <f t="shared" si="20"/>
        <v>2945.33</v>
      </c>
      <c r="AT75" s="815">
        <f t="shared" si="104"/>
        <v>0</v>
      </c>
      <c r="AU75" s="757">
        <f t="shared" si="21"/>
        <v>0</v>
      </c>
      <c r="AV75" s="757">
        <f t="shared" si="22"/>
        <v>17.428000000000001</v>
      </c>
      <c r="AW75" s="833">
        <f t="shared" si="23"/>
        <v>2945.33</v>
      </c>
      <c r="AX75" s="818">
        <f>'[4]3'!AX75</f>
        <v>4.0000000000000001E-3</v>
      </c>
      <c r="AY75" s="818">
        <f>'[4]3'!AY75</f>
        <v>1E-3</v>
      </c>
      <c r="AZ75" s="818">
        <f>'[4]3'!AZ75</f>
        <v>4.0000000000000001E-3</v>
      </c>
      <c r="BA75" s="818">
        <f>'[4]3'!BA75</f>
        <v>2E-3</v>
      </c>
      <c r="BB75" s="818">
        <f>'[4]3'!BB75</f>
        <v>5.0000000000000001E-4</v>
      </c>
      <c r="BC75" s="818">
        <f>'[4]3'!BC75</f>
        <v>0</v>
      </c>
      <c r="BD75" s="757">
        <f t="shared" si="24"/>
        <v>14.143600000000001</v>
      </c>
      <c r="BE75" s="757">
        <f t="shared" si="25"/>
        <v>0.99369999999999969</v>
      </c>
      <c r="BF75" s="757">
        <f t="shared" si="26"/>
        <v>0</v>
      </c>
      <c r="BG75" s="757">
        <f t="shared" si="27"/>
        <v>0</v>
      </c>
      <c r="BH75" s="757">
        <f t="shared" si="28"/>
        <v>2558.1999999999998</v>
      </c>
      <c r="BI75" s="815">
        <f t="shared" si="105"/>
        <v>0</v>
      </c>
      <c r="BJ75" s="757">
        <f t="shared" si="29"/>
        <v>0</v>
      </c>
      <c r="BK75" s="757">
        <f t="shared" si="30"/>
        <v>15.137300000000002</v>
      </c>
      <c r="BL75" s="833">
        <f t="shared" si="31"/>
        <v>2558.1999999999998</v>
      </c>
      <c r="BM75" s="821">
        <f>'[4]3'!BM75</f>
        <v>4.0000000000000001E-3</v>
      </c>
      <c r="BN75" s="818">
        <f>'[4]3'!BN75</f>
        <v>1E-3</v>
      </c>
      <c r="BO75" s="818">
        <f>'[4]3'!BO75</f>
        <v>4.0000000000000001E-3</v>
      </c>
      <c r="BP75" s="818">
        <f>'[4]3'!BP75</f>
        <v>2E-3</v>
      </c>
      <c r="BQ75" s="818">
        <f>'[4]3'!BQ75</f>
        <v>5.0000000000000001E-4</v>
      </c>
      <c r="BR75" s="818">
        <f>'[4]3'!BR75</f>
        <v>0</v>
      </c>
      <c r="BS75" s="757">
        <f t="shared" si="32"/>
        <v>10.6632</v>
      </c>
      <c r="BT75" s="757">
        <f t="shared" si="33"/>
        <v>0.84599999999999997</v>
      </c>
      <c r="BU75" s="757">
        <f t="shared" si="34"/>
        <v>0</v>
      </c>
      <c r="BV75" s="757">
        <f t="shared" si="35"/>
        <v>0</v>
      </c>
      <c r="BW75" s="757">
        <f t="shared" si="36"/>
        <v>1945.05</v>
      </c>
      <c r="BX75" s="815">
        <f t="shared" si="106"/>
        <v>0</v>
      </c>
      <c r="BY75" s="757">
        <f t="shared" si="37"/>
        <v>0</v>
      </c>
      <c r="BZ75" s="757">
        <f t="shared" si="38"/>
        <v>11.5092</v>
      </c>
      <c r="CA75" s="833">
        <f t="shared" si="39"/>
        <v>1945.05</v>
      </c>
      <c r="CB75" s="818">
        <f>'[4]3'!CB75</f>
        <v>4.0000000000000001E-3</v>
      </c>
      <c r="CC75" s="818">
        <f>'[4]3'!CC75</f>
        <v>1E-3</v>
      </c>
      <c r="CD75" s="818">
        <f>'[4]3'!CD75</f>
        <v>4.0000000000000001E-3</v>
      </c>
      <c r="CE75" s="818">
        <f>'[4]3'!CE75</f>
        <v>2E-3</v>
      </c>
      <c r="CF75" s="818">
        <f>'[4]3'!CF75</f>
        <v>5.0000000000000001E-4</v>
      </c>
      <c r="CG75" s="818">
        <f>'[4]3'!CG75</f>
        <v>0</v>
      </c>
      <c r="CH75" s="757">
        <f t="shared" si="40"/>
        <v>7.7291999999999996</v>
      </c>
      <c r="CI75" s="757">
        <f t="shared" si="41"/>
        <v>0.72390000000000021</v>
      </c>
      <c r="CJ75" s="757">
        <f t="shared" si="42"/>
        <v>0</v>
      </c>
      <c r="CK75" s="757">
        <f t="shared" si="43"/>
        <v>0</v>
      </c>
      <c r="CL75" s="757">
        <f t="shared" si="44"/>
        <v>1428.57</v>
      </c>
      <c r="CM75" s="815">
        <f t="shared" si="107"/>
        <v>0</v>
      </c>
      <c r="CN75" s="757">
        <f t="shared" si="45"/>
        <v>0</v>
      </c>
      <c r="CO75" s="757">
        <f t="shared" si="46"/>
        <v>8.4530999999999992</v>
      </c>
      <c r="CP75" s="833">
        <f t="shared" si="47"/>
        <v>1428.57</v>
      </c>
      <c r="CQ75" s="821">
        <f>'[4]3'!CQ75</f>
        <v>4.0000000000000001E-3</v>
      </c>
      <c r="CR75" s="818">
        <f>'[4]3'!CR75</f>
        <v>1E-3</v>
      </c>
      <c r="CS75" s="818">
        <f>'[4]3'!CS75</f>
        <v>4.0000000000000001E-3</v>
      </c>
      <c r="CT75" s="818">
        <f>'[4]3'!CT75</f>
        <v>2E-3</v>
      </c>
      <c r="CU75" s="818">
        <f>'[4]3'!CU75</f>
        <v>5.0000000000000001E-4</v>
      </c>
      <c r="CV75" s="818">
        <f>'[4]3'!CV75</f>
        <v>0</v>
      </c>
      <c r="CW75" s="757">
        <f t="shared" si="48"/>
        <v>5.7759999999999998</v>
      </c>
      <c r="CX75" s="757">
        <f t="shared" si="49"/>
        <v>0.64030000000000009</v>
      </c>
      <c r="CY75" s="757">
        <f t="shared" si="50"/>
        <v>0</v>
      </c>
      <c r="CZ75" s="757">
        <f t="shared" si="51"/>
        <v>0</v>
      </c>
      <c r="DA75" s="757">
        <f t="shared" si="52"/>
        <v>1084.3499999999999</v>
      </c>
      <c r="DB75" s="815">
        <f t="shared" si="108"/>
        <v>0</v>
      </c>
      <c r="DC75" s="757">
        <f t="shared" si="53"/>
        <v>0</v>
      </c>
      <c r="DD75" s="757">
        <f t="shared" si="54"/>
        <v>6.4162999999999997</v>
      </c>
      <c r="DE75" s="833">
        <f t="shared" si="55"/>
        <v>1084.3499999999999</v>
      </c>
      <c r="DF75" s="821">
        <f>'[4]3'!DF75</f>
        <v>4.0000000000000001E-3</v>
      </c>
      <c r="DG75" s="818">
        <f>'[4]3'!DG75</f>
        <v>1E-3</v>
      </c>
      <c r="DH75" s="818">
        <f>'[4]3'!DH75</f>
        <v>4.0000000000000001E-3</v>
      </c>
      <c r="DI75" s="818">
        <f>'[4]3'!DI75</f>
        <v>2E-3</v>
      </c>
      <c r="DJ75" s="818">
        <f>'[4]3'!DJ75</f>
        <v>5.0000000000000001E-4</v>
      </c>
      <c r="DK75" s="818">
        <f>'[4]3'!DK75</f>
        <v>0</v>
      </c>
      <c r="DL75" s="757">
        <f t="shared" si="56"/>
        <v>7.9883999999999995</v>
      </c>
      <c r="DM75" s="757">
        <f t="shared" si="57"/>
        <v>0.73290000000000011</v>
      </c>
      <c r="DN75" s="757">
        <f t="shared" si="58"/>
        <v>0</v>
      </c>
      <c r="DO75" s="757">
        <f t="shared" si="59"/>
        <v>0</v>
      </c>
      <c r="DP75" s="757">
        <f t="shared" si="60"/>
        <v>1473.9</v>
      </c>
      <c r="DQ75" s="815">
        <f t="shared" si="109"/>
        <v>0</v>
      </c>
      <c r="DR75" s="757">
        <f t="shared" si="61"/>
        <v>0</v>
      </c>
      <c r="DS75" s="757">
        <f t="shared" si="62"/>
        <v>8.7212999999999994</v>
      </c>
      <c r="DT75" s="833">
        <f t="shared" si="63"/>
        <v>1473.9</v>
      </c>
      <c r="DU75" s="821">
        <f>'[4]3'!DU75</f>
        <v>4.0000000000000001E-3</v>
      </c>
      <c r="DV75" s="818">
        <f>'[4]3'!DV75</f>
        <v>1E-3</v>
      </c>
      <c r="DW75" s="818">
        <f>'[4]3'!DW75</f>
        <v>4.0000000000000001E-3</v>
      </c>
      <c r="DX75" s="818">
        <f>'[4]3'!DX75</f>
        <v>2E-3</v>
      </c>
      <c r="DY75" s="818">
        <f>'[4]3'!DY75</f>
        <v>5.0000000000000001E-4</v>
      </c>
      <c r="DZ75" s="818">
        <f>'[4]3'!DZ75</f>
        <v>0</v>
      </c>
      <c r="EA75" s="757">
        <f t="shared" si="64"/>
        <v>12.368</v>
      </c>
      <c r="EB75" s="757">
        <f t="shared" si="65"/>
        <v>0.73199999999999987</v>
      </c>
      <c r="EC75" s="757">
        <f t="shared" si="66"/>
        <v>0</v>
      </c>
      <c r="ED75" s="757">
        <f t="shared" si="67"/>
        <v>0</v>
      </c>
      <c r="EE75" s="757">
        <f t="shared" si="68"/>
        <v>2213.9</v>
      </c>
      <c r="EF75" s="757">
        <f t="shared" si="110"/>
        <v>0</v>
      </c>
      <c r="EG75" s="757">
        <f t="shared" si="69"/>
        <v>0</v>
      </c>
      <c r="EH75" s="757">
        <f t="shared" si="70"/>
        <v>13.1</v>
      </c>
      <c r="EI75" s="833">
        <f t="shared" si="71"/>
        <v>2213.9</v>
      </c>
      <c r="EJ75" s="821">
        <f>'[4]3'!EJ75</f>
        <v>4.0000000000000001E-3</v>
      </c>
      <c r="EK75" s="818">
        <f>'[4]3'!EK75</f>
        <v>1E-3</v>
      </c>
      <c r="EL75" s="818">
        <f>'[4]3'!EL75</f>
        <v>4.0000000000000001E-3</v>
      </c>
      <c r="EM75" s="818">
        <f>'[4]3'!EM75</f>
        <v>2E-3</v>
      </c>
      <c r="EN75" s="818">
        <f>'[4]3'!EN75</f>
        <v>5.0000000000000001E-4</v>
      </c>
      <c r="EO75" s="818">
        <f>'[4]3'!EO75</f>
        <v>0</v>
      </c>
      <c r="EP75" s="757">
        <f t="shared" si="72"/>
        <v>13.573600000000001</v>
      </c>
      <c r="EQ75" s="757">
        <f t="shared" si="73"/>
        <v>0.72389999999999988</v>
      </c>
      <c r="ER75" s="757">
        <f t="shared" si="74"/>
        <v>0</v>
      </c>
      <c r="ES75" s="757">
        <f t="shared" si="75"/>
        <v>0</v>
      </c>
      <c r="ET75" s="757">
        <f t="shared" si="76"/>
        <v>2416.2800000000002</v>
      </c>
      <c r="EU75" s="757">
        <f t="shared" si="77"/>
        <v>0</v>
      </c>
      <c r="EV75" s="757">
        <f t="shared" si="78"/>
        <v>0</v>
      </c>
      <c r="EW75" s="757">
        <f t="shared" si="79"/>
        <v>14.297500000000001</v>
      </c>
      <c r="EX75" s="833">
        <f t="shared" si="80"/>
        <v>2416.2800000000002</v>
      </c>
      <c r="EY75" s="818">
        <f>'[4]3'!EY75</f>
        <v>4.0000000000000001E-3</v>
      </c>
      <c r="EZ75" s="818">
        <f>'[4]3'!EZ75</f>
        <v>1E-3</v>
      </c>
      <c r="FA75" s="818">
        <f>'[4]3'!FA75</f>
        <v>4.0000000000000001E-3</v>
      </c>
      <c r="FB75" s="818">
        <f>'[4]3'!FB75</f>
        <v>2E-3</v>
      </c>
      <c r="FC75" s="818">
        <f>'[4]3'!FC75</f>
        <v>5.0000000000000001E-4</v>
      </c>
      <c r="FD75" s="818">
        <f>'[4]3'!FD75</f>
        <v>0</v>
      </c>
      <c r="FE75" s="757">
        <f t="shared" si="81"/>
        <v>15.0556</v>
      </c>
      <c r="FF75" s="757">
        <f t="shared" si="82"/>
        <v>0.82839999999999991</v>
      </c>
      <c r="FG75" s="757">
        <f t="shared" si="83"/>
        <v>0</v>
      </c>
      <c r="FH75" s="757">
        <f t="shared" si="84"/>
        <v>0</v>
      </c>
      <c r="FI75" s="757">
        <f t="shared" si="85"/>
        <v>2684.4</v>
      </c>
      <c r="FJ75" s="757">
        <f t="shared" si="86"/>
        <v>0</v>
      </c>
      <c r="FK75" s="757">
        <f t="shared" si="87"/>
        <v>0</v>
      </c>
      <c r="FL75" s="757">
        <f t="shared" si="88"/>
        <v>15.884</v>
      </c>
      <c r="FM75" s="833">
        <f t="shared" si="89"/>
        <v>2684.4</v>
      </c>
      <c r="FN75" s="818">
        <f>'[4]3'!FN75</f>
        <v>4.0000000000000001E-3</v>
      </c>
      <c r="FO75" s="818">
        <f>'[4]3'!FO75</f>
        <v>1E-3</v>
      </c>
      <c r="FP75" s="818">
        <f>'[4]3'!FP75</f>
        <v>4.0000000000000001E-3</v>
      </c>
      <c r="FQ75" s="818">
        <f>'[4]3'!FQ75</f>
        <v>2E-3</v>
      </c>
      <c r="FR75" s="818">
        <f>'[4]3'!FR75</f>
        <v>5.0000000000000001E-4</v>
      </c>
      <c r="FS75" s="818">
        <f>'[4]3'!FS75</f>
        <v>0</v>
      </c>
      <c r="FT75" s="757">
        <f t="shared" si="90"/>
        <v>16.32</v>
      </c>
      <c r="FU75" s="757">
        <f t="shared" si="91"/>
        <v>0.92800000000000016</v>
      </c>
      <c r="FV75" s="757">
        <f t="shared" si="92"/>
        <v>0</v>
      </c>
      <c r="FW75" s="757">
        <f t="shared" si="93"/>
        <v>0</v>
      </c>
      <c r="FX75" s="757">
        <f t="shared" si="94"/>
        <v>2914.91</v>
      </c>
      <c r="FY75" s="757">
        <f t="shared" si="95"/>
        <v>0</v>
      </c>
      <c r="FZ75" s="757">
        <f t="shared" si="96"/>
        <v>0</v>
      </c>
      <c r="GA75" s="757">
        <f t="shared" si="97"/>
        <v>17.248000000000001</v>
      </c>
      <c r="GB75" s="833">
        <f t="shared" si="98"/>
        <v>2914.91</v>
      </c>
      <c r="GC75" s="835">
        <f t="shared" si="114"/>
        <v>77.340100000000007</v>
      </c>
      <c r="GD75" s="836">
        <f t="shared" si="114"/>
        <v>13070.46</v>
      </c>
      <c r="GE75" s="837">
        <f t="shared" si="115"/>
        <v>75.667100000000005</v>
      </c>
      <c r="GF75" s="838">
        <f t="shared" si="115"/>
        <v>12787.74</v>
      </c>
      <c r="GG75" s="839">
        <f t="shared" si="116"/>
        <v>153.00720000000001</v>
      </c>
      <c r="GH75" s="59">
        <f t="shared" si="116"/>
        <v>25858.199999999997</v>
      </c>
      <c r="GI75" s="828">
        <v>12</v>
      </c>
      <c r="GJ75" s="105">
        <f t="shared" si="113"/>
        <v>153.00720000000001</v>
      </c>
      <c r="GK75" s="59">
        <f t="shared" si="111"/>
        <v>25858.199999999997</v>
      </c>
      <c r="GL75" s="840">
        <f t="shared" si="112"/>
        <v>0</v>
      </c>
      <c r="GM75" s="841">
        <f t="shared" si="112"/>
        <v>0</v>
      </c>
    </row>
    <row r="76" spans="1:195" ht="18" customHeight="1">
      <c r="A76" s="831">
        <v>62</v>
      </c>
      <c r="B76" s="757" t="s">
        <v>1253</v>
      </c>
      <c r="C76" s="33" t="s">
        <v>1191</v>
      </c>
      <c r="D76" s="832">
        <f>[4]цены!E70</f>
        <v>259</v>
      </c>
      <c r="E76" s="818">
        <f>'[4]3'!E76</f>
        <v>2.3E-3</v>
      </c>
      <c r="F76" s="818">
        <f>'[4]3'!F76</f>
        <v>8.0000000000000004E-4</v>
      </c>
      <c r="G76" s="818">
        <f>'[4]3'!G76</f>
        <v>2.3E-3</v>
      </c>
      <c r="H76" s="818">
        <f>'[4]3'!H76</f>
        <v>1E-3</v>
      </c>
      <c r="I76" s="818">
        <f>'[4]3'!I76</f>
        <v>4.0000000000000002E-4</v>
      </c>
      <c r="J76" s="818">
        <f>'[4]3'!J76</f>
        <v>1E-4</v>
      </c>
      <c r="K76" s="757">
        <f t="shared" si="0"/>
        <v>6.0487700000000002</v>
      </c>
      <c r="L76" s="757">
        <f t="shared" si="1"/>
        <v>0.47736000000000006</v>
      </c>
      <c r="M76" s="819">
        <f t="shared" si="2"/>
        <v>0</v>
      </c>
      <c r="N76" s="819">
        <f t="shared" si="3"/>
        <v>0</v>
      </c>
      <c r="O76" s="757">
        <f t="shared" si="4"/>
        <v>1690.27</v>
      </c>
      <c r="P76" s="815">
        <f t="shared" si="102"/>
        <v>5.9800000000000006E-2</v>
      </c>
      <c r="Q76" s="757">
        <f t="shared" si="5"/>
        <v>15.49</v>
      </c>
      <c r="R76" s="757">
        <f t="shared" si="6"/>
        <v>6.5859300000000003</v>
      </c>
      <c r="S76" s="833">
        <f t="shared" si="7"/>
        <v>1705.76</v>
      </c>
      <c r="T76" s="821">
        <f>'[4]3'!T76</f>
        <v>2.3E-3</v>
      </c>
      <c r="U76" s="818">
        <f>'[4]3'!U76</f>
        <v>8.0000000000000004E-4</v>
      </c>
      <c r="V76" s="818">
        <f>'[4]3'!V76</f>
        <v>2.3E-3</v>
      </c>
      <c r="W76" s="818">
        <f>'[4]3'!W76</f>
        <v>1E-3</v>
      </c>
      <c r="X76" s="818">
        <f>'[4]3'!X76</f>
        <v>4.0000000000000002E-4</v>
      </c>
      <c r="Y76" s="818">
        <f>'[4]3'!Y76</f>
        <v>1E-4</v>
      </c>
      <c r="Z76" s="757">
        <f t="shared" si="8"/>
        <v>7.4188799999999997</v>
      </c>
      <c r="AA76" s="757">
        <f t="shared" si="9"/>
        <v>0.63504000000000005</v>
      </c>
      <c r="AB76" s="757">
        <f t="shared" si="10"/>
        <v>0</v>
      </c>
      <c r="AC76" s="757">
        <f t="shared" si="11"/>
        <v>0</v>
      </c>
      <c r="AD76" s="757">
        <f t="shared" si="12"/>
        <v>2085.9699999999998</v>
      </c>
      <c r="AE76" s="815">
        <f t="shared" si="103"/>
        <v>8.2799999999999999E-2</v>
      </c>
      <c r="AF76" s="757">
        <f t="shared" si="13"/>
        <v>21.45</v>
      </c>
      <c r="AG76" s="757">
        <f t="shared" si="14"/>
        <v>8.1367200000000004</v>
      </c>
      <c r="AH76" s="833">
        <f t="shared" si="15"/>
        <v>2107.4199999999996</v>
      </c>
      <c r="AI76" s="834">
        <v>2.3E-3</v>
      </c>
      <c r="AJ76" s="808">
        <v>8.0000000000000004E-4</v>
      </c>
      <c r="AK76" s="808">
        <v>2.3E-3</v>
      </c>
      <c r="AL76" s="808">
        <v>1E-3</v>
      </c>
      <c r="AM76" s="808">
        <v>4.0000000000000002E-4</v>
      </c>
      <c r="AN76" s="808">
        <v>1E-4</v>
      </c>
      <c r="AO76" s="757">
        <f t="shared" si="16"/>
        <v>9.4161999999999999</v>
      </c>
      <c r="AP76" s="757">
        <f t="shared" si="17"/>
        <v>0.84160000000000046</v>
      </c>
      <c r="AQ76" s="757">
        <f t="shared" si="18"/>
        <v>0</v>
      </c>
      <c r="AR76" s="757">
        <f t="shared" si="19"/>
        <v>0</v>
      </c>
      <c r="AS76" s="757">
        <f t="shared" si="20"/>
        <v>2656.77</v>
      </c>
      <c r="AT76" s="815">
        <f t="shared" si="104"/>
        <v>9.1999999999999998E-2</v>
      </c>
      <c r="AU76" s="757">
        <f t="shared" si="21"/>
        <v>23.83</v>
      </c>
      <c r="AV76" s="757">
        <f t="shared" si="22"/>
        <v>10.3498</v>
      </c>
      <c r="AW76" s="833">
        <f t="shared" si="23"/>
        <v>2680.6</v>
      </c>
      <c r="AX76" s="818">
        <f>'[4]3'!AX76</f>
        <v>3.5000000000000001E-3</v>
      </c>
      <c r="AY76" s="818">
        <f>'[4]3'!AY76</f>
        <v>2E-3</v>
      </c>
      <c r="AZ76" s="818">
        <f>'[4]3'!AZ76</f>
        <v>3.5000000000000001E-3</v>
      </c>
      <c r="BA76" s="818">
        <f>'[4]3'!BA76</f>
        <v>2.2000000000000001E-3</v>
      </c>
      <c r="BB76" s="818">
        <f>'[4]3'!BB76</f>
        <v>1.4E-3</v>
      </c>
      <c r="BC76" s="818">
        <f>'[4]3'!BC76</f>
        <v>1E-4</v>
      </c>
      <c r="BD76" s="757">
        <f t="shared" si="24"/>
        <v>12.37565</v>
      </c>
      <c r="BE76" s="757">
        <f t="shared" si="25"/>
        <v>1.9873999999999994</v>
      </c>
      <c r="BF76" s="757">
        <f t="shared" si="26"/>
        <v>0</v>
      </c>
      <c r="BG76" s="757">
        <f t="shared" si="27"/>
        <v>0</v>
      </c>
      <c r="BH76" s="757">
        <f t="shared" si="28"/>
        <v>3720.03</v>
      </c>
      <c r="BI76" s="815">
        <f t="shared" si="105"/>
        <v>0</v>
      </c>
      <c r="BJ76" s="757">
        <f t="shared" si="29"/>
        <v>0</v>
      </c>
      <c r="BK76" s="757">
        <f t="shared" si="30"/>
        <v>14.363049999999999</v>
      </c>
      <c r="BL76" s="833">
        <f t="shared" si="31"/>
        <v>3720.03</v>
      </c>
      <c r="BM76" s="821">
        <f>'[4]3'!BM76</f>
        <v>2.3E-3</v>
      </c>
      <c r="BN76" s="818">
        <f>'[4]3'!BN76</f>
        <v>8.0000000000000004E-4</v>
      </c>
      <c r="BO76" s="818">
        <f>'[4]3'!BO76</f>
        <v>2.3E-3</v>
      </c>
      <c r="BP76" s="818">
        <f>'[4]3'!BP76</f>
        <v>1E-3</v>
      </c>
      <c r="BQ76" s="818">
        <f>'[4]3'!BQ76</f>
        <v>4.0000000000000002E-4</v>
      </c>
      <c r="BR76" s="818">
        <f>'[4]3'!BR76</f>
        <v>1E-4</v>
      </c>
      <c r="BS76" s="757">
        <f t="shared" si="32"/>
        <v>6.1313399999999989</v>
      </c>
      <c r="BT76" s="757">
        <f t="shared" si="33"/>
        <v>0.67680000000000007</v>
      </c>
      <c r="BU76" s="757">
        <f t="shared" si="34"/>
        <v>0</v>
      </c>
      <c r="BV76" s="757">
        <f t="shared" si="35"/>
        <v>0</v>
      </c>
      <c r="BW76" s="757">
        <f t="shared" si="36"/>
        <v>1763.31</v>
      </c>
      <c r="BX76" s="815">
        <f t="shared" si="106"/>
        <v>7.5600000000000001E-2</v>
      </c>
      <c r="BY76" s="757">
        <f t="shared" si="37"/>
        <v>19.579999999999998</v>
      </c>
      <c r="BZ76" s="757">
        <f t="shared" si="38"/>
        <v>6.8837399999999986</v>
      </c>
      <c r="CA76" s="833">
        <f t="shared" si="39"/>
        <v>1782.8899999999999</v>
      </c>
      <c r="CB76" s="818">
        <f>'[4]3'!CB76</f>
        <v>2.3E-3</v>
      </c>
      <c r="CC76" s="818">
        <f>'[4]3'!CC76</f>
        <v>8.0000000000000004E-4</v>
      </c>
      <c r="CD76" s="818">
        <f>'[4]3'!CD76</f>
        <v>2.3E-3</v>
      </c>
      <c r="CE76" s="818">
        <f>'[4]3'!CE76</f>
        <v>1E-3</v>
      </c>
      <c r="CF76" s="818">
        <f>'[4]3'!CF76</f>
        <v>4.0000000000000002E-4</v>
      </c>
      <c r="CG76" s="818">
        <f>'[4]3'!CG76</f>
        <v>1E-4</v>
      </c>
      <c r="CH76" s="757">
        <f t="shared" si="40"/>
        <v>4.4442899999999996</v>
      </c>
      <c r="CI76" s="757">
        <f t="shared" si="41"/>
        <v>0.57912000000000019</v>
      </c>
      <c r="CJ76" s="757">
        <f t="shared" si="42"/>
        <v>0</v>
      </c>
      <c r="CK76" s="757">
        <f t="shared" si="43"/>
        <v>0</v>
      </c>
      <c r="CL76" s="757">
        <f t="shared" si="44"/>
        <v>1301.06</v>
      </c>
      <c r="CM76" s="815">
        <f t="shared" si="107"/>
        <v>6.2700000000000006E-2</v>
      </c>
      <c r="CN76" s="757">
        <f t="shared" si="45"/>
        <v>16.239999999999998</v>
      </c>
      <c r="CO76" s="757">
        <f t="shared" si="46"/>
        <v>5.0861100000000006</v>
      </c>
      <c r="CP76" s="833">
        <f t="shared" si="47"/>
        <v>1317.3</v>
      </c>
      <c r="CQ76" s="821">
        <f>'[4]3'!CQ76</f>
        <v>3.5000000000000001E-3</v>
      </c>
      <c r="CR76" s="818">
        <f>'[4]3'!CR76</f>
        <v>2E-3</v>
      </c>
      <c r="CS76" s="818">
        <f>'[4]3'!CS76</f>
        <v>3.5000000000000001E-3</v>
      </c>
      <c r="CT76" s="818">
        <f>'[4]3'!CT76</f>
        <v>2.2000000000000001E-3</v>
      </c>
      <c r="CU76" s="818">
        <f>'[4]3'!CU76</f>
        <v>1.4E-3</v>
      </c>
      <c r="CV76" s="818">
        <f>'[4]3'!CV76</f>
        <v>1E-4</v>
      </c>
      <c r="CW76" s="757">
        <f t="shared" si="48"/>
        <v>5.0540000000000003</v>
      </c>
      <c r="CX76" s="757">
        <f t="shared" si="49"/>
        <v>1.2806000000000002</v>
      </c>
      <c r="CY76" s="757">
        <f t="shared" si="50"/>
        <v>0</v>
      </c>
      <c r="CZ76" s="757">
        <f t="shared" si="51"/>
        <v>0</v>
      </c>
      <c r="DA76" s="757">
        <f t="shared" si="52"/>
        <v>1640.66</v>
      </c>
      <c r="DB76" s="815">
        <f t="shared" si="108"/>
        <v>4.3700000000000003E-2</v>
      </c>
      <c r="DC76" s="757">
        <f t="shared" si="53"/>
        <v>11.32</v>
      </c>
      <c r="DD76" s="757">
        <f t="shared" si="54"/>
        <v>6.3783000000000003</v>
      </c>
      <c r="DE76" s="833">
        <f t="shared" si="55"/>
        <v>1651.98</v>
      </c>
      <c r="DF76" s="821">
        <f>'[4]3'!DF76</f>
        <v>3.5000000000000001E-3</v>
      </c>
      <c r="DG76" s="818">
        <f>'[4]3'!DG76</f>
        <v>2E-3</v>
      </c>
      <c r="DH76" s="818">
        <f>'[4]3'!DH76</f>
        <v>3.5000000000000001E-3</v>
      </c>
      <c r="DI76" s="818">
        <f>'[4]3'!DI76</f>
        <v>2.2000000000000001E-3</v>
      </c>
      <c r="DJ76" s="818">
        <f>'[4]3'!DJ76</f>
        <v>1.4E-3</v>
      </c>
      <c r="DK76" s="818">
        <f>'[4]3'!DK76</f>
        <v>1E-4</v>
      </c>
      <c r="DL76" s="757">
        <f t="shared" si="56"/>
        <v>6.9898499999999997</v>
      </c>
      <c r="DM76" s="757">
        <f t="shared" si="57"/>
        <v>1.4658000000000002</v>
      </c>
      <c r="DN76" s="757">
        <f t="shared" si="58"/>
        <v>0</v>
      </c>
      <c r="DO76" s="757">
        <f t="shared" si="59"/>
        <v>0</v>
      </c>
      <c r="DP76" s="757">
        <f t="shared" si="60"/>
        <v>2190.0100000000002</v>
      </c>
      <c r="DQ76" s="815">
        <f t="shared" si="109"/>
        <v>5.4600000000000003E-2</v>
      </c>
      <c r="DR76" s="757">
        <f t="shared" si="61"/>
        <v>14.14</v>
      </c>
      <c r="DS76" s="757">
        <f t="shared" si="62"/>
        <v>8.510250000000001</v>
      </c>
      <c r="DT76" s="833">
        <f t="shared" si="63"/>
        <v>2204.15</v>
      </c>
      <c r="DU76" s="821">
        <f>'[4]3'!DU76</f>
        <v>3.5000000000000001E-3</v>
      </c>
      <c r="DV76" s="818">
        <f>'[4]3'!DV76</f>
        <v>2E-3</v>
      </c>
      <c r="DW76" s="818">
        <f>'[4]3'!DW76</f>
        <v>3.5000000000000001E-3</v>
      </c>
      <c r="DX76" s="818">
        <f>'[4]3'!DX76</f>
        <v>2.2000000000000001E-3</v>
      </c>
      <c r="DY76" s="818">
        <f>'[4]3'!DY76</f>
        <v>1.4E-3</v>
      </c>
      <c r="DZ76" s="818">
        <f>'[4]3'!DZ76</f>
        <v>1E-4</v>
      </c>
      <c r="EA76" s="757">
        <f t="shared" si="64"/>
        <v>10.822000000000001</v>
      </c>
      <c r="EB76" s="757">
        <f t="shared" si="65"/>
        <v>1.4639999999999997</v>
      </c>
      <c r="EC76" s="757">
        <f t="shared" si="66"/>
        <v>0</v>
      </c>
      <c r="ED76" s="757">
        <f t="shared" si="67"/>
        <v>0</v>
      </c>
      <c r="EE76" s="757">
        <f t="shared" si="68"/>
        <v>3182.07</v>
      </c>
      <c r="EF76" s="757">
        <f t="shared" si="110"/>
        <v>7.0000000000000007E-2</v>
      </c>
      <c r="EG76" s="757">
        <f t="shared" si="69"/>
        <v>18.13</v>
      </c>
      <c r="EH76" s="757">
        <f t="shared" si="70"/>
        <v>12.356000000000002</v>
      </c>
      <c r="EI76" s="833">
        <f t="shared" si="71"/>
        <v>3200.2000000000003</v>
      </c>
      <c r="EJ76" s="821">
        <f>'[4]3'!EJ76</f>
        <v>3.5000000000000001E-3</v>
      </c>
      <c r="EK76" s="818">
        <f>'[4]3'!EK76</f>
        <v>2E-3</v>
      </c>
      <c r="EL76" s="818">
        <f>'[4]3'!EL76</f>
        <v>3.5000000000000001E-3</v>
      </c>
      <c r="EM76" s="818">
        <f>'[4]3'!EM76</f>
        <v>2.2000000000000001E-3</v>
      </c>
      <c r="EN76" s="818">
        <f>'[4]3'!EN76</f>
        <v>1.4E-3</v>
      </c>
      <c r="EO76" s="818">
        <f>'[4]3'!EO76</f>
        <v>1E-4</v>
      </c>
      <c r="EP76" s="757">
        <f t="shared" si="72"/>
        <v>11.876900000000001</v>
      </c>
      <c r="EQ76" s="757">
        <f t="shared" si="73"/>
        <v>1.4477999999999998</v>
      </c>
      <c r="ER76" s="757">
        <f t="shared" si="74"/>
        <v>0</v>
      </c>
      <c r="ES76" s="757">
        <f t="shared" si="75"/>
        <v>0</v>
      </c>
      <c r="ET76" s="757">
        <f t="shared" si="76"/>
        <v>3451.1</v>
      </c>
      <c r="EU76" s="757">
        <f t="shared" si="77"/>
        <v>7.980000000000001E-2</v>
      </c>
      <c r="EV76" s="757">
        <f t="shared" si="78"/>
        <v>20.67</v>
      </c>
      <c r="EW76" s="757">
        <f t="shared" si="79"/>
        <v>13.404500000000001</v>
      </c>
      <c r="EX76" s="833">
        <f t="shared" si="80"/>
        <v>3471.77</v>
      </c>
      <c r="EY76" s="818">
        <f>'[4]3'!EY76</f>
        <v>3.5000000000000001E-3</v>
      </c>
      <c r="EZ76" s="818">
        <f>'[4]3'!EZ76</f>
        <v>2E-3</v>
      </c>
      <c r="FA76" s="818">
        <f>'[4]3'!FA76</f>
        <v>3.5000000000000001E-3</v>
      </c>
      <c r="FB76" s="818">
        <f>'[4]3'!FB76</f>
        <v>2.2000000000000001E-3</v>
      </c>
      <c r="FC76" s="818">
        <f>'[4]3'!FC76</f>
        <v>1.4E-3</v>
      </c>
      <c r="FD76" s="818">
        <f>'[4]3'!FD76</f>
        <v>1E-4</v>
      </c>
      <c r="FE76" s="757">
        <f t="shared" si="81"/>
        <v>13.17365</v>
      </c>
      <c r="FF76" s="757">
        <f t="shared" si="82"/>
        <v>1.6567999999999998</v>
      </c>
      <c r="FG76" s="757">
        <f t="shared" si="83"/>
        <v>0</v>
      </c>
      <c r="FH76" s="757">
        <f t="shared" si="84"/>
        <v>0</v>
      </c>
      <c r="FI76" s="757">
        <f t="shared" si="85"/>
        <v>3841.09</v>
      </c>
      <c r="FJ76" s="757">
        <f t="shared" si="86"/>
        <v>9.1200000000000003E-2</v>
      </c>
      <c r="FK76" s="757">
        <f t="shared" si="87"/>
        <v>23.62</v>
      </c>
      <c r="FL76" s="757">
        <f t="shared" si="88"/>
        <v>14.921650000000001</v>
      </c>
      <c r="FM76" s="833">
        <f t="shared" si="89"/>
        <v>3864.71</v>
      </c>
      <c r="FN76" s="818">
        <f>'[4]3'!FN76</f>
        <v>2.3E-3</v>
      </c>
      <c r="FO76" s="818">
        <f>'[4]3'!FO76</f>
        <v>8.0000000000000004E-4</v>
      </c>
      <c r="FP76" s="818">
        <f>'[4]3'!FP76</f>
        <v>2.3E-3</v>
      </c>
      <c r="FQ76" s="818">
        <f>'[4]3'!FQ76</f>
        <v>1E-3</v>
      </c>
      <c r="FR76" s="818">
        <f>'[4]3'!FR76</f>
        <v>4.0000000000000002E-4</v>
      </c>
      <c r="FS76" s="818">
        <f>'[4]3'!FS76</f>
        <v>1E-4</v>
      </c>
      <c r="FT76" s="757">
        <f t="shared" si="90"/>
        <v>9.3840000000000003</v>
      </c>
      <c r="FU76" s="757">
        <f t="shared" si="91"/>
        <v>0.74240000000000017</v>
      </c>
      <c r="FV76" s="757">
        <f t="shared" si="92"/>
        <v>0</v>
      </c>
      <c r="FW76" s="757">
        <f t="shared" si="93"/>
        <v>0</v>
      </c>
      <c r="FX76" s="757">
        <f t="shared" si="94"/>
        <v>2622.74</v>
      </c>
      <c r="FY76" s="757">
        <f t="shared" si="95"/>
        <v>9.6000000000000002E-2</v>
      </c>
      <c r="FZ76" s="757">
        <f t="shared" si="96"/>
        <v>24.86</v>
      </c>
      <c r="GA76" s="757">
        <f t="shared" si="97"/>
        <v>10.2224</v>
      </c>
      <c r="GB76" s="833">
        <f t="shared" si="98"/>
        <v>2647.6</v>
      </c>
      <c r="GC76" s="835">
        <f t="shared" si="114"/>
        <v>51.405349999999999</v>
      </c>
      <c r="GD76" s="836">
        <f t="shared" si="114"/>
        <v>13313.999999999998</v>
      </c>
      <c r="GE76" s="837">
        <f t="shared" si="115"/>
        <v>65.79310000000001</v>
      </c>
      <c r="GF76" s="838">
        <f t="shared" si="115"/>
        <v>17040.41</v>
      </c>
      <c r="GG76" s="839">
        <f t="shared" si="116"/>
        <v>117.19845000000001</v>
      </c>
      <c r="GH76" s="59">
        <f t="shared" si="116"/>
        <v>30354.409999999996</v>
      </c>
      <c r="GI76" s="828">
        <v>12</v>
      </c>
      <c r="GJ76" s="105">
        <f t="shared" si="113"/>
        <v>116.39025000000001</v>
      </c>
      <c r="GK76" s="59">
        <f t="shared" si="111"/>
        <v>30145.079999999991</v>
      </c>
      <c r="GL76" s="840">
        <f t="shared" si="112"/>
        <v>0.80819999999999936</v>
      </c>
      <c r="GM76" s="841">
        <f t="shared" si="112"/>
        <v>209.33000000000538</v>
      </c>
    </row>
    <row r="77" spans="1:195" ht="18" customHeight="1">
      <c r="A77" s="814">
        <v>63</v>
      </c>
      <c r="B77" s="842" t="s">
        <v>1254</v>
      </c>
      <c r="C77" s="33" t="s">
        <v>1191</v>
      </c>
      <c r="D77" s="832">
        <f>[4]цены!E71</f>
        <v>173.5</v>
      </c>
      <c r="E77" s="818">
        <f>'[4]3'!E77</f>
        <v>1.5E-3</v>
      </c>
      <c r="F77" s="818">
        <f>'[4]3'!F77</f>
        <v>1E-3</v>
      </c>
      <c r="G77" s="818">
        <f>'[4]3'!G77</f>
        <v>1.5E-3</v>
      </c>
      <c r="H77" s="818">
        <f>'[4]3'!H77</f>
        <v>1.5E-3</v>
      </c>
      <c r="I77" s="818">
        <f>'[4]3'!I77</f>
        <v>1E-3</v>
      </c>
      <c r="J77" s="818">
        <f>'[4]3'!J77</f>
        <v>0</v>
      </c>
      <c r="K77" s="757">
        <f t="shared" si="0"/>
        <v>3.9448500000000002</v>
      </c>
      <c r="L77" s="757">
        <f t="shared" si="1"/>
        <v>0.59670000000000001</v>
      </c>
      <c r="M77" s="819">
        <f t="shared" si="2"/>
        <v>0</v>
      </c>
      <c r="N77" s="819">
        <f t="shared" si="3"/>
        <v>0</v>
      </c>
      <c r="O77" s="757">
        <f t="shared" si="4"/>
        <v>787.96</v>
      </c>
      <c r="P77" s="815">
        <f t="shared" si="102"/>
        <v>0</v>
      </c>
      <c r="Q77" s="757">
        <f t="shared" si="5"/>
        <v>0</v>
      </c>
      <c r="R77" s="757">
        <f t="shared" si="6"/>
        <v>4.54155</v>
      </c>
      <c r="S77" s="833">
        <f t="shared" si="7"/>
        <v>787.96</v>
      </c>
      <c r="T77" s="821">
        <f>'[4]3'!T77</f>
        <v>1.5E-3</v>
      </c>
      <c r="U77" s="818">
        <f>'[4]3'!U77</f>
        <v>1E-3</v>
      </c>
      <c r="V77" s="818">
        <f>'[4]3'!V77</f>
        <v>1.5E-3</v>
      </c>
      <c r="W77" s="818">
        <f>'[4]3'!W77</f>
        <v>1.5E-3</v>
      </c>
      <c r="X77" s="818">
        <f>'[4]3'!X77</f>
        <v>1E-3</v>
      </c>
      <c r="Y77" s="818">
        <f>'[4]3'!Y77</f>
        <v>0</v>
      </c>
      <c r="Z77" s="757">
        <f t="shared" si="8"/>
        <v>4.8384</v>
      </c>
      <c r="AA77" s="757">
        <f t="shared" si="9"/>
        <v>0.79379999999999995</v>
      </c>
      <c r="AB77" s="757">
        <f t="shared" si="10"/>
        <v>0</v>
      </c>
      <c r="AC77" s="757">
        <f t="shared" si="11"/>
        <v>0</v>
      </c>
      <c r="AD77" s="757">
        <f t="shared" si="12"/>
        <v>977.19</v>
      </c>
      <c r="AE77" s="815">
        <f t="shared" si="103"/>
        <v>0</v>
      </c>
      <c r="AF77" s="757">
        <f t="shared" si="13"/>
        <v>0</v>
      </c>
      <c r="AG77" s="757">
        <f t="shared" si="14"/>
        <v>5.6322000000000001</v>
      </c>
      <c r="AH77" s="833">
        <f t="shared" si="15"/>
        <v>977.19</v>
      </c>
      <c r="AI77" s="834">
        <v>1.5E-3</v>
      </c>
      <c r="AJ77" s="808">
        <v>1E-3</v>
      </c>
      <c r="AK77" s="808">
        <v>1.5E-3</v>
      </c>
      <c r="AL77" s="808">
        <v>1.5E-3</v>
      </c>
      <c r="AM77" s="808">
        <v>1E-3</v>
      </c>
      <c r="AN77" s="808"/>
      <c r="AO77" s="757">
        <f t="shared" si="16"/>
        <v>6.141</v>
      </c>
      <c r="AP77" s="757">
        <f t="shared" si="17"/>
        <v>1.0520000000000005</v>
      </c>
      <c r="AQ77" s="757">
        <f t="shared" si="18"/>
        <v>0</v>
      </c>
      <c r="AR77" s="757">
        <f t="shared" si="19"/>
        <v>0</v>
      </c>
      <c r="AS77" s="757">
        <f t="shared" si="20"/>
        <v>1247.99</v>
      </c>
      <c r="AT77" s="815">
        <f t="shared" si="104"/>
        <v>0</v>
      </c>
      <c r="AU77" s="757">
        <f t="shared" si="21"/>
        <v>0</v>
      </c>
      <c r="AV77" s="757">
        <f t="shared" si="22"/>
        <v>7.1930000000000005</v>
      </c>
      <c r="AW77" s="833">
        <f t="shared" si="23"/>
        <v>1247.99</v>
      </c>
      <c r="AX77" s="818">
        <f>'[4]3'!AX77</f>
        <v>1.5E-3</v>
      </c>
      <c r="AY77" s="818">
        <f>'[4]3'!AY77</f>
        <v>1E-3</v>
      </c>
      <c r="AZ77" s="818">
        <f>'[4]3'!AZ77</f>
        <v>1.5E-3</v>
      </c>
      <c r="BA77" s="818">
        <f>'[4]3'!BA77</f>
        <v>1.5E-3</v>
      </c>
      <c r="BB77" s="818">
        <f>'[4]3'!BB77</f>
        <v>1E-3</v>
      </c>
      <c r="BC77" s="818">
        <f>'[4]3'!BC77</f>
        <v>0</v>
      </c>
      <c r="BD77" s="757">
        <f t="shared" si="24"/>
        <v>5.3038500000000006</v>
      </c>
      <c r="BE77" s="757">
        <f t="shared" si="25"/>
        <v>0.99369999999999969</v>
      </c>
      <c r="BF77" s="757">
        <f t="shared" si="26"/>
        <v>0</v>
      </c>
      <c r="BG77" s="757">
        <f t="shared" si="27"/>
        <v>0</v>
      </c>
      <c r="BH77" s="757">
        <f t="shared" si="28"/>
        <v>1092.6199999999999</v>
      </c>
      <c r="BI77" s="815">
        <f t="shared" si="105"/>
        <v>0</v>
      </c>
      <c r="BJ77" s="757">
        <f t="shared" si="29"/>
        <v>0</v>
      </c>
      <c r="BK77" s="757">
        <f t="shared" si="30"/>
        <v>6.2975500000000002</v>
      </c>
      <c r="BL77" s="833">
        <f t="shared" si="31"/>
        <v>1092.6199999999999</v>
      </c>
      <c r="BM77" s="821">
        <f>'[4]3'!BM77</f>
        <v>1.5E-3</v>
      </c>
      <c r="BN77" s="818">
        <f>'[4]3'!BN77</f>
        <v>4.0000000000000002E-4</v>
      </c>
      <c r="BO77" s="818">
        <f>'[4]3'!BO77</f>
        <v>1.5E-3</v>
      </c>
      <c r="BP77" s="818">
        <f>'[4]3'!BP77</f>
        <v>1.5E-3</v>
      </c>
      <c r="BQ77" s="818">
        <f>'[4]3'!BQ77</f>
        <v>1E-3</v>
      </c>
      <c r="BR77" s="818">
        <f>'[4]3'!BR77</f>
        <v>0</v>
      </c>
      <c r="BS77" s="757">
        <f t="shared" si="32"/>
        <v>3.9986999999999995</v>
      </c>
      <c r="BT77" s="757">
        <f t="shared" si="33"/>
        <v>0.33840000000000003</v>
      </c>
      <c r="BU77" s="757">
        <f t="shared" si="34"/>
        <v>0</v>
      </c>
      <c r="BV77" s="757">
        <f t="shared" si="35"/>
        <v>0</v>
      </c>
      <c r="BW77" s="757">
        <f t="shared" si="36"/>
        <v>752.49</v>
      </c>
      <c r="BX77" s="815">
        <f t="shared" si="106"/>
        <v>0</v>
      </c>
      <c r="BY77" s="757">
        <f t="shared" si="37"/>
        <v>0</v>
      </c>
      <c r="BZ77" s="757">
        <f t="shared" si="38"/>
        <v>4.3370999999999995</v>
      </c>
      <c r="CA77" s="833">
        <f t="shared" si="39"/>
        <v>752.49</v>
      </c>
      <c r="CB77" s="818">
        <f>'[4]3'!CB77</f>
        <v>1.5E-3</v>
      </c>
      <c r="CC77" s="818">
        <f>'[4]3'!CC77</f>
        <v>1E-3</v>
      </c>
      <c r="CD77" s="818">
        <f>'[4]3'!CD77</f>
        <v>1.5E-3</v>
      </c>
      <c r="CE77" s="818">
        <f>'[4]3'!CE77</f>
        <v>1.5E-3</v>
      </c>
      <c r="CF77" s="818">
        <f>'[4]3'!CF77</f>
        <v>1E-3</v>
      </c>
      <c r="CG77" s="818">
        <f>'[4]3'!CG77</f>
        <v>0</v>
      </c>
      <c r="CH77" s="757">
        <f t="shared" si="40"/>
        <v>2.89845</v>
      </c>
      <c r="CI77" s="757">
        <f t="shared" si="41"/>
        <v>0.72390000000000021</v>
      </c>
      <c r="CJ77" s="757">
        <f t="shared" si="42"/>
        <v>0</v>
      </c>
      <c r="CK77" s="757">
        <f t="shared" si="43"/>
        <v>0</v>
      </c>
      <c r="CL77" s="757">
        <f t="shared" si="44"/>
        <v>628.48</v>
      </c>
      <c r="CM77" s="815">
        <f t="shared" si="107"/>
        <v>0</v>
      </c>
      <c r="CN77" s="757">
        <f t="shared" si="45"/>
        <v>0</v>
      </c>
      <c r="CO77" s="757">
        <f t="shared" si="46"/>
        <v>3.62235</v>
      </c>
      <c r="CP77" s="833">
        <f t="shared" si="47"/>
        <v>628.48</v>
      </c>
      <c r="CQ77" s="821">
        <f>'[4]3'!CQ77</f>
        <v>1.5E-3</v>
      </c>
      <c r="CR77" s="818">
        <f>'[4]3'!CR77</f>
        <v>1E-3</v>
      </c>
      <c r="CS77" s="818">
        <f>'[4]3'!CS77</f>
        <v>1.5E-3</v>
      </c>
      <c r="CT77" s="818">
        <f>'[4]3'!CT77</f>
        <v>1.5E-3</v>
      </c>
      <c r="CU77" s="818">
        <f>'[4]3'!CU77</f>
        <v>1E-3</v>
      </c>
      <c r="CV77" s="818">
        <f>'[4]3'!CV77</f>
        <v>0</v>
      </c>
      <c r="CW77" s="757">
        <f t="shared" si="48"/>
        <v>2.1659999999999999</v>
      </c>
      <c r="CX77" s="757">
        <f t="shared" si="49"/>
        <v>0.64030000000000009</v>
      </c>
      <c r="CY77" s="757">
        <f t="shared" si="50"/>
        <v>0</v>
      </c>
      <c r="CZ77" s="757">
        <f t="shared" si="51"/>
        <v>0</v>
      </c>
      <c r="DA77" s="757">
        <f t="shared" si="52"/>
        <v>486.89</v>
      </c>
      <c r="DB77" s="815">
        <f t="shared" si="108"/>
        <v>0</v>
      </c>
      <c r="DC77" s="757">
        <f t="shared" si="53"/>
        <v>0</v>
      </c>
      <c r="DD77" s="757">
        <f t="shared" si="54"/>
        <v>2.8063000000000002</v>
      </c>
      <c r="DE77" s="833">
        <f t="shared" si="55"/>
        <v>486.89</v>
      </c>
      <c r="DF77" s="821">
        <f>'[4]3'!DF77</f>
        <v>1.5E-3</v>
      </c>
      <c r="DG77" s="818">
        <f>'[4]3'!DG77</f>
        <v>1E-3</v>
      </c>
      <c r="DH77" s="818">
        <f>'[4]3'!DH77</f>
        <v>1.5E-3</v>
      </c>
      <c r="DI77" s="818">
        <f>'[4]3'!DI77</f>
        <v>1.5E-3</v>
      </c>
      <c r="DJ77" s="818">
        <f>'[4]3'!DJ77</f>
        <v>1E-3</v>
      </c>
      <c r="DK77" s="818">
        <f>'[4]3'!DK77</f>
        <v>0</v>
      </c>
      <c r="DL77" s="757">
        <f t="shared" si="56"/>
        <v>2.9956499999999999</v>
      </c>
      <c r="DM77" s="757">
        <f t="shared" si="57"/>
        <v>0.73290000000000011</v>
      </c>
      <c r="DN77" s="757">
        <f t="shared" si="58"/>
        <v>0</v>
      </c>
      <c r="DO77" s="757">
        <f t="shared" si="59"/>
        <v>0</v>
      </c>
      <c r="DP77" s="757">
        <f t="shared" si="60"/>
        <v>646.9</v>
      </c>
      <c r="DQ77" s="815">
        <f t="shared" si="109"/>
        <v>0</v>
      </c>
      <c r="DR77" s="757">
        <f t="shared" si="61"/>
        <v>0</v>
      </c>
      <c r="DS77" s="757">
        <f t="shared" si="62"/>
        <v>3.7285500000000003</v>
      </c>
      <c r="DT77" s="833">
        <f t="shared" si="63"/>
        <v>646.9</v>
      </c>
      <c r="DU77" s="821">
        <f>'[4]3'!DU77</f>
        <v>1.5E-3</v>
      </c>
      <c r="DV77" s="818">
        <f>'[4]3'!DV77</f>
        <v>1E-3</v>
      </c>
      <c r="DW77" s="818">
        <f>'[4]3'!DW77</f>
        <v>1.5E-3</v>
      </c>
      <c r="DX77" s="818">
        <f>'[4]3'!DX77</f>
        <v>1.5E-3</v>
      </c>
      <c r="DY77" s="818">
        <f>'[4]3'!DY77</f>
        <v>1E-3</v>
      </c>
      <c r="DZ77" s="818">
        <f>'[4]3'!DZ77</f>
        <v>0</v>
      </c>
      <c r="EA77" s="757">
        <f t="shared" si="64"/>
        <v>4.6379999999999999</v>
      </c>
      <c r="EB77" s="757">
        <f t="shared" si="65"/>
        <v>0.73199999999999987</v>
      </c>
      <c r="EC77" s="757">
        <f t="shared" si="66"/>
        <v>0</v>
      </c>
      <c r="ED77" s="757">
        <f t="shared" si="67"/>
        <v>0</v>
      </c>
      <c r="EE77" s="757">
        <f t="shared" si="68"/>
        <v>931.7</v>
      </c>
      <c r="EF77" s="757">
        <f t="shared" si="110"/>
        <v>0</v>
      </c>
      <c r="EG77" s="757">
        <f t="shared" si="69"/>
        <v>0</v>
      </c>
      <c r="EH77" s="757">
        <f t="shared" si="70"/>
        <v>5.37</v>
      </c>
      <c r="EI77" s="833">
        <f t="shared" si="71"/>
        <v>931.7</v>
      </c>
      <c r="EJ77" s="821">
        <f>'[4]3'!EJ77</f>
        <v>1.5E-3</v>
      </c>
      <c r="EK77" s="818">
        <f>'[4]3'!EK77</f>
        <v>1E-3</v>
      </c>
      <c r="EL77" s="818">
        <f>'[4]3'!EL77</f>
        <v>1.5E-3</v>
      </c>
      <c r="EM77" s="818">
        <f>'[4]3'!EM77</f>
        <v>1.5E-3</v>
      </c>
      <c r="EN77" s="818">
        <f>'[4]3'!EN77</f>
        <v>1E-3</v>
      </c>
      <c r="EO77" s="818">
        <f>'[4]3'!EO77</f>
        <v>0</v>
      </c>
      <c r="EP77" s="757">
        <f t="shared" si="72"/>
        <v>5.0901000000000005</v>
      </c>
      <c r="EQ77" s="757">
        <f t="shared" si="73"/>
        <v>0.72389999999999988</v>
      </c>
      <c r="ER77" s="757">
        <f t="shared" si="74"/>
        <v>0</v>
      </c>
      <c r="ES77" s="757">
        <f t="shared" si="75"/>
        <v>0</v>
      </c>
      <c r="ET77" s="757">
        <f t="shared" si="76"/>
        <v>1008.73</v>
      </c>
      <c r="EU77" s="757">
        <f t="shared" si="77"/>
        <v>0</v>
      </c>
      <c r="EV77" s="757">
        <f t="shared" si="78"/>
        <v>0</v>
      </c>
      <c r="EW77" s="757">
        <f t="shared" si="79"/>
        <v>5.8140000000000001</v>
      </c>
      <c r="EX77" s="833">
        <f t="shared" si="80"/>
        <v>1008.73</v>
      </c>
      <c r="EY77" s="818">
        <f>'[4]3'!EY77</f>
        <v>1.5E-3</v>
      </c>
      <c r="EZ77" s="818">
        <f>'[4]3'!EZ77</f>
        <v>1E-3</v>
      </c>
      <c r="FA77" s="818">
        <f>'[4]3'!FA77</f>
        <v>1.5E-3</v>
      </c>
      <c r="FB77" s="818">
        <f>'[4]3'!FB77</f>
        <v>1.5E-3</v>
      </c>
      <c r="FC77" s="818">
        <f>'[4]3'!FC77</f>
        <v>1E-3</v>
      </c>
      <c r="FD77" s="818">
        <f>'[4]3'!FD77</f>
        <v>0</v>
      </c>
      <c r="FE77" s="757">
        <f t="shared" si="81"/>
        <v>5.6458500000000003</v>
      </c>
      <c r="FF77" s="757">
        <f t="shared" si="82"/>
        <v>0.82839999999999991</v>
      </c>
      <c r="FG77" s="757">
        <f t="shared" si="83"/>
        <v>0</v>
      </c>
      <c r="FH77" s="757">
        <f t="shared" si="84"/>
        <v>0</v>
      </c>
      <c r="FI77" s="757">
        <f t="shared" si="85"/>
        <v>1123.28</v>
      </c>
      <c r="FJ77" s="757">
        <f t="shared" si="86"/>
        <v>0</v>
      </c>
      <c r="FK77" s="757">
        <f t="shared" si="87"/>
        <v>0</v>
      </c>
      <c r="FL77" s="757">
        <f t="shared" si="88"/>
        <v>6.4742500000000005</v>
      </c>
      <c r="FM77" s="833">
        <f t="shared" si="89"/>
        <v>1123.28</v>
      </c>
      <c r="FN77" s="818">
        <f>'[4]3'!FN77</f>
        <v>1.5E-3</v>
      </c>
      <c r="FO77" s="818">
        <f>'[4]3'!FO77</f>
        <v>4.0000000000000002E-4</v>
      </c>
      <c r="FP77" s="818">
        <f>'[4]3'!FP77</f>
        <v>1.5E-3</v>
      </c>
      <c r="FQ77" s="818">
        <f>'[4]3'!FQ77</f>
        <v>1.5E-3</v>
      </c>
      <c r="FR77" s="818">
        <f>'[4]3'!FR77</f>
        <v>1E-3</v>
      </c>
      <c r="FS77" s="818">
        <f>'[4]3'!FS77</f>
        <v>0</v>
      </c>
      <c r="FT77" s="757">
        <f t="shared" si="90"/>
        <v>6.12</v>
      </c>
      <c r="FU77" s="757">
        <f t="shared" si="91"/>
        <v>0.37120000000000009</v>
      </c>
      <c r="FV77" s="757">
        <f t="shared" si="92"/>
        <v>0</v>
      </c>
      <c r="FW77" s="757">
        <f t="shared" si="93"/>
        <v>0</v>
      </c>
      <c r="FX77" s="757">
        <f t="shared" si="94"/>
        <v>1126.22</v>
      </c>
      <c r="FY77" s="757">
        <f t="shared" si="95"/>
        <v>0</v>
      </c>
      <c r="FZ77" s="757">
        <f t="shared" si="96"/>
        <v>0</v>
      </c>
      <c r="GA77" s="757">
        <f t="shared" si="97"/>
        <v>6.4912000000000001</v>
      </c>
      <c r="GB77" s="833">
        <f t="shared" si="98"/>
        <v>1126.22</v>
      </c>
      <c r="GC77" s="835">
        <f t="shared" si="114"/>
        <v>31.623750000000001</v>
      </c>
      <c r="GD77" s="836">
        <f t="shared" si="114"/>
        <v>5486.73</v>
      </c>
      <c r="GE77" s="837">
        <f t="shared" si="115"/>
        <v>30.6843</v>
      </c>
      <c r="GF77" s="838">
        <f t="shared" si="115"/>
        <v>5323.72</v>
      </c>
      <c r="GG77" s="839">
        <f t="shared" si="116"/>
        <v>62.308050000000001</v>
      </c>
      <c r="GH77" s="59">
        <f t="shared" si="116"/>
        <v>10810.45</v>
      </c>
      <c r="GI77" s="828">
        <v>10</v>
      </c>
      <c r="GJ77" s="105">
        <f t="shared" si="113"/>
        <v>62.308050000000001</v>
      </c>
      <c r="GK77" s="59">
        <f t="shared" si="111"/>
        <v>10810.45</v>
      </c>
      <c r="GL77" s="840">
        <f t="shared" si="112"/>
        <v>0</v>
      </c>
      <c r="GM77" s="841">
        <f t="shared" si="112"/>
        <v>0</v>
      </c>
    </row>
    <row r="78" spans="1:195" ht="18" customHeight="1">
      <c r="A78" s="831">
        <v>64</v>
      </c>
      <c r="B78" s="842" t="s">
        <v>1255</v>
      </c>
      <c r="C78" s="33" t="s">
        <v>1191</v>
      </c>
      <c r="D78" s="832">
        <f>[4]цены!E72</f>
        <v>161</v>
      </c>
      <c r="E78" s="818">
        <f>'[4]3'!E78</f>
        <v>1.1999999999999999E-3</v>
      </c>
      <c r="F78" s="818">
        <f>'[4]3'!F78</f>
        <v>1E-3</v>
      </c>
      <c r="G78" s="818">
        <f>'[4]3'!G78</f>
        <v>1.1999999999999999E-3</v>
      </c>
      <c r="H78" s="818">
        <f>'[4]3'!H78</f>
        <v>1E-3</v>
      </c>
      <c r="I78" s="818">
        <f>'[4]3'!I78</f>
        <v>1E-3</v>
      </c>
      <c r="J78" s="818">
        <f>'[4]3'!J78</f>
        <v>0</v>
      </c>
      <c r="K78" s="757">
        <f t="shared" si="0"/>
        <v>3.1558799999999998</v>
      </c>
      <c r="L78" s="757">
        <f t="shared" si="1"/>
        <v>0.59670000000000001</v>
      </c>
      <c r="M78" s="819">
        <f t="shared" si="2"/>
        <v>0</v>
      </c>
      <c r="N78" s="819">
        <f t="shared" si="3"/>
        <v>0</v>
      </c>
      <c r="O78" s="757">
        <f t="shared" si="4"/>
        <v>604.16999999999996</v>
      </c>
      <c r="P78" s="815">
        <f t="shared" si="102"/>
        <v>0</v>
      </c>
      <c r="Q78" s="757">
        <f t="shared" si="5"/>
        <v>0</v>
      </c>
      <c r="R78" s="757">
        <f t="shared" si="6"/>
        <v>3.75258</v>
      </c>
      <c r="S78" s="833">
        <f t="shared" si="7"/>
        <v>604.16999999999996</v>
      </c>
      <c r="T78" s="821">
        <f>'[4]3'!T78</f>
        <v>1.1999999999999999E-3</v>
      </c>
      <c r="U78" s="818">
        <f>'[4]3'!U78</f>
        <v>1E-3</v>
      </c>
      <c r="V78" s="818">
        <f>'[4]3'!V78</f>
        <v>1.1999999999999999E-3</v>
      </c>
      <c r="W78" s="818">
        <f>'[4]3'!W78</f>
        <v>1E-3</v>
      </c>
      <c r="X78" s="818">
        <f>'[4]3'!X78</f>
        <v>1E-3</v>
      </c>
      <c r="Y78" s="818">
        <f>'[4]3'!Y78</f>
        <v>0</v>
      </c>
      <c r="Z78" s="757">
        <f t="shared" si="8"/>
        <v>3.8707199999999995</v>
      </c>
      <c r="AA78" s="757">
        <f t="shared" si="9"/>
        <v>0.79379999999999995</v>
      </c>
      <c r="AB78" s="757">
        <f t="shared" si="10"/>
        <v>0</v>
      </c>
      <c r="AC78" s="757">
        <f t="shared" si="11"/>
        <v>0</v>
      </c>
      <c r="AD78" s="757">
        <f t="shared" si="12"/>
        <v>750.99</v>
      </c>
      <c r="AE78" s="815">
        <f t="shared" si="103"/>
        <v>0</v>
      </c>
      <c r="AF78" s="757">
        <f t="shared" si="13"/>
        <v>0</v>
      </c>
      <c r="AG78" s="757">
        <f t="shared" si="14"/>
        <v>4.6645199999999996</v>
      </c>
      <c r="AH78" s="833">
        <f t="shared" si="15"/>
        <v>750.99</v>
      </c>
      <c r="AI78" s="834">
        <v>1.1999999999999999E-3</v>
      </c>
      <c r="AJ78" s="808">
        <v>1E-3</v>
      </c>
      <c r="AK78" s="808">
        <v>1.1999999999999999E-3</v>
      </c>
      <c r="AL78" s="808">
        <v>1E-3</v>
      </c>
      <c r="AM78" s="808">
        <v>1E-3</v>
      </c>
      <c r="AN78" s="808"/>
      <c r="AO78" s="757">
        <f t="shared" si="16"/>
        <v>4.9127999999999998</v>
      </c>
      <c r="AP78" s="757">
        <f t="shared" si="17"/>
        <v>1.0520000000000005</v>
      </c>
      <c r="AQ78" s="757">
        <f t="shared" si="18"/>
        <v>0</v>
      </c>
      <c r="AR78" s="757">
        <f t="shared" si="19"/>
        <v>0</v>
      </c>
      <c r="AS78" s="757">
        <f t="shared" si="20"/>
        <v>960.33</v>
      </c>
      <c r="AT78" s="815">
        <f t="shared" si="104"/>
        <v>0</v>
      </c>
      <c r="AU78" s="757">
        <f t="shared" si="21"/>
        <v>0</v>
      </c>
      <c r="AV78" s="757">
        <f t="shared" si="22"/>
        <v>5.9648000000000003</v>
      </c>
      <c r="AW78" s="833">
        <f t="shared" si="23"/>
        <v>960.33</v>
      </c>
      <c r="AX78" s="818">
        <f>'[4]3'!AX78</f>
        <v>1.1999999999999999E-3</v>
      </c>
      <c r="AY78" s="818">
        <f>'[4]3'!AY78</f>
        <v>1E-3</v>
      </c>
      <c r="AZ78" s="818">
        <f>'[4]3'!AZ78</f>
        <v>1.1999999999999999E-3</v>
      </c>
      <c r="BA78" s="818">
        <f>'[4]3'!BA78</f>
        <v>1E-3</v>
      </c>
      <c r="BB78" s="818">
        <f>'[4]3'!BB78</f>
        <v>1E-3</v>
      </c>
      <c r="BC78" s="818">
        <f>'[4]3'!BC78</f>
        <v>0</v>
      </c>
      <c r="BD78" s="757">
        <f t="shared" si="24"/>
        <v>4.24308</v>
      </c>
      <c r="BE78" s="757">
        <f t="shared" si="25"/>
        <v>0.99369999999999969</v>
      </c>
      <c r="BF78" s="757">
        <f t="shared" si="26"/>
        <v>0</v>
      </c>
      <c r="BG78" s="757">
        <f t="shared" si="27"/>
        <v>0</v>
      </c>
      <c r="BH78" s="757">
        <f t="shared" si="28"/>
        <v>843.12</v>
      </c>
      <c r="BI78" s="815">
        <f t="shared" si="105"/>
        <v>0</v>
      </c>
      <c r="BJ78" s="757">
        <f t="shared" si="29"/>
        <v>0</v>
      </c>
      <c r="BK78" s="757">
        <f t="shared" si="30"/>
        <v>5.2367799999999995</v>
      </c>
      <c r="BL78" s="833">
        <f t="shared" si="31"/>
        <v>843.12</v>
      </c>
      <c r="BM78" s="821">
        <f>'[4]3'!BM78</f>
        <v>1.1999999999999999E-3</v>
      </c>
      <c r="BN78" s="818">
        <f>'[4]3'!BN78</f>
        <v>1E-3</v>
      </c>
      <c r="BO78" s="818">
        <f>'[4]3'!BO78</f>
        <v>1.1999999999999999E-3</v>
      </c>
      <c r="BP78" s="818">
        <f>'[4]3'!BP78</f>
        <v>1E-3</v>
      </c>
      <c r="BQ78" s="818">
        <f>'[4]3'!BQ78</f>
        <v>1E-3</v>
      </c>
      <c r="BR78" s="818">
        <f>'[4]3'!BR78</f>
        <v>0</v>
      </c>
      <c r="BS78" s="757">
        <f t="shared" si="32"/>
        <v>3.1989599999999996</v>
      </c>
      <c r="BT78" s="757">
        <f t="shared" si="33"/>
        <v>0.84599999999999997</v>
      </c>
      <c r="BU78" s="757">
        <f t="shared" si="34"/>
        <v>0</v>
      </c>
      <c r="BV78" s="757">
        <f t="shared" si="35"/>
        <v>0</v>
      </c>
      <c r="BW78" s="757">
        <f t="shared" si="36"/>
        <v>651.24</v>
      </c>
      <c r="BX78" s="815">
        <f t="shared" si="106"/>
        <v>0</v>
      </c>
      <c r="BY78" s="757">
        <f t="shared" si="37"/>
        <v>0</v>
      </c>
      <c r="BZ78" s="757">
        <f t="shared" si="38"/>
        <v>4.0449599999999997</v>
      </c>
      <c r="CA78" s="833">
        <f t="shared" si="39"/>
        <v>651.24</v>
      </c>
      <c r="CB78" s="818">
        <f>'[4]3'!CB78</f>
        <v>1.1999999999999999E-3</v>
      </c>
      <c r="CC78" s="818">
        <f>'[4]3'!CC78</f>
        <v>1E-3</v>
      </c>
      <c r="CD78" s="818">
        <f>'[4]3'!CD78</f>
        <v>1.1999999999999999E-3</v>
      </c>
      <c r="CE78" s="818">
        <f>'[4]3'!CE78</f>
        <v>1E-3</v>
      </c>
      <c r="CF78" s="818">
        <f>'[4]3'!CF78</f>
        <v>1E-3</v>
      </c>
      <c r="CG78" s="818">
        <f>'[4]3'!CG78</f>
        <v>0</v>
      </c>
      <c r="CH78" s="757">
        <f t="shared" si="40"/>
        <v>2.3187599999999997</v>
      </c>
      <c r="CI78" s="757">
        <f t="shared" si="41"/>
        <v>0.72390000000000021</v>
      </c>
      <c r="CJ78" s="757">
        <f t="shared" si="42"/>
        <v>0</v>
      </c>
      <c r="CK78" s="757">
        <f t="shared" si="43"/>
        <v>0</v>
      </c>
      <c r="CL78" s="757">
        <f t="shared" si="44"/>
        <v>489.87</v>
      </c>
      <c r="CM78" s="815">
        <f t="shared" si="107"/>
        <v>0</v>
      </c>
      <c r="CN78" s="757">
        <f t="shared" si="45"/>
        <v>0</v>
      </c>
      <c r="CO78" s="757">
        <f t="shared" si="46"/>
        <v>3.0426599999999997</v>
      </c>
      <c r="CP78" s="833">
        <f t="shared" si="47"/>
        <v>489.87</v>
      </c>
      <c r="CQ78" s="821">
        <f>'[4]3'!CQ78</f>
        <v>1.1999999999999999E-3</v>
      </c>
      <c r="CR78" s="818">
        <f>'[4]3'!CR78</f>
        <v>1E-3</v>
      </c>
      <c r="CS78" s="818">
        <f>'[4]3'!CS78</f>
        <v>1.1999999999999999E-3</v>
      </c>
      <c r="CT78" s="818">
        <f>'[4]3'!CT78</f>
        <v>1E-3</v>
      </c>
      <c r="CU78" s="818">
        <f>'[4]3'!CU78</f>
        <v>1E-3</v>
      </c>
      <c r="CV78" s="818">
        <f>'[4]3'!CV78</f>
        <v>0</v>
      </c>
      <c r="CW78" s="757">
        <f t="shared" si="48"/>
        <v>1.7327999999999999</v>
      </c>
      <c r="CX78" s="757">
        <f t="shared" si="49"/>
        <v>0.64030000000000009</v>
      </c>
      <c r="CY78" s="757">
        <f t="shared" si="50"/>
        <v>0</v>
      </c>
      <c r="CZ78" s="757">
        <f t="shared" si="51"/>
        <v>0</v>
      </c>
      <c r="DA78" s="757">
        <f t="shared" si="52"/>
        <v>382.07</v>
      </c>
      <c r="DB78" s="815">
        <f t="shared" si="108"/>
        <v>0</v>
      </c>
      <c r="DC78" s="757">
        <f t="shared" si="53"/>
        <v>0</v>
      </c>
      <c r="DD78" s="757">
        <f t="shared" si="54"/>
        <v>2.3731</v>
      </c>
      <c r="DE78" s="833">
        <f t="shared" si="55"/>
        <v>382.07</v>
      </c>
      <c r="DF78" s="821">
        <f>'[4]3'!DF78</f>
        <v>1.1999999999999999E-3</v>
      </c>
      <c r="DG78" s="818">
        <f>'[4]3'!DG78</f>
        <v>1E-3</v>
      </c>
      <c r="DH78" s="818">
        <f>'[4]3'!DH78</f>
        <v>1.1999999999999999E-3</v>
      </c>
      <c r="DI78" s="818">
        <f>'[4]3'!DI78</f>
        <v>1E-3</v>
      </c>
      <c r="DJ78" s="818">
        <f>'[4]3'!DJ78</f>
        <v>1E-3</v>
      </c>
      <c r="DK78" s="818">
        <f>'[4]3'!DK78</f>
        <v>0</v>
      </c>
      <c r="DL78" s="757">
        <f t="shared" si="56"/>
        <v>2.3965199999999998</v>
      </c>
      <c r="DM78" s="757">
        <f t="shared" si="57"/>
        <v>0.73290000000000011</v>
      </c>
      <c r="DN78" s="757">
        <f t="shared" si="58"/>
        <v>0</v>
      </c>
      <c r="DO78" s="757">
        <f t="shared" si="59"/>
        <v>0</v>
      </c>
      <c r="DP78" s="757">
        <f t="shared" si="60"/>
        <v>503.84</v>
      </c>
      <c r="DQ78" s="815">
        <f t="shared" si="109"/>
        <v>0</v>
      </c>
      <c r="DR78" s="757">
        <f t="shared" si="61"/>
        <v>0</v>
      </c>
      <c r="DS78" s="757">
        <f t="shared" si="62"/>
        <v>3.1294199999999996</v>
      </c>
      <c r="DT78" s="833">
        <f t="shared" si="63"/>
        <v>503.84</v>
      </c>
      <c r="DU78" s="821">
        <f>'[4]3'!DU78</f>
        <v>1.1999999999999999E-3</v>
      </c>
      <c r="DV78" s="818">
        <f>'[4]3'!DV78</f>
        <v>1E-3</v>
      </c>
      <c r="DW78" s="818">
        <f>'[4]3'!DW78</f>
        <v>1.1999999999999999E-3</v>
      </c>
      <c r="DX78" s="818">
        <f>'[4]3'!DX78</f>
        <v>1E-3</v>
      </c>
      <c r="DY78" s="818">
        <f>'[4]3'!DY78</f>
        <v>1E-3</v>
      </c>
      <c r="DZ78" s="818">
        <f>'[4]3'!DZ78</f>
        <v>0</v>
      </c>
      <c r="EA78" s="757">
        <f t="shared" si="64"/>
        <v>3.7103999999999995</v>
      </c>
      <c r="EB78" s="757">
        <f t="shared" si="65"/>
        <v>0.73199999999999987</v>
      </c>
      <c r="EC78" s="757">
        <f t="shared" si="66"/>
        <v>0</v>
      </c>
      <c r="ED78" s="757">
        <f t="shared" si="67"/>
        <v>0</v>
      </c>
      <c r="EE78" s="757">
        <f t="shared" si="68"/>
        <v>715.23</v>
      </c>
      <c r="EF78" s="757">
        <f t="shared" si="110"/>
        <v>0</v>
      </c>
      <c r="EG78" s="757">
        <f t="shared" si="69"/>
        <v>0</v>
      </c>
      <c r="EH78" s="757">
        <f t="shared" si="70"/>
        <v>4.4423999999999992</v>
      </c>
      <c r="EI78" s="833">
        <f t="shared" si="71"/>
        <v>715.23</v>
      </c>
      <c r="EJ78" s="821">
        <f>'[4]3'!EJ78</f>
        <v>1.1999999999999999E-3</v>
      </c>
      <c r="EK78" s="818">
        <f>'[4]3'!EK78</f>
        <v>1E-3</v>
      </c>
      <c r="EL78" s="818">
        <f>'[4]3'!EL78</f>
        <v>1.1999999999999999E-3</v>
      </c>
      <c r="EM78" s="818">
        <f>'[4]3'!EM78</f>
        <v>1E-3</v>
      </c>
      <c r="EN78" s="818">
        <f>'[4]3'!EN78</f>
        <v>1E-3</v>
      </c>
      <c r="EO78" s="818">
        <f>'[4]3'!EO78</f>
        <v>0</v>
      </c>
      <c r="EP78" s="757">
        <f t="shared" si="72"/>
        <v>4.0720799999999997</v>
      </c>
      <c r="EQ78" s="757">
        <f t="shared" si="73"/>
        <v>0.72389999999999988</v>
      </c>
      <c r="ER78" s="757">
        <f t="shared" si="74"/>
        <v>0</v>
      </c>
      <c r="ES78" s="757">
        <f t="shared" si="75"/>
        <v>0</v>
      </c>
      <c r="ET78" s="757">
        <f t="shared" si="76"/>
        <v>772.15</v>
      </c>
      <c r="EU78" s="757">
        <f t="shared" si="77"/>
        <v>0</v>
      </c>
      <c r="EV78" s="757">
        <f t="shared" si="78"/>
        <v>0</v>
      </c>
      <c r="EW78" s="757">
        <f t="shared" si="79"/>
        <v>4.7959799999999992</v>
      </c>
      <c r="EX78" s="833">
        <f t="shared" si="80"/>
        <v>772.15</v>
      </c>
      <c r="EY78" s="818">
        <f>'[4]3'!EY78</f>
        <v>1.1999999999999999E-3</v>
      </c>
      <c r="EZ78" s="818">
        <f>'[4]3'!EZ78</f>
        <v>1E-3</v>
      </c>
      <c r="FA78" s="818">
        <f>'[4]3'!FA78</f>
        <v>1.1999999999999999E-3</v>
      </c>
      <c r="FB78" s="818">
        <f>'[4]3'!FB78</f>
        <v>1E-3</v>
      </c>
      <c r="FC78" s="818">
        <f>'[4]3'!FC78</f>
        <v>1E-3</v>
      </c>
      <c r="FD78" s="818">
        <f>'[4]3'!FD78</f>
        <v>0</v>
      </c>
      <c r="FE78" s="757">
        <f t="shared" si="81"/>
        <v>4.51668</v>
      </c>
      <c r="FF78" s="757">
        <f t="shared" si="82"/>
        <v>0.82839999999999991</v>
      </c>
      <c r="FG78" s="757">
        <f t="shared" si="83"/>
        <v>0</v>
      </c>
      <c r="FH78" s="757">
        <f t="shared" si="84"/>
        <v>0</v>
      </c>
      <c r="FI78" s="757">
        <f t="shared" si="85"/>
        <v>860.56</v>
      </c>
      <c r="FJ78" s="757">
        <f t="shared" si="86"/>
        <v>0</v>
      </c>
      <c r="FK78" s="757">
        <f t="shared" si="87"/>
        <v>0</v>
      </c>
      <c r="FL78" s="757">
        <f t="shared" si="88"/>
        <v>5.3450800000000003</v>
      </c>
      <c r="FM78" s="833">
        <f t="shared" si="89"/>
        <v>860.56</v>
      </c>
      <c r="FN78" s="818">
        <f>'[4]3'!FN78</f>
        <v>1.1999999999999999E-3</v>
      </c>
      <c r="FO78" s="818">
        <f>'[4]3'!FO78</f>
        <v>1E-3</v>
      </c>
      <c r="FP78" s="818">
        <f>'[4]3'!FP78</f>
        <v>1.1999999999999999E-3</v>
      </c>
      <c r="FQ78" s="818">
        <f>'[4]3'!FQ78</f>
        <v>1E-3</v>
      </c>
      <c r="FR78" s="818">
        <f>'[4]3'!FR78</f>
        <v>1E-3</v>
      </c>
      <c r="FS78" s="818">
        <f>'[4]3'!FS78</f>
        <v>0</v>
      </c>
      <c r="FT78" s="757">
        <f t="shared" si="90"/>
        <v>4.8959999999999999</v>
      </c>
      <c r="FU78" s="757">
        <f t="shared" si="91"/>
        <v>0.92800000000000016</v>
      </c>
      <c r="FV78" s="757">
        <f t="shared" si="92"/>
        <v>0</v>
      </c>
      <c r="FW78" s="757">
        <f t="shared" si="93"/>
        <v>0</v>
      </c>
      <c r="FX78" s="757">
        <f t="shared" si="94"/>
        <v>937.66</v>
      </c>
      <c r="FY78" s="757">
        <f t="shared" si="95"/>
        <v>0</v>
      </c>
      <c r="FZ78" s="757">
        <f t="shared" si="96"/>
        <v>0</v>
      </c>
      <c r="GA78" s="757">
        <f t="shared" si="97"/>
        <v>5.8239999999999998</v>
      </c>
      <c r="GB78" s="833">
        <f t="shared" si="98"/>
        <v>937.66</v>
      </c>
      <c r="GC78" s="835">
        <f t="shared" ref="GC78:GD114" si="117">R78+AG78+AV78+BK78+BZ78+CO78</f>
        <v>26.706299999999999</v>
      </c>
      <c r="GD78" s="836">
        <f t="shared" si="117"/>
        <v>4299.7199999999993</v>
      </c>
      <c r="GE78" s="837">
        <f t="shared" ref="GE78:GF114" si="118">DD78+DS78+EH78+EW78+FL78+GA78</f>
        <v>25.909979999999997</v>
      </c>
      <c r="GF78" s="838">
        <f t="shared" si="118"/>
        <v>4171.51</v>
      </c>
      <c r="GG78" s="839">
        <f t="shared" ref="GG78:GH114" si="119">GC78+GE78</f>
        <v>52.616279999999996</v>
      </c>
      <c r="GH78" s="59">
        <f t="shared" si="119"/>
        <v>8471.23</v>
      </c>
      <c r="GI78" s="828">
        <v>9</v>
      </c>
      <c r="GJ78" s="105">
        <f t="shared" si="113"/>
        <v>52.616279999999996</v>
      </c>
      <c r="GK78" s="59">
        <f t="shared" si="111"/>
        <v>8471.23</v>
      </c>
      <c r="GL78" s="840">
        <f t="shared" si="112"/>
        <v>0</v>
      </c>
      <c r="GM78" s="841">
        <f t="shared" si="112"/>
        <v>0</v>
      </c>
    </row>
    <row r="79" spans="1:195" ht="18" customHeight="1">
      <c r="A79" s="814">
        <v>65</v>
      </c>
      <c r="B79" s="842" t="s">
        <v>1256</v>
      </c>
      <c r="C79" s="33" t="s">
        <v>1191</v>
      </c>
      <c r="D79" s="832">
        <f>[4]цены!E73</f>
        <v>497.5</v>
      </c>
      <c r="E79" s="818">
        <f>'[4]3'!E79</f>
        <v>5.9999999999999995E-4</v>
      </c>
      <c r="F79" s="818">
        <f>'[4]3'!F79</f>
        <v>5.0000000000000001E-4</v>
      </c>
      <c r="G79" s="818">
        <f>'[4]3'!G79</f>
        <v>5.9999999999999995E-4</v>
      </c>
      <c r="H79" s="818">
        <f>'[4]3'!H79</f>
        <v>1E-3</v>
      </c>
      <c r="I79" s="818">
        <f>'[4]3'!I79</f>
        <v>1E-3</v>
      </c>
      <c r="J79" s="818">
        <f>'[4]3'!J79</f>
        <v>0</v>
      </c>
      <c r="K79" s="757">
        <f t="shared" ref="K79:K114" si="120">$J$11*$K$11*E79</f>
        <v>1.5779399999999999</v>
      </c>
      <c r="L79" s="757">
        <f t="shared" ref="L79:L114" si="121">$J$11*$L$11*F79</f>
        <v>0.29835</v>
      </c>
      <c r="M79" s="819">
        <f t="shared" ref="M79:M114" si="122">$J$11*$M$11*G79</f>
        <v>0</v>
      </c>
      <c r="N79" s="819">
        <f t="shared" ref="N79:N114" si="123">$J$11*$N$11*G79</f>
        <v>0</v>
      </c>
      <c r="O79" s="757">
        <f t="shared" ref="O79:O109" si="124">ROUND(SUM((K79+L79+M79+N79)*D79),2)</f>
        <v>933.45</v>
      </c>
      <c r="P79" s="815">
        <f t="shared" si="102"/>
        <v>0</v>
      </c>
      <c r="Q79" s="757">
        <f t="shared" ref="Q79:Q109" si="125">ROUND(SUM(P79*D79),2)</f>
        <v>0</v>
      </c>
      <c r="R79" s="757">
        <f t="shared" ref="R79:R114" si="126">K79+L79+M79+N79+P79</f>
        <v>1.87629</v>
      </c>
      <c r="S79" s="833">
        <f t="shared" ref="S79:S114" si="127">O79+Q79</f>
        <v>933.45</v>
      </c>
      <c r="T79" s="821">
        <f>'[4]3'!T79</f>
        <v>5.9999999999999995E-4</v>
      </c>
      <c r="U79" s="818">
        <f>'[4]3'!U79</f>
        <v>5.0000000000000001E-4</v>
      </c>
      <c r="V79" s="818">
        <f>'[4]3'!V79</f>
        <v>5.9999999999999995E-4</v>
      </c>
      <c r="W79" s="818">
        <f>'[4]3'!W79</f>
        <v>1E-3</v>
      </c>
      <c r="X79" s="818">
        <f>'[4]3'!X79</f>
        <v>1E-3</v>
      </c>
      <c r="Y79" s="818">
        <f>'[4]3'!Y79</f>
        <v>0</v>
      </c>
      <c r="Z79" s="757">
        <f t="shared" ref="Z79:Z114" si="128">$Y$11*$Z$11*T79</f>
        <v>1.9353599999999997</v>
      </c>
      <c r="AA79" s="757">
        <f t="shared" ref="AA79:AA114" si="129">$Y$11*$AA$11*U79</f>
        <v>0.39689999999999998</v>
      </c>
      <c r="AB79" s="757">
        <f t="shared" ref="AB79:AB114" si="130">$Y$11*$AB$11*V79</f>
        <v>0</v>
      </c>
      <c r="AC79" s="757">
        <f t="shared" ref="AC79:AC114" si="131">$Y$11*$AC$11*V79</f>
        <v>0</v>
      </c>
      <c r="AD79" s="757">
        <f t="shared" ref="AD79:AD109" si="132">ROUND((Z79+AA79+AB79+AC79)*D79,2)</f>
        <v>1160.3</v>
      </c>
      <c r="AE79" s="815">
        <f t="shared" si="103"/>
        <v>0</v>
      </c>
      <c r="AF79" s="757">
        <f t="shared" ref="AF79:AF109" si="133">ROUND(AE79*D79,2)</f>
        <v>0</v>
      </c>
      <c r="AG79" s="757">
        <f t="shared" ref="AG79:AG114" si="134">Z79+AA79+AB79+AC79+AE79</f>
        <v>2.3322599999999998</v>
      </c>
      <c r="AH79" s="833">
        <f t="shared" ref="AH79:AH114" si="135">AD79+AF79</f>
        <v>1160.3</v>
      </c>
      <c r="AI79" s="834">
        <v>5.9999999999999995E-4</v>
      </c>
      <c r="AJ79" s="808">
        <v>5.0000000000000001E-4</v>
      </c>
      <c r="AK79" s="808">
        <v>5.9999999999999995E-4</v>
      </c>
      <c r="AL79" s="808">
        <v>1E-3</v>
      </c>
      <c r="AM79" s="808">
        <v>1E-3</v>
      </c>
      <c r="AN79" s="808"/>
      <c r="AO79" s="757">
        <f t="shared" ref="AO79:AO114" si="136">$AO$11*$AN$11*AI79</f>
        <v>2.4563999999999999</v>
      </c>
      <c r="AP79" s="757">
        <f t="shared" ref="AP79:AP114" si="137">$AP$11*$AN$11*AJ79</f>
        <v>0.52600000000000025</v>
      </c>
      <c r="AQ79" s="757">
        <f t="shared" ref="AQ79:AQ114" si="138">$AQ$11*$AN$11*AK79</f>
        <v>0</v>
      </c>
      <c r="AR79" s="757">
        <f t="shared" ref="AR79:AR114" si="139">$AR$11*$AN$11*AK79</f>
        <v>0</v>
      </c>
      <c r="AS79" s="757">
        <f t="shared" ref="AS79:AS109" si="140">ROUND((AO79+AP79+AQ79+AR79)*D79,2)</f>
        <v>1483.74</v>
      </c>
      <c r="AT79" s="815">
        <f t="shared" si="104"/>
        <v>0</v>
      </c>
      <c r="AU79" s="757">
        <f t="shared" ref="AU79:AU109" si="141">ROUND(AT79*D79,2)</f>
        <v>0</v>
      </c>
      <c r="AV79" s="757">
        <f t="shared" ref="AV79:AV114" si="142">AO79+AP79+AQ79+AR79+AT79</f>
        <v>2.9824000000000002</v>
      </c>
      <c r="AW79" s="833">
        <f t="shared" ref="AW79:AW114" si="143">AS79+AU79</f>
        <v>1483.74</v>
      </c>
      <c r="AX79" s="818">
        <f>'[4]3'!AX79</f>
        <v>5.9999999999999995E-4</v>
      </c>
      <c r="AY79" s="818">
        <f>'[4]3'!AY79</f>
        <v>5.0000000000000001E-4</v>
      </c>
      <c r="AZ79" s="818">
        <f>'[4]3'!AZ79</f>
        <v>5.9999999999999995E-4</v>
      </c>
      <c r="BA79" s="818">
        <f>'[4]3'!BA79</f>
        <v>1E-3</v>
      </c>
      <c r="BB79" s="818">
        <f>'[4]3'!BB79</f>
        <v>1E-3</v>
      </c>
      <c r="BC79" s="818">
        <f>'[4]3'!BC79</f>
        <v>0</v>
      </c>
      <c r="BD79" s="757">
        <f t="shared" ref="BD79:BD114" si="144">$BC$11*$BD$11*AX79</f>
        <v>2.12154</v>
      </c>
      <c r="BE79" s="757">
        <f t="shared" ref="BE79:BE114" si="145">$BC$11*$BE$11*AY79</f>
        <v>0.49684999999999985</v>
      </c>
      <c r="BF79" s="757">
        <f t="shared" ref="BF79:BF114" si="146">$BC$11*$BF$11*AZ79</f>
        <v>0</v>
      </c>
      <c r="BG79" s="757">
        <f t="shared" ref="BG79:BG114" si="147">$BC$11*$BG$11*AZ79</f>
        <v>0</v>
      </c>
      <c r="BH79" s="757">
        <f t="shared" ref="BH79:BH109" si="148">ROUND((BD79+BE79+BF79+BG79)*D79,2)</f>
        <v>1302.6500000000001</v>
      </c>
      <c r="BI79" s="815">
        <f t="shared" si="105"/>
        <v>0</v>
      </c>
      <c r="BJ79" s="757">
        <f t="shared" ref="BJ79:BJ109" si="149">ROUND(BI79*D79,2)</f>
        <v>0</v>
      </c>
      <c r="BK79" s="757">
        <f t="shared" ref="BK79:BK114" si="150">BD79+BE79+BF79+BG79+BI79</f>
        <v>2.6183899999999998</v>
      </c>
      <c r="BL79" s="833">
        <f t="shared" ref="BL79:BL114" si="151">BH79+BJ79</f>
        <v>1302.6500000000001</v>
      </c>
      <c r="BM79" s="821">
        <f>'[4]3'!BM79</f>
        <v>5.9999999999999995E-4</v>
      </c>
      <c r="BN79" s="818">
        <f>'[4]3'!BN79</f>
        <v>5.0000000000000001E-4</v>
      </c>
      <c r="BO79" s="818">
        <f>'[4]3'!BO79</f>
        <v>5.9999999999999995E-4</v>
      </c>
      <c r="BP79" s="818">
        <f>'[4]3'!BP79</f>
        <v>1E-3</v>
      </c>
      <c r="BQ79" s="818">
        <f>'[4]3'!BQ79</f>
        <v>1E-3</v>
      </c>
      <c r="BR79" s="818">
        <f>'[4]3'!BR79</f>
        <v>0</v>
      </c>
      <c r="BS79" s="757">
        <f t="shared" ref="BS79:BS114" si="152">$BR$11*$BS$11*BM79</f>
        <v>1.5994799999999998</v>
      </c>
      <c r="BT79" s="757">
        <f t="shared" ref="BT79:BT114" si="153">$BR$11*$BT$11*BN79</f>
        <v>0.42299999999999999</v>
      </c>
      <c r="BU79" s="757">
        <f t="shared" ref="BU79:BU114" si="154">$BR$11*$BU$11*BO79</f>
        <v>0</v>
      </c>
      <c r="BV79" s="757">
        <f t="shared" ref="BV79:BV114" si="155">$BR$11*$BV$11*BO79</f>
        <v>0</v>
      </c>
      <c r="BW79" s="757">
        <f t="shared" ref="BW79:BW109" si="156">ROUND((BS79+BT79+BU79+BV79)*D79,2)</f>
        <v>1006.18</v>
      </c>
      <c r="BX79" s="815">
        <f t="shared" si="106"/>
        <v>0</v>
      </c>
      <c r="BY79" s="757">
        <f t="shared" ref="BY79:BY109" si="157">ROUND(BX79*D79,2)</f>
        <v>0</v>
      </c>
      <c r="BZ79" s="757">
        <f t="shared" ref="BZ79:BZ114" si="158">BS79+BT79+BU79+BV79+BX79</f>
        <v>2.0224799999999998</v>
      </c>
      <c r="CA79" s="833">
        <f t="shared" ref="CA79:CA114" si="159">BW79+BY79</f>
        <v>1006.18</v>
      </c>
      <c r="CB79" s="818">
        <f>'[4]3'!CB79</f>
        <v>5.9999999999999995E-4</v>
      </c>
      <c r="CC79" s="818">
        <f>'[4]3'!CC79</f>
        <v>5.0000000000000001E-4</v>
      </c>
      <c r="CD79" s="818">
        <f>'[4]3'!CD79</f>
        <v>5.9999999999999995E-4</v>
      </c>
      <c r="CE79" s="818">
        <f>'[4]3'!CE79</f>
        <v>1E-3</v>
      </c>
      <c r="CF79" s="818">
        <f>'[4]3'!CF79</f>
        <v>1E-3</v>
      </c>
      <c r="CG79" s="818">
        <f>'[4]3'!CG79</f>
        <v>0</v>
      </c>
      <c r="CH79" s="757">
        <f t="shared" ref="CH79:CH114" si="160">$CG$11*$CH$11*CB79</f>
        <v>1.1593799999999999</v>
      </c>
      <c r="CI79" s="757">
        <f t="shared" ref="CI79:CI114" si="161">$CG$11*$CI$11*CC79</f>
        <v>0.3619500000000001</v>
      </c>
      <c r="CJ79" s="757">
        <f t="shared" ref="CJ79:CJ114" si="162">$CG$11*$CJ$11*CD79</f>
        <v>0</v>
      </c>
      <c r="CK79" s="757">
        <f t="shared" ref="CK79:CK114" si="163">$CG$11*$CK$11*CD79</f>
        <v>0</v>
      </c>
      <c r="CL79" s="757">
        <f t="shared" ref="CL79:CL109" si="164">ROUND((CH79+CI79+CJ79+CK79)*D79,2)</f>
        <v>756.86</v>
      </c>
      <c r="CM79" s="815">
        <f t="shared" si="107"/>
        <v>0</v>
      </c>
      <c r="CN79" s="757">
        <f t="shared" ref="CN79:CN109" si="165">ROUND(CM79*D79,2)</f>
        <v>0</v>
      </c>
      <c r="CO79" s="757">
        <f t="shared" ref="CO79:CO114" si="166">CH79+CI79+CJ79+CK79+CM79</f>
        <v>1.5213299999999998</v>
      </c>
      <c r="CP79" s="833">
        <f t="shared" ref="CP79:CP114" si="167">CL79+CN79</f>
        <v>756.86</v>
      </c>
      <c r="CQ79" s="821">
        <f>'[4]3'!CQ79</f>
        <v>5.9999999999999995E-4</v>
      </c>
      <c r="CR79" s="818">
        <f>'[4]3'!CR79</f>
        <v>5.0000000000000001E-4</v>
      </c>
      <c r="CS79" s="818">
        <f>'[4]3'!CS79</f>
        <v>5.9999999999999995E-4</v>
      </c>
      <c r="CT79" s="818">
        <f>'[4]3'!CT79</f>
        <v>1E-3</v>
      </c>
      <c r="CU79" s="818">
        <f>'[4]3'!CU79</f>
        <v>1E-3</v>
      </c>
      <c r="CV79" s="818">
        <f>'[4]3'!CV79</f>
        <v>0</v>
      </c>
      <c r="CW79" s="757">
        <f t="shared" ref="CW79:CW114" si="168">$CV$11*$CW$11*CQ79</f>
        <v>0.86639999999999995</v>
      </c>
      <c r="CX79" s="757">
        <f t="shared" ref="CX79:CX114" si="169">$CV$11*$CX$11*CR79</f>
        <v>0.32015000000000005</v>
      </c>
      <c r="CY79" s="757">
        <f t="shared" ref="CY79:CY114" si="170">$CV$11*$CY$11*CS79</f>
        <v>0</v>
      </c>
      <c r="CZ79" s="757">
        <f t="shared" ref="CZ79:CZ114" si="171">$CV$11*$CZ$11*CS79</f>
        <v>0</v>
      </c>
      <c r="DA79" s="757">
        <f t="shared" ref="DA79:DA109" si="172">ROUND((CW79+CX79+CY79+CZ79)*D79,2)</f>
        <v>590.30999999999995</v>
      </c>
      <c r="DB79" s="815">
        <f t="shared" si="108"/>
        <v>0</v>
      </c>
      <c r="DC79" s="757">
        <f t="shared" ref="DC79:DC109" si="173">ROUND(DB79*D79,2)</f>
        <v>0</v>
      </c>
      <c r="DD79" s="757">
        <f t="shared" ref="DD79:DD114" si="174">CW79+CX79+CY79+CZ79+DB79</f>
        <v>1.18655</v>
      </c>
      <c r="DE79" s="833">
        <f t="shared" ref="DE79:DE114" si="175">DA79+DC79</f>
        <v>590.30999999999995</v>
      </c>
      <c r="DF79" s="821">
        <f>'[4]3'!DF79</f>
        <v>5.9999999999999995E-4</v>
      </c>
      <c r="DG79" s="818">
        <f>'[4]3'!DG79</f>
        <v>5.0000000000000001E-4</v>
      </c>
      <c r="DH79" s="818">
        <f>'[4]3'!DH79</f>
        <v>5.9999999999999995E-4</v>
      </c>
      <c r="DI79" s="818">
        <f>'[4]3'!DI79</f>
        <v>1E-3</v>
      </c>
      <c r="DJ79" s="818">
        <f>'[4]3'!DJ79</f>
        <v>1E-3</v>
      </c>
      <c r="DK79" s="818">
        <f>'[4]3'!DK79</f>
        <v>0</v>
      </c>
      <c r="DL79" s="757">
        <f t="shared" ref="DL79:DL114" si="176">$DK$11*$DL$11*DF79</f>
        <v>1.1982599999999999</v>
      </c>
      <c r="DM79" s="757">
        <f t="shared" ref="DM79:DM114" si="177">$DK$11*$DM$11*DG79</f>
        <v>0.36645000000000005</v>
      </c>
      <c r="DN79" s="757">
        <f t="shared" ref="DN79:DN114" si="178">$DK$11*$DN$11*DH79</f>
        <v>0</v>
      </c>
      <c r="DO79" s="757">
        <f t="shared" ref="DO79:DO114" si="179">$DK$11*$DO$11*DI79</f>
        <v>0</v>
      </c>
      <c r="DP79" s="757">
        <f t="shared" ref="DP79:DP109" si="180">ROUND((DL79+DM79+DN79+DO79)*D79,2)</f>
        <v>778.44</v>
      </c>
      <c r="DQ79" s="815">
        <f t="shared" si="109"/>
        <v>0</v>
      </c>
      <c r="DR79" s="757">
        <f t="shared" ref="DR79:DR109" si="181">ROUND(DQ79*D79,2)</f>
        <v>0</v>
      </c>
      <c r="DS79" s="757">
        <f t="shared" ref="DS79:DS114" si="182">DL79+DM79+DN79+DO79+DQ79</f>
        <v>1.5647099999999998</v>
      </c>
      <c r="DT79" s="833">
        <f t="shared" ref="DT79:DT114" si="183">DP79+DR79</f>
        <v>778.44</v>
      </c>
      <c r="DU79" s="821">
        <f>'[4]3'!DU79</f>
        <v>5.9999999999999995E-4</v>
      </c>
      <c r="DV79" s="818">
        <f>'[4]3'!DV79</f>
        <v>5.0000000000000001E-4</v>
      </c>
      <c r="DW79" s="818">
        <f>'[4]3'!DW79</f>
        <v>5.9999999999999995E-4</v>
      </c>
      <c r="DX79" s="818">
        <f>'[4]3'!DX79</f>
        <v>1E-3</v>
      </c>
      <c r="DY79" s="818">
        <f>'[4]3'!DY79</f>
        <v>1E-3</v>
      </c>
      <c r="DZ79" s="818">
        <f>'[4]3'!DZ79</f>
        <v>0</v>
      </c>
      <c r="EA79" s="757">
        <f t="shared" ref="EA79:EA114" si="184">$DZ$11*$EA$11*DU79</f>
        <v>1.8551999999999997</v>
      </c>
      <c r="EB79" s="757">
        <f t="shared" ref="EB79:EB114" si="185">$DZ$11*$EB$11*DV79</f>
        <v>0.36599999999999994</v>
      </c>
      <c r="EC79" s="757">
        <f t="shared" ref="EC79:EC114" si="186">$DZ$11*$EC$11*DW79</f>
        <v>0</v>
      </c>
      <c r="ED79" s="757">
        <f t="shared" ref="ED79:ED114" si="187">$DZ$11*$ED$11*DW79</f>
        <v>0</v>
      </c>
      <c r="EE79" s="757">
        <f t="shared" ref="EE79:EE109" si="188">ROUND((EA79+EB79+EC79+ED79)*D79,2)</f>
        <v>1105.05</v>
      </c>
      <c r="EF79" s="757">
        <f t="shared" si="110"/>
        <v>0</v>
      </c>
      <c r="EG79" s="757">
        <f t="shared" ref="EG79:EG109" si="189">ROUND(EF79*D79,2)</f>
        <v>0</v>
      </c>
      <c r="EH79" s="757">
        <f t="shared" ref="EH79:EH114" si="190">EA79+EB79+EC79+ED79+EF79</f>
        <v>2.2211999999999996</v>
      </c>
      <c r="EI79" s="833">
        <f t="shared" ref="EI79:EI114" si="191">EE79+EG79</f>
        <v>1105.05</v>
      </c>
      <c r="EJ79" s="821">
        <f>'[4]3'!EJ79</f>
        <v>5.9999999999999995E-4</v>
      </c>
      <c r="EK79" s="818">
        <f>'[4]3'!EK79</f>
        <v>5.0000000000000001E-4</v>
      </c>
      <c r="EL79" s="818">
        <f>'[4]3'!EL79</f>
        <v>5.9999999999999995E-4</v>
      </c>
      <c r="EM79" s="818">
        <f>'[4]3'!EM79</f>
        <v>1E-3</v>
      </c>
      <c r="EN79" s="818">
        <f>'[4]3'!EN79</f>
        <v>1E-3</v>
      </c>
      <c r="EO79" s="818">
        <f>'[4]3'!EO79</f>
        <v>0</v>
      </c>
      <c r="EP79" s="757">
        <f t="shared" ref="EP79:EP114" si="192">$EO$11*$EP$11*EJ79</f>
        <v>2.0360399999999998</v>
      </c>
      <c r="EQ79" s="757">
        <f t="shared" ref="EQ79:EQ114" si="193">$EO$11*$EQ$11*EK79</f>
        <v>0.36194999999999994</v>
      </c>
      <c r="ER79" s="757">
        <f t="shared" ref="ER79:ER114" si="194">$EO$11*$ER$11*EL79</f>
        <v>0</v>
      </c>
      <c r="ES79" s="757">
        <f t="shared" ref="ES79:ES114" si="195">$EO$11*$ES$11*EL79</f>
        <v>0</v>
      </c>
      <c r="ET79" s="757">
        <f t="shared" ref="ET79:ET109" si="196">ROUND((EP79+EQ79+ER79+ES79)*D79,2)</f>
        <v>1193</v>
      </c>
      <c r="EU79" s="757">
        <f t="shared" ref="EU79:EU114" si="197">$EO$11*$EU$11*EO79</f>
        <v>0</v>
      </c>
      <c r="EV79" s="757">
        <f t="shared" ref="EV79:EV109" si="198">ROUND(EU79*D79,2)</f>
        <v>0</v>
      </c>
      <c r="EW79" s="757">
        <f t="shared" ref="EW79:EW114" si="199">EP79+EQ79+ER79+ES79+EU79</f>
        <v>2.3979899999999996</v>
      </c>
      <c r="EX79" s="833">
        <f t="shared" ref="EX79:EX114" si="200">ET79+EV79</f>
        <v>1193</v>
      </c>
      <c r="EY79" s="818">
        <f>'[4]3'!EY79</f>
        <v>5.9999999999999995E-4</v>
      </c>
      <c r="EZ79" s="818">
        <f>'[4]3'!EZ79</f>
        <v>5.0000000000000001E-4</v>
      </c>
      <c r="FA79" s="818">
        <f>'[4]3'!FA79</f>
        <v>5.9999999999999995E-4</v>
      </c>
      <c r="FB79" s="818">
        <f>'[4]3'!FB79</f>
        <v>1E-3</v>
      </c>
      <c r="FC79" s="818">
        <f>'[4]3'!FC79</f>
        <v>1E-3</v>
      </c>
      <c r="FD79" s="818">
        <f>'[4]3'!FD79</f>
        <v>0</v>
      </c>
      <c r="FE79" s="757">
        <f t="shared" ref="FE79:FE114" si="201">$FD$11*$FE$11*EY79</f>
        <v>2.25834</v>
      </c>
      <c r="FF79" s="757">
        <f t="shared" ref="FF79:FF114" si="202">$FD$11*$FF$11*EZ79</f>
        <v>0.41419999999999996</v>
      </c>
      <c r="FG79" s="757">
        <f t="shared" ref="FG79:FG114" si="203">$FD$11*$FG$11*FA79</f>
        <v>0</v>
      </c>
      <c r="FH79" s="757">
        <f t="shared" ref="FH79:FH114" si="204">$FD$11*$FH$11*FA79</f>
        <v>0</v>
      </c>
      <c r="FI79" s="757">
        <f t="shared" ref="FI79:FI109" si="205">ROUND((FE79+FF79+FG79+FH79)*D79,2)</f>
        <v>1329.59</v>
      </c>
      <c r="FJ79" s="757">
        <f t="shared" ref="FJ79:FJ114" si="206">$FD$11*$FJ$11*FD79</f>
        <v>0</v>
      </c>
      <c r="FK79" s="757">
        <f t="shared" ref="FK79:FK109" si="207">ROUND(FJ79*D79,2)</f>
        <v>0</v>
      </c>
      <c r="FL79" s="757">
        <f t="shared" ref="FL79:FL114" si="208">FE79+FF79+FG79+FH79+FJ79</f>
        <v>2.6725400000000001</v>
      </c>
      <c r="FM79" s="833">
        <f t="shared" ref="FM79:FM114" si="209">FI79+FK79</f>
        <v>1329.59</v>
      </c>
      <c r="FN79" s="818">
        <f>'[4]3'!FN79</f>
        <v>5.9999999999999995E-4</v>
      </c>
      <c r="FO79" s="818">
        <f>'[4]3'!FO79</f>
        <v>5.0000000000000001E-4</v>
      </c>
      <c r="FP79" s="818">
        <f>'[4]3'!FP79</f>
        <v>5.9999999999999995E-4</v>
      </c>
      <c r="FQ79" s="818">
        <f>'[4]3'!FQ79</f>
        <v>1E-3</v>
      </c>
      <c r="FR79" s="818">
        <f>'[4]3'!FR79</f>
        <v>1E-3</v>
      </c>
      <c r="FS79" s="818">
        <f>'[4]3'!FS79</f>
        <v>0</v>
      </c>
      <c r="FT79" s="757">
        <f t="shared" ref="FT79:FT114" si="210">$FS$11*$FT$11*FN79</f>
        <v>2.448</v>
      </c>
      <c r="FU79" s="757">
        <f t="shared" ref="FU79:FU114" si="211">$FS$11*$FU$11*FO79</f>
        <v>0.46400000000000008</v>
      </c>
      <c r="FV79" s="757">
        <f t="shared" ref="FV79:FV114" si="212">$FS$11*$FV$11*FP79</f>
        <v>0</v>
      </c>
      <c r="FW79" s="757">
        <f t="shared" ref="FW79:FW114" si="213">$FS$11*$FW$11*FP79</f>
        <v>0</v>
      </c>
      <c r="FX79" s="757">
        <f t="shared" ref="FX79:FX109" si="214">ROUND((FT79+FU79+FV79+FW79)*D79,2)</f>
        <v>1448.72</v>
      </c>
      <c r="FY79" s="757">
        <f t="shared" ref="FY79:FY114" si="215">$FS$11*$FY$11*FS79</f>
        <v>0</v>
      </c>
      <c r="FZ79" s="757">
        <f t="shared" ref="FZ79:FZ109" si="216">ROUND(FY79*D79,2)</f>
        <v>0</v>
      </c>
      <c r="GA79" s="757">
        <f t="shared" ref="GA79:GA114" si="217">FT79+FU79+FV79+FW79+FY79</f>
        <v>2.9119999999999999</v>
      </c>
      <c r="GB79" s="833">
        <f t="shared" ref="GB79:GB114" si="218">FX79+FZ79</f>
        <v>1448.72</v>
      </c>
      <c r="GC79" s="835">
        <f t="shared" si="117"/>
        <v>13.353149999999999</v>
      </c>
      <c r="GD79" s="836">
        <f t="shared" si="117"/>
        <v>6643.1799999999994</v>
      </c>
      <c r="GE79" s="837">
        <f t="shared" si="118"/>
        <v>12.954989999999999</v>
      </c>
      <c r="GF79" s="838">
        <f t="shared" si="118"/>
        <v>6445.1100000000006</v>
      </c>
      <c r="GG79" s="839">
        <f t="shared" si="119"/>
        <v>26.308139999999998</v>
      </c>
      <c r="GH79" s="59">
        <f t="shared" si="119"/>
        <v>13088.29</v>
      </c>
      <c r="GI79" s="828">
        <v>9</v>
      </c>
      <c r="GJ79" s="105">
        <f t="shared" si="113"/>
        <v>26.308139999999998</v>
      </c>
      <c r="GK79" s="59">
        <f t="shared" si="111"/>
        <v>13088.29</v>
      </c>
      <c r="GL79" s="840">
        <f t="shared" si="112"/>
        <v>0</v>
      </c>
      <c r="GM79" s="841">
        <f t="shared" si="112"/>
        <v>0</v>
      </c>
    </row>
    <row r="80" spans="1:195" ht="18" customHeight="1">
      <c r="A80" s="831">
        <v>66</v>
      </c>
      <c r="B80" s="842" t="s">
        <v>1257</v>
      </c>
      <c r="C80" s="33" t="s">
        <v>1191</v>
      </c>
      <c r="D80" s="832">
        <f>[4]цены!E74</f>
        <v>97.5</v>
      </c>
      <c r="E80" s="818">
        <f>'[4]3'!E80</f>
        <v>1.0999999999999999E-2</v>
      </c>
      <c r="F80" s="818">
        <f>'[4]3'!F80</f>
        <v>8.9999999999999993E-3</v>
      </c>
      <c r="G80" s="818">
        <f>'[4]3'!G80</f>
        <v>1.0999999999999999E-2</v>
      </c>
      <c r="H80" s="818">
        <f>'[4]3'!H80</f>
        <v>0.01</v>
      </c>
      <c r="I80" s="818">
        <f>'[4]3'!I80</f>
        <v>5.0000000000000001E-3</v>
      </c>
      <c r="J80" s="818">
        <f>'[4]3'!J80</f>
        <v>1E-3</v>
      </c>
      <c r="K80" s="757">
        <f t="shared" si="120"/>
        <v>28.928899999999999</v>
      </c>
      <c r="L80" s="757">
        <f t="shared" si="121"/>
        <v>5.3703000000000003</v>
      </c>
      <c r="M80" s="819">
        <f t="shared" si="122"/>
        <v>0</v>
      </c>
      <c r="N80" s="819">
        <f t="shared" si="123"/>
        <v>0</v>
      </c>
      <c r="O80" s="757">
        <f t="shared" si="124"/>
        <v>3344.17</v>
      </c>
      <c r="P80" s="815">
        <f t="shared" ref="P80:P114" si="219">$J$11*$P$11*J80</f>
        <v>0.59799999999999998</v>
      </c>
      <c r="Q80" s="757">
        <f t="shared" si="125"/>
        <v>58.31</v>
      </c>
      <c r="R80" s="757">
        <f t="shared" si="126"/>
        <v>34.897199999999998</v>
      </c>
      <c r="S80" s="833">
        <f t="shared" si="127"/>
        <v>3402.48</v>
      </c>
      <c r="T80" s="821">
        <f>'[4]3'!T80</f>
        <v>1.0999999999999999E-2</v>
      </c>
      <c r="U80" s="818">
        <f>'[4]3'!U80</f>
        <v>8.9999999999999993E-3</v>
      </c>
      <c r="V80" s="818">
        <f>'[4]3'!V80</f>
        <v>1.0999999999999999E-2</v>
      </c>
      <c r="W80" s="818">
        <f>'[4]3'!W80</f>
        <v>0.01</v>
      </c>
      <c r="X80" s="818">
        <f>'[4]3'!X80</f>
        <v>5.0000000000000001E-3</v>
      </c>
      <c r="Y80" s="818">
        <f>'[4]3'!Y80</f>
        <v>1E-3</v>
      </c>
      <c r="Z80" s="757">
        <f t="shared" si="128"/>
        <v>35.4816</v>
      </c>
      <c r="AA80" s="757">
        <f t="shared" si="129"/>
        <v>7.1441999999999988</v>
      </c>
      <c r="AB80" s="757">
        <f t="shared" si="130"/>
        <v>0</v>
      </c>
      <c r="AC80" s="757">
        <f t="shared" si="131"/>
        <v>0</v>
      </c>
      <c r="AD80" s="757">
        <f t="shared" si="132"/>
        <v>4156.0200000000004</v>
      </c>
      <c r="AE80" s="815">
        <f t="shared" ref="AE80:AE114" si="220">$Y$11*$AE$11*Y80</f>
        <v>0.82800000000000007</v>
      </c>
      <c r="AF80" s="757">
        <f t="shared" si="133"/>
        <v>80.73</v>
      </c>
      <c r="AG80" s="757">
        <f t="shared" si="134"/>
        <v>43.453800000000001</v>
      </c>
      <c r="AH80" s="833">
        <f t="shared" si="135"/>
        <v>4236.75</v>
      </c>
      <c r="AI80" s="834">
        <v>1.0999999999999999E-2</v>
      </c>
      <c r="AJ80" s="808">
        <v>8.9999999999999993E-3</v>
      </c>
      <c r="AK80" s="808">
        <v>1.0999999999999999E-2</v>
      </c>
      <c r="AL80" s="808">
        <v>0.01</v>
      </c>
      <c r="AM80" s="808">
        <v>5.0000000000000001E-3</v>
      </c>
      <c r="AN80" s="808">
        <v>1E-3</v>
      </c>
      <c r="AO80" s="757">
        <f t="shared" si="136"/>
        <v>45.033999999999999</v>
      </c>
      <c r="AP80" s="757">
        <f t="shared" si="137"/>
        <v>9.4680000000000035</v>
      </c>
      <c r="AQ80" s="757">
        <f t="shared" si="138"/>
        <v>0</v>
      </c>
      <c r="AR80" s="757">
        <f t="shared" si="139"/>
        <v>0</v>
      </c>
      <c r="AS80" s="757">
        <f t="shared" si="140"/>
        <v>5313.95</v>
      </c>
      <c r="AT80" s="815">
        <f t="shared" ref="AT80:AT114" si="221">$AN$11*$AT$11*AN80</f>
        <v>0.92</v>
      </c>
      <c r="AU80" s="757">
        <f t="shared" si="141"/>
        <v>89.7</v>
      </c>
      <c r="AV80" s="757">
        <f t="shared" si="142"/>
        <v>55.422000000000004</v>
      </c>
      <c r="AW80" s="833">
        <f t="shared" si="143"/>
        <v>5403.65</v>
      </c>
      <c r="AX80" s="818">
        <f>'[4]3'!AX80</f>
        <v>1.0999999999999999E-2</v>
      </c>
      <c r="AY80" s="818">
        <f>'[4]3'!AY80</f>
        <v>8.9999999999999993E-3</v>
      </c>
      <c r="AZ80" s="818">
        <f>'[4]3'!AZ80</f>
        <v>1.0999999999999999E-2</v>
      </c>
      <c r="BA80" s="818">
        <f>'[4]3'!BA80</f>
        <v>0.01</v>
      </c>
      <c r="BB80" s="818">
        <f>'[4]3'!BB80</f>
        <v>5.0000000000000001E-3</v>
      </c>
      <c r="BC80" s="818">
        <f>'[4]3'!BC80</f>
        <v>1E-3</v>
      </c>
      <c r="BD80" s="757">
        <f t="shared" si="144"/>
        <v>38.8949</v>
      </c>
      <c r="BE80" s="757">
        <f t="shared" si="145"/>
        <v>8.9432999999999971</v>
      </c>
      <c r="BF80" s="757">
        <f t="shared" si="146"/>
        <v>0</v>
      </c>
      <c r="BG80" s="757">
        <f t="shared" si="147"/>
        <v>0</v>
      </c>
      <c r="BH80" s="757">
        <f t="shared" si="148"/>
        <v>4664.22</v>
      </c>
      <c r="BI80" s="815">
        <f t="shared" ref="BI80:BI114" si="222">$BC$11*$BI$11*BC80*$BJ$11</f>
        <v>0</v>
      </c>
      <c r="BJ80" s="757">
        <f t="shared" si="149"/>
        <v>0</v>
      </c>
      <c r="BK80" s="757">
        <f t="shared" si="150"/>
        <v>47.838200000000001</v>
      </c>
      <c r="BL80" s="833">
        <f t="shared" si="151"/>
        <v>4664.22</v>
      </c>
      <c r="BM80" s="821">
        <f>'[4]3'!BM80</f>
        <v>1.0999999999999999E-2</v>
      </c>
      <c r="BN80" s="818">
        <f>'[4]3'!BN80</f>
        <v>8.9999999999999993E-3</v>
      </c>
      <c r="BO80" s="818">
        <f>'[4]3'!BO80</f>
        <v>1.0999999999999999E-2</v>
      </c>
      <c r="BP80" s="818">
        <f>'[4]3'!BP80</f>
        <v>0.01</v>
      </c>
      <c r="BQ80" s="818">
        <f>'[4]3'!BQ80</f>
        <v>5.0000000000000001E-3</v>
      </c>
      <c r="BR80" s="818">
        <f>'[4]3'!BR80</f>
        <v>1E-3</v>
      </c>
      <c r="BS80" s="757">
        <f t="shared" si="152"/>
        <v>29.323799999999995</v>
      </c>
      <c r="BT80" s="757">
        <f t="shared" si="153"/>
        <v>7.613999999999999</v>
      </c>
      <c r="BU80" s="757">
        <f t="shared" si="154"/>
        <v>0</v>
      </c>
      <c r="BV80" s="757">
        <f t="shared" si="155"/>
        <v>0</v>
      </c>
      <c r="BW80" s="757">
        <f t="shared" si="156"/>
        <v>3601.44</v>
      </c>
      <c r="BX80" s="815">
        <f t="shared" ref="BX80:BX114" si="223">$BR$11*$BX$11*BR80</f>
        <v>0.75600000000000001</v>
      </c>
      <c r="BY80" s="757">
        <f t="shared" si="157"/>
        <v>73.709999999999994</v>
      </c>
      <c r="BZ80" s="757">
        <f t="shared" si="158"/>
        <v>37.693799999999996</v>
      </c>
      <c r="CA80" s="833">
        <f t="shared" si="159"/>
        <v>3675.15</v>
      </c>
      <c r="CB80" s="818">
        <f>'[4]3'!CB80</f>
        <v>1.0999999999999999E-2</v>
      </c>
      <c r="CC80" s="818">
        <f>'[4]3'!CC80</f>
        <v>8.9999999999999993E-3</v>
      </c>
      <c r="CD80" s="818">
        <f>'[4]3'!CD80</f>
        <v>1.0999999999999999E-2</v>
      </c>
      <c r="CE80" s="818">
        <f>'[4]3'!CE80</f>
        <v>0.01</v>
      </c>
      <c r="CF80" s="818">
        <f>'[4]3'!CF80</f>
        <v>5.0000000000000001E-3</v>
      </c>
      <c r="CG80" s="818">
        <f>'[4]3'!CG80</f>
        <v>1E-3</v>
      </c>
      <c r="CH80" s="757">
        <f t="shared" si="160"/>
        <v>21.255299999999998</v>
      </c>
      <c r="CI80" s="757">
        <f t="shared" si="161"/>
        <v>6.5151000000000012</v>
      </c>
      <c r="CJ80" s="757">
        <f t="shared" si="162"/>
        <v>0</v>
      </c>
      <c r="CK80" s="757">
        <f t="shared" si="163"/>
        <v>0</v>
      </c>
      <c r="CL80" s="757">
        <f t="shared" si="164"/>
        <v>2707.61</v>
      </c>
      <c r="CM80" s="815">
        <f t="shared" ref="CM80:CM114" si="224">$CG$11*$CM$11*CG80</f>
        <v>0.627</v>
      </c>
      <c r="CN80" s="757">
        <f t="shared" si="165"/>
        <v>61.13</v>
      </c>
      <c r="CO80" s="757">
        <f t="shared" si="166"/>
        <v>28.397399999999998</v>
      </c>
      <c r="CP80" s="833">
        <f t="shared" si="167"/>
        <v>2768.7400000000002</v>
      </c>
      <c r="CQ80" s="821">
        <f>'[4]3'!CQ80</f>
        <v>1.0999999999999999E-2</v>
      </c>
      <c r="CR80" s="818">
        <f>'[4]3'!CR80</f>
        <v>8.9999999999999993E-3</v>
      </c>
      <c r="CS80" s="818">
        <f>'[4]3'!CS80</f>
        <v>1.0999999999999999E-2</v>
      </c>
      <c r="CT80" s="818">
        <f>'[4]3'!CT80</f>
        <v>0.01</v>
      </c>
      <c r="CU80" s="818">
        <f>'[4]3'!CU80</f>
        <v>5.0000000000000001E-3</v>
      </c>
      <c r="CV80" s="818">
        <f>'[4]3'!CV80</f>
        <v>1E-3</v>
      </c>
      <c r="CW80" s="757">
        <f t="shared" si="168"/>
        <v>15.883999999999999</v>
      </c>
      <c r="CX80" s="757">
        <f t="shared" si="169"/>
        <v>5.7627000000000006</v>
      </c>
      <c r="CY80" s="757">
        <f t="shared" si="170"/>
        <v>0</v>
      </c>
      <c r="CZ80" s="757">
        <f t="shared" si="171"/>
        <v>0</v>
      </c>
      <c r="DA80" s="757">
        <f t="shared" si="172"/>
        <v>2110.5500000000002</v>
      </c>
      <c r="DB80" s="815">
        <f t="shared" ref="DB80:DB114" si="225">$DB$11*$CV$11*CV80</f>
        <v>0.437</v>
      </c>
      <c r="DC80" s="757">
        <f t="shared" si="173"/>
        <v>42.61</v>
      </c>
      <c r="DD80" s="757">
        <f t="shared" si="174"/>
        <v>22.0837</v>
      </c>
      <c r="DE80" s="833">
        <f t="shared" si="175"/>
        <v>2153.1600000000003</v>
      </c>
      <c r="DF80" s="821">
        <f>'[4]3'!DF80</f>
        <v>1.0999999999999999E-2</v>
      </c>
      <c r="DG80" s="818">
        <f>'[4]3'!DG80</f>
        <v>8.9999999999999993E-3</v>
      </c>
      <c r="DH80" s="818">
        <f>'[4]3'!DH80</f>
        <v>1.0999999999999999E-2</v>
      </c>
      <c r="DI80" s="818">
        <f>'[4]3'!DI80</f>
        <v>0.01</v>
      </c>
      <c r="DJ80" s="818">
        <f>'[4]3'!DJ80</f>
        <v>5.0000000000000001E-3</v>
      </c>
      <c r="DK80" s="818">
        <f>'[4]3'!DK80</f>
        <v>1E-3</v>
      </c>
      <c r="DL80" s="757">
        <f t="shared" si="176"/>
        <v>21.968099999999996</v>
      </c>
      <c r="DM80" s="757">
        <f t="shared" si="177"/>
        <v>6.5961000000000007</v>
      </c>
      <c r="DN80" s="757">
        <f t="shared" si="178"/>
        <v>0</v>
      </c>
      <c r="DO80" s="757">
        <f t="shared" si="179"/>
        <v>0</v>
      </c>
      <c r="DP80" s="757">
        <f t="shared" si="180"/>
        <v>2785.01</v>
      </c>
      <c r="DQ80" s="815">
        <f t="shared" ref="DQ80:DQ114" si="226">$DK$11*$DQ$11*DK80</f>
        <v>0.54600000000000004</v>
      </c>
      <c r="DR80" s="757">
        <f t="shared" si="181"/>
        <v>53.24</v>
      </c>
      <c r="DS80" s="757">
        <f t="shared" si="182"/>
        <v>29.110199999999995</v>
      </c>
      <c r="DT80" s="833">
        <f t="shared" si="183"/>
        <v>2838.25</v>
      </c>
      <c r="DU80" s="821">
        <f>'[4]3'!DU80</f>
        <v>1.0999999999999999E-2</v>
      </c>
      <c r="DV80" s="818">
        <f>'[4]3'!DV80</f>
        <v>8.9999999999999993E-3</v>
      </c>
      <c r="DW80" s="818">
        <f>'[4]3'!DW80</f>
        <v>1.0999999999999999E-2</v>
      </c>
      <c r="DX80" s="818">
        <f>'[4]3'!DX80</f>
        <v>0.01</v>
      </c>
      <c r="DY80" s="818">
        <f>'[4]3'!DY80</f>
        <v>5.0000000000000001E-3</v>
      </c>
      <c r="DZ80" s="818">
        <f>'[4]3'!DZ80</f>
        <v>1E-3</v>
      </c>
      <c r="EA80" s="757">
        <f t="shared" si="184"/>
        <v>34.012</v>
      </c>
      <c r="EB80" s="757">
        <f t="shared" si="185"/>
        <v>6.5879999999999983</v>
      </c>
      <c r="EC80" s="757">
        <f t="shared" si="186"/>
        <v>0</v>
      </c>
      <c r="ED80" s="757">
        <f t="shared" si="187"/>
        <v>0</v>
      </c>
      <c r="EE80" s="757">
        <f t="shared" si="188"/>
        <v>3958.5</v>
      </c>
      <c r="EF80" s="757">
        <f t="shared" ref="EF80:EF114" si="227">$DZ$11*$EF$11*DZ80</f>
        <v>0.70000000000000007</v>
      </c>
      <c r="EG80" s="757">
        <f t="shared" si="189"/>
        <v>68.25</v>
      </c>
      <c r="EH80" s="757">
        <f t="shared" si="190"/>
        <v>41.300000000000004</v>
      </c>
      <c r="EI80" s="833">
        <f t="shared" si="191"/>
        <v>4026.75</v>
      </c>
      <c r="EJ80" s="821">
        <f>'[4]3'!EJ80</f>
        <v>1.0999999999999999E-2</v>
      </c>
      <c r="EK80" s="818">
        <f>'[4]3'!EK80</f>
        <v>8.9999999999999993E-3</v>
      </c>
      <c r="EL80" s="818">
        <f>'[4]3'!EL80</f>
        <v>1.0999999999999999E-2</v>
      </c>
      <c r="EM80" s="818">
        <f>'[4]3'!EM80</f>
        <v>0.01</v>
      </c>
      <c r="EN80" s="818">
        <f>'[4]3'!EN80</f>
        <v>5.0000000000000001E-3</v>
      </c>
      <c r="EO80" s="818">
        <f>'[4]3'!EO80</f>
        <v>1E-3</v>
      </c>
      <c r="EP80" s="757">
        <f t="shared" si="192"/>
        <v>37.327399999999997</v>
      </c>
      <c r="EQ80" s="757">
        <f t="shared" si="193"/>
        <v>6.5150999999999986</v>
      </c>
      <c r="ER80" s="757">
        <f t="shared" si="194"/>
        <v>0</v>
      </c>
      <c r="ES80" s="757">
        <f t="shared" si="195"/>
        <v>0</v>
      </c>
      <c r="ET80" s="757">
        <f t="shared" si="196"/>
        <v>4274.6400000000003</v>
      </c>
      <c r="EU80" s="757">
        <f t="shared" si="197"/>
        <v>0.79800000000000004</v>
      </c>
      <c r="EV80" s="757">
        <f t="shared" si="198"/>
        <v>77.81</v>
      </c>
      <c r="EW80" s="757">
        <f t="shared" si="199"/>
        <v>44.640499999999996</v>
      </c>
      <c r="EX80" s="833">
        <f t="shared" si="200"/>
        <v>4352.4500000000007</v>
      </c>
      <c r="EY80" s="818">
        <f>'[4]3'!EY80</f>
        <v>1.0999999999999999E-2</v>
      </c>
      <c r="EZ80" s="818">
        <f>'[4]3'!EZ80</f>
        <v>8.9999999999999993E-3</v>
      </c>
      <c r="FA80" s="818">
        <f>'[4]3'!FA80</f>
        <v>1.0999999999999999E-2</v>
      </c>
      <c r="FB80" s="818">
        <f>'[4]3'!FB80</f>
        <v>0.01</v>
      </c>
      <c r="FC80" s="818">
        <f>'[4]3'!FC80</f>
        <v>5.0000000000000001E-3</v>
      </c>
      <c r="FD80" s="818">
        <f>'[4]3'!FD80</f>
        <v>1E-3</v>
      </c>
      <c r="FE80" s="757">
        <f t="shared" si="201"/>
        <v>41.402899999999995</v>
      </c>
      <c r="FF80" s="757">
        <f t="shared" si="202"/>
        <v>7.4555999999999978</v>
      </c>
      <c r="FG80" s="757">
        <f t="shared" si="203"/>
        <v>0</v>
      </c>
      <c r="FH80" s="757">
        <f t="shared" si="204"/>
        <v>0</v>
      </c>
      <c r="FI80" s="757">
        <f t="shared" si="205"/>
        <v>4763.7</v>
      </c>
      <c r="FJ80" s="757">
        <f t="shared" si="206"/>
        <v>0.91200000000000003</v>
      </c>
      <c r="FK80" s="757">
        <f t="shared" si="207"/>
        <v>88.92</v>
      </c>
      <c r="FL80" s="757">
        <f t="shared" si="208"/>
        <v>49.770499999999991</v>
      </c>
      <c r="FM80" s="833">
        <f t="shared" si="209"/>
        <v>4852.62</v>
      </c>
      <c r="FN80" s="818">
        <f>'[4]3'!FN80</f>
        <v>1.0999999999999999E-2</v>
      </c>
      <c r="FO80" s="818">
        <f>'[4]3'!FO80</f>
        <v>8.9999999999999993E-3</v>
      </c>
      <c r="FP80" s="818">
        <f>'[4]3'!FP80</f>
        <v>1.0999999999999999E-2</v>
      </c>
      <c r="FQ80" s="818">
        <f>'[4]3'!FQ80</f>
        <v>0.01</v>
      </c>
      <c r="FR80" s="818">
        <f>'[4]3'!FR80</f>
        <v>5.0000000000000001E-3</v>
      </c>
      <c r="FS80" s="818">
        <f>'[4]3'!FS80</f>
        <v>1E-3</v>
      </c>
      <c r="FT80" s="757">
        <f t="shared" si="210"/>
        <v>44.879999999999995</v>
      </c>
      <c r="FU80" s="757">
        <f t="shared" si="211"/>
        <v>8.3520000000000003</v>
      </c>
      <c r="FV80" s="757">
        <f t="shared" si="212"/>
        <v>0</v>
      </c>
      <c r="FW80" s="757">
        <f t="shared" si="213"/>
        <v>0</v>
      </c>
      <c r="FX80" s="757">
        <f t="shared" si="214"/>
        <v>5190.12</v>
      </c>
      <c r="FY80" s="757">
        <f t="shared" si="215"/>
        <v>0.96</v>
      </c>
      <c r="FZ80" s="757">
        <f t="shared" si="216"/>
        <v>93.6</v>
      </c>
      <c r="GA80" s="757">
        <f t="shared" si="217"/>
        <v>54.192</v>
      </c>
      <c r="GB80" s="833">
        <f t="shared" si="218"/>
        <v>5283.72</v>
      </c>
      <c r="GC80" s="835">
        <f t="shared" si="117"/>
        <v>247.70240000000001</v>
      </c>
      <c r="GD80" s="836">
        <f t="shared" si="117"/>
        <v>24150.99</v>
      </c>
      <c r="GE80" s="837">
        <f t="shared" si="118"/>
        <v>241.09690000000001</v>
      </c>
      <c r="GF80" s="838">
        <f t="shared" si="118"/>
        <v>23506.95</v>
      </c>
      <c r="GG80" s="839">
        <f t="shared" si="119"/>
        <v>488.79930000000002</v>
      </c>
      <c r="GH80" s="59">
        <f t="shared" si="119"/>
        <v>47657.94</v>
      </c>
      <c r="GI80" s="828">
        <v>9</v>
      </c>
      <c r="GJ80" s="105">
        <f t="shared" si="113"/>
        <v>480.71730000000008</v>
      </c>
      <c r="GK80" s="59">
        <f t="shared" ref="GK80:GK114" si="228">GH80-FZ80-FK80-EV80-EG80-DR80-DC80-CN80-BY80-BJ80-AU80-AF80-Q80</f>
        <v>46869.930000000015</v>
      </c>
      <c r="GL80" s="840">
        <f t="shared" ref="GL80:GM114" si="229">GG80-GJ80</f>
        <v>8.0819999999999368</v>
      </c>
      <c r="GM80" s="841">
        <f t="shared" si="229"/>
        <v>788.00999999998749</v>
      </c>
    </row>
    <row r="81" spans="1:198" ht="18" customHeight="1">
      <c r="A81" s="814">
        <v>67</v>
      </c>
      <c r="B81" s="842" t="s">
        <v>1258</v>
      </c>
      <c r="C81" s="33" t="s">
        <v>1191</v>
      </c>
      <c r="D81" s="832">
        <f>[4]цены!E75</f>
        <v>408</v>
      </c>
      <c r="E81" s="818">
        <f>'[4]3'!E81</f>
        <v>2.1000000000000001E-2</v>
      </c>
      <c r="F81" s="818">
        <f>'[4]3'!F81</f>
        <v>1.7999999999999999E-2</v>
      </c>
      <c r="G81" s="818">
        <f>'[4]3'!G81</f>
        <v>2.1000000000000001E-2</v>
      </c>
      <c r="H81" s="818">
        <f>'[4]3'!H81</f>
        <v>3.5000000000000003E-2</v>
      </c>
      <c r="I81" s="818">
        <f>'[4]3'!I81</f>
        <v>0.03</v>
      </c>
      <c r="J81" s="818">
        <f>'[4]3'!J81</f>
        <v>1.4999999999999999E-2</v>
      </c>
      <c r="K81" s="757">
        <f t="shared" si="120"/>
        <v>55.227900000000005</v>
      </c>
      <c r="L81" s="757">
        <f t="shared" si="121"/>
        <v>10.740600000000001</v>
      </c>
      <c r="M81" s="819">
        <f t="shared" si="122"/>
        <v>0</v>
      </c>
      <c r="N81" s="819">
        <f t="shared" si="123"/>
        <v>0</v>
      </c>
      <c r="O81" s="757">
        <f t="shared" si="124"/>
        <v>26915.15</v>
      </c>
      <c r="P81" s="815">
        <f t="shared" si="219"/>
        <v>8.9699999999999989</v>
      </c>
      <c r="Q81" s="757">
        <f t="shared" si="125"/>
        <v>3659.76</v>
      </c>
      <c r="R81" s="757">
        <f t="shared" si="126"/>
        <v>74.938500000000005</v>
      </c>
      <c r="S81" s="833">
        <f t="shared" si="127"/>
        <v>30574.910000000003</v>
      </c>
      <c r="T81" s="821">
        <f>'[4]3'!T81</f>
        <v>2.1000000000000001E-2</v>
      </c>
      <c r="U81" s="818">
        <f>'[4]3'!U81</f>
        <v>1.7999999999999999E-2</v>
      </c>
      <c r="V81" s="818">
        <f>'[4]3'!V81</f>
        <v>2.1000000000000001E-2</v>
      </c>
      <c r="W81" s="818">
        <f>'[4]3'!W81</f>
        <v>3.5000000000000003E-2</v>
      </c>
      <c r="X81" s="818">
        <f>'[4]3'!X81</f>
        <v>0.03</v>
      </c>
      <c r="Y81" s="818">
        <f>'[4]3'!Y81</f>
        <v>1.4999999999999999E-2</v>
      </c>
      <c r="Z81" s="757">
        <f t="shared" si="128"/>
        <v>67.7376</v>
      </c>
      <c r="AA81" s="757">
        <f t="shared" si="129"/>
        <v>14.288399999999998</v>
      </c>
      <c r="AB81" s="757">
        <f t="shared" si="130"/>
        <v>0</v>
      </c>
      <c r="AC81" s="757">
        <f t="shared" si="131"/>
        <v>0</v>
      </c>
      <c r="AD81" s="757">
        <f t="shared" si="132"/>
        <v>33466.61</v>
      </c>
      <c r="AE81" s="815">
        <f t="shared" si="220"/>
        <v>12.42</v>
      </c>
      <c r="AF81" s="757">
        <f t="shared" si="133"/>
        <v>5067.3599999999997</v>
      </c>
      <c r="AG81" s="757">
        <f t="shared" si="134"/>
        <v>94.445999999999998</v>
      </c>
      <c r="AH81" s="833">
        <f t="shared" si="135"/>
        <v>38533.97</v>
      </c>
      <c r="AI81" s="834">
        <v>2.1000000000000001E-2</v>
      </c>
      <c r="AJ81" s="808">
        <v>1.7999999999999999E-2</v>
      </c>
      <c r="AK81" s="808">
        <v>2.1000000000000001E-2</v>
      </c>
      <c r="AL81" s="808">
        <v>3.5000000000000003E-2</v>
      </c>
      <c r="AM81" s="808">
        <v>0.03</v>
      </c>
      <c r="AN81" s="808">
        <v>1.4999999999999999E-2</v>
      </c>
      <c r="AO81" s="757">
        <f t="shared" si="136"/>
        <v>85.974000000000004</v>
      </c>
      <c r="AP81" s="757">
        <f t="shared" si="137"/>
        <v>18.936000000000007</v>
      </c>
      <c r="AQ81" s="757">
        <f t="shared" si="138"/>
        <v>0</v>
      </c>
      <c r="AR81" s="757">
        <f t="shared" si="139"/>
        <v>0</v>
      </c>
      <c r="AS81" s="757">
        <f t="shared" si="140"/>
        <v>42803.28</v>
      </c>
      <c r="AT81" s="815">
        <f t="shared" si="221"/>
        <v>13.799999999999999</v>
      </c>
      <c r="AU81" s="757">
        <f t="shared" si="141"/>
        <v>5630.4</v>
      </c>
      <c r="AV81" s="757">
        <f t="shared" si="142"/>
        <v>118.71000000000001</v>
      </c>
      <c r="AW81" s="833">
        <f t="shared" si="143"/>
        <v>48433.68</v>
      </c>
      <c r="AX81" s="818">
        <f>'[4]3'!AX81</f>
        <v>2.1000000000000001E-2</v>
      </c>
      <c r="AY81" s="818">
        <f>'[4]3'!AY81</f>
        <v>1.7999999999999999E-2</v>
      </c>
      <c r="AZ81" s="818">
        <f>'[4]3'!AZ81</f>
        <v>2.1000000000000001E-2</v>
      </c>
      <c r="BA81" s="818">
        <f>'[4]3'!BA81</f>
        <v>3.5000000000000003E-2</v>
      </c>
      <c r="BB81" s="818">
        <f>'[4]3'!BB81</f>
        <v>0.03</v>
      </c>
      <c r="BC81" s="818">
        <f>'[4]3'!BC81</f>
        <v>1.4999999999999999E-2</v>
      </c>
      <c r="BD81" s="757">
        <f t="shared" si="144"/>
        <v>74.253900000000002</v>
      </c>
      <c r="BE81" s="757">
        <f t="shared" si="145"/>
        <v>17.886599999999994</v>
      </c>
      <c r="BF81" s="757">
        <f t="shared" si="146"/>
        <v>0</v>
      </c>
      <c r="BG81" s="757">
        <f t="shared" si="147"/>
        <v>0</v>
      </c>
      <c r="BH81" s="757">
        <f t="shared" si="148"/>
        <v>37593.32</v>
      </c>
      <c r="BI81" s="815">
        <f t="shared" si="222"/>
        <v>0</v>
      </c>
      <c r="BJ81" s="757">
        <f t="shared" si="149"/>
        <v>0</v>
      </c>
      <c r="BK81" s="757">
        <f t="shared" si="150"/>
        <v>92.140500000000003</v>
      </c>
      <c r="BL81" s="833">
        <f t="shared" si="151"/>
        <v>37593.32</v>
      </c>
      <c r="BM81" s="821">
        <f>'[4]3'!BM81</f>
        <v>2.1000000000000001E-2</v>
      </c>
      <c r="BN81" s="818">
        <f>'[4]3'!BN81</f>
        <v>1.7999999999999999E-2</v>
      </c>
      <c r="BO81" s="818">
        <f>'[4]3'!BO81</f>
        <v>2.1000000000000001E-2</v>
      </c>
      <c r="BP81" s="818">
        <f>'[4]3'!BP81</f>
        <v>3.5000000000000003E-2</v>
      </c>
      <c r="BQ81" s="818">
        <f>'[4]3'!BQ81</f>
        <v>0.03</v>
      </c>
      <c r="BR81" s="818">
        <f>'[4]3'!BR81</f>
        <v>1.4999999999999999E-2</v>
      </c>
      <c r="BS81" s="757">
        <f t="shared" si="152"/>
        <v>55.9818</v>
      </c>
      <c r="BT81" s="757">
        <f t="shared" si="153"/>
        <v>15.227999999999998</v>
      </c>
      <c r="BU81" s="757">
        <f t="shared" si="154"/>
        <v>0</v>
      </c>
      <c r="BV81" s="757">
        <f t="shared" si="155"/>
        <v>0</v>
      </c>
      <c r="BW81" s="757">
        <f t="shared" si="156"/>
        <v>29053.599999999999</v>
      </c>
      <c r="BX81" s="815">
        <f t="shared" si="223"/>
        <v>11.34</v>
      </c>
      <c r="BY81" s="757">
        <f t="shared" si="157"/>
        <v>4626.72</v>
      </c>
      <c r="BZ81" s="757">
        <f t="shared" si="158"/>
        <v>82.549800000000005</v>
      </c>
      <c r="CA81" s="833">
        <f t="shared" si="159"/>
        <v>33680.32</v>
      </c>
      <c r="CB81" s="818">
        <f>'[4]3'!CB81</f>
        <v>2.1000000000000001E-2</v>
      </c>
      <c r="CC81" s="818">
        <f>'[4]3'!CC81</f>
        <v>1.7999999999999999E-2</v>
      </c>
      <c r="CD81" s="818">
        <f>'[4]3'!CD81</f>
        <v>2.1000000000000001E-2</v>
      </c>
      <c r="CE81" s="818">
        <f>'[4]3'!CE81</f>
        <v>3.5000000000000003E-2</v>
      </c>
      <c r="CF81" s="818">
        <f>'[4]3'!CF81</f>
        <v>0.03</v>
      </c>
      <c r="CG81" s="818">
        <f>'[4]3'!CG81</f>
        <v>1.4999999999999999E-2</v>
      </c>
      <c r="CH81" s="757">
        <f t="shared" si="160"/>
        <v>40.578299999999999</v>
      </c>
      <c r="CI81" s="757">
        <f t="shared" si="161"/>
        <v>13.030200000000002</v>
      </c>
      <c r="CJ81" s="757">
        <f t="shared" si="162"/>
        <v>0</v>
      </c>
      <c r="CK81" s="757">
        <f t="shared" si="163"/>
        <v>0</v>
      </c>
      <c r="CL81" s="757">
        <f t="shared" si="164"/>
        <v>21872.27</v>
      </c>
      <c r="CM81" s="815">
        <f t="shared" si="224"/>
        <v>9.4049999999999994</v>
      </c>
      <c r="CN81" s="757">
        <f t="shared" si="165"/>
        <v>3837.24</v>
      </c>
      <c r="CO81" s="757">
        <f t="shared" si="166"/>
        <v>63.013500000000001</v>
      </c>
      <c r="CP81" s="833">
        <f t="shared" si="167"/>
        <v>25709.510000000002</v>
      </c>
      <c r="CQ81" s="821">
        <f>'[4]3'!CQ81</f>
        <v>2.1000000000000001E-2</v>
      </c>
      <c r="CR81" s="818">
        <f>'[4]3'!CR81</f>
        <v>1.7999999999999999E-2</v>
      </c>
      <c r="CS81" s="818">
        <f>'[4]3'!CS81</f>
        <v>2.1000000000000001E-2</v>
      </c>
      <c r="CT81" s="818">
        <f>'[4]3'!CT81</f>
        <v>3.5000000000000003E-2</v>
      </c>
      <c r="CU81" s="818">
        <f>'[4]3'!CU81</f>
        <v>0.03</v>
      </c>
      <c r="CV81" s="818">
        <f>'[4]3'!CV81</f>
        <v>1.4999999999999999E-2</v>
      </c>
      <c r="CW81" s="757">
        <f t="shared" si="168"/>
        <v>30.324000000000002</v>
      </c>
      <c r="CX81" s="757">
        <f t="shared" si="169"/>
        <v>11.525400000000001</v>
      </c>
      <c r="CY81" s="757">
        <f t="shared" si="170"/>
        <v>0</v>
      </c>
      <c r="CZ81" s="757">
        <f t="shared" si="171"/>
        <v>0</v>
      </c>
      <c r="DA81" s="757">
        <f t="shared" si="172"/>
        <v>17074.560000000001</v>
      </c>
      <c r="DB81" s="815">
        <f t="shared" si="225"/>
        <v>6.5549999999999997</v>
      </c>
      <c r="DC81" s="757">
        <f t="shared" si="173"/>
        <v>2674.44</v>
      </c>
      <c r="DD81" s="757">
        <f t="shared" si="174"/>
        <v>48.404400000000003</v>
      </c>
      <c r="DE81" s="833">
        <f t="shared" si="175"/>
        <v>19749</v>
      </c>
      <c r="DF81" s="821">
        <f>'[4]3'!DF81</f>
        <v>2.1000000000000001E-2</v>
      </c>
      <c r="DG81" s="818">
        <f>'[4]3'!DG81</f>
        <v>1.7999999999999999E-2</v>
      </c>
      <c r="DH81" s="818">
        <f>'[4]3'!DH81</f>
        <v>2.1000000000000001E-2</v>
      </c>
      <c r="DI81" s="818">
        <f>'[4]3'!DI81</f>
        <v>3.5000000000000003E-2</v>
      </c>
      <c r="DJ81" s="818">
        <f>'[4]3'!DJ81</f>
        <v>0.03</v>
      </c>
      <c r="DK81" s="818">
        <f>'[4]3'!DK81</f>
        <v>1.4999999999999999E-2</v>
      </c>
      <c r="DL81" s="757">
        <f t="shared" si="176"/>
        <v>41.939100000000003</v>
      </c>
      <c r="DM81" s="757">
        <f t="shared" si="177"/>
        <v>13.192200000000001</v>
      </c>
      <c r="DN81" s="757">
        <f t="shared" si="178"/>
        <v>0</v>
      </c>
      <c r="DO81" s="757">
        <f t="shared" si="179"/>
        <v>0</v>
      </c>
      <c r="DP81" s="757">
        <f t="shared" si="180"/>
        <v>22493.57</v>
      </c>
      <c r="DQ81" s="815">
        <f t="shared" si="226"/>
        <v>8.19</v>
      </c>
      <c r="DR81" s="757">
        <f t="shared" si="181"/>
        <v>3341.52</v>
      </c>
      <c r="DS81" s="757">
        <f t="shared" si="182"/>
        <v>63.321300000000001</v>
      </c>
      <c r="DT81" s="833">
        <f t="shared" si="183"/>
        <v>25835.09</v>
      </c>
      <c r="DU81" s="821">
        <f>'[4]3'!DU81</f>
        <v>2.1000000000000001E-2</v>
      </c>
      <c r="DV81" s="818">
        <f>'[4]3'!DV81</f>
        <v>1.7999999999999999E-2</v>
      </c>
      <c r="DW81" s="818">
        <f>'[4]3'!DW81</f>
        <v>2.1000000000000001E-2</v>
      </c>
      <c r="DX81" s="818">
        <f>'[4]3'!DX81</f>
        <v>3.5000000000000003E-2</v>
      </c>
      <c r="DY81" s="818">
        <f>'[4]3'!DY81</f>
        <v>0.03</v>
      </c>
      <c r="DZ81" s="818">
        <f>'[4]3'!DZ81</f>
        <v>1.4999999999999999E-2</v>
      </c>
      <c r="EA81" s="757">
        <f t="shared" si="184"/>
        <v>64.932000000000002</v>
      </c>
      <c r="EB81" s="757">
        <f t="shared" si="185"/>
        <v>13.175999999999997</v>
      </c>
      <c r="EC81" s="757">
        <f t="shared" si="186"/>
        <v>0</v>
      </c>
      <c r="ED81" s="757">
        <f t="shared" si="187"/>
        <v>0</v>
      </c>
      <c r="EE81" s="757">
        <f t="shared" si="188"/>
        <v>31868.06</v>
      </c>
      <c r="EF81" s="757">
        <f t="shared" si="227"/>
        <v>10.5</v>
      </c>
      <c r="EG81" s="757">
        <f t="shared" si="189"/>
        <v>4284</v>
      </c>
      <c r="EH81" s="757">
        <f t="shared" si="190"/>
        <v>88.608000000000004</v>
      </c>
      <c r="EI81" s="833">
        <f t="shared" si="191"/>
        <v>36152.06</v>
      </c>
      <c r="EJ81" s="821">
        <f>'[4]3'!EJ81</f>
        <v>2.1000000000000001E-2</v>
      </c>
      <c r="EK81" s="818">
        <f>'[4]3'!EK81</f>
        <v>1.7999999999999999E-2</v>
      </c>
      <c r="EL81" s="818">
        <f>'[4]3'!EL81</f>
        <v>2.1000000000000001E-2</v>
      </c>
      <c r="EM81" s="818">
        <f>'[4]3'!EM81</f>
        <v>3.5000000000000003E-2</v>
      </c>
      <c r="EN81" s="818">
        <f>'[4]3'!EN81</f>
        <v>0.03</v>
      </c>
      <c r="EO81" s="818">
        <f>'[4]3'!EO81</f>
        <v>1.4999999999999999E-2</v>
      </c>
      <c r="EP81" s="757">
        <f t="shared" si="192"/>
        <v>71.261400000000009</v>
      </c>
      <c r="EQ81" s="757">
        <f t="shared" si="193"/>
        <v>13.030199999999997</v>
      </c>
      <c r="ER81" s="757">
        <f t="shared" si="194"/>
        <v>0</v>
      </c>
      <c r="ES81" s="757">
        <f t="shared" si="195"/>
        <v>0</v>
      </c>
      <c r="ET81" s="757">
        <f t="shared" si="196"/>
        <v>34390.97</v>
      </c>
      <c r="EU81" s="757">
        <f t="shared" si="197"/>
        <v>11.969999999999999</v>
      </c>
      <c r="EV81" s="757">
        <f t="shared" si="198"/>
        <v>4883.76</v>
      </c>
      <c r="EW81" s="757">
        <f t="shared" si="199"/>
        <v>96.261600000000001</v>
      </c>
      <c r="EX81" s="833">
        <f t="shared" si="200"/>
        <v>39274.730000000003</v>
      </c>
      <c r="EY81" s="818">
        <f>'[4]3'!EY81</f>
        <v>2.1000000000000001E-2</v>
      </c>
      <c r="EZ81" s="818">
        <f>'[4]3'!EZ81</f>
        <v>1.7999999999999999E-2</v>
      </c>
      <c r="FA81" s="818">
        <f>'[4]3'!FA81</f>
        <v>2.1000000000000001E-2</v>
      </c>
      <c r="FB81" s="818">
        <f>'[4]3'!FB81</f>
        <v>3.5000000000000003E-2</v>
      </c>
      <c r="FC81" s="818">
        <f>'[4]3'!FC81</f>
        <v>0.03</v>
      </c>
      <c r="FD81" s="818">
        <f>'[4]3'!FD81</f>
        <v>1.4999999999999999E-2</v>
      </c>
      <c r="FE81" s="757">
        <f t="shared" si="201"/>
        <v>79.041900000000012</v>
      </c>
      <c r="FF81" s="757">
        <f t="shared" si="202"/>
        <v>14.911199999999996</v>
      </c>
      <c r="FG81" s="757">
        <f t="shared" si="203"/>
        <v>0</v>
      </c>
      <c r="FH81" s="757">
        <f t="shared" si="204"/>
        <v>0</v>
      </c>
      <c r="FI81" s="757">
        <f t="shared" si="205"/>
        <v>38332.86</v>
      </c>
      <c r="FJ81" s="757">
        <f t="shared" si="206"/>
        <v>13.68</v>
      </c>
      <c r="FK81" s="757">
        <f t="shared" si="207"/>
        <v>5581.44</v>
      </c>
      <c r="FL81" s="757">
        <f t="shared" si="208"/>
        <v>107.63310000000001</v>
      </c>
      <c r="FM81" s="833">
        <f t="shared" si="209"/>
        <v>43914.3</v>
      </c>
      <c r="FN81" s="818">
        <f>'[4]3'!FN81</f>
        <v>2.1000000000000001E-2</v>
      </c>
      <c r="FO81" s="818">
        <f>'[4]3'!FO81</f>
        <v>1.7999999999999999E-2</v>
      </c>
      <c r="FP81" s="818">
        <f>'[4]3'!FP81</f>
        <v>2.1000000000000001E-2</v>
      </c>
      <c r="FQ81" s="818">
        <f>'[4]3'!FQ81</f>
        <v>3.5000000000000003E-2</v>
      </c>
      <c r="FR81" s="818">
        <f>'[4]3'!FR81</f>
        <v>0.03</v>
      </c>
      <c r="FS81" s="818">
        <f>'[4]3'!FS81</f>
        <v>1.4999999999999999E-2</v>
      </c>
      <c r="FT81" s="757">
        <f t="shared" si="210"/>
        <v>85.68</v>
      </c>
      <c r="FU81" s="757">
        <f t="shared" si="211"/>
        <v>16.704000000000001</v>
      </c>
      <c r="FV81" s="757">
        <f t="shared" si="212"/>
        <v>0</v>
      </c>
      <c r="FW81" s="757">
        <f t="shared" si="213"/>
        <v>0</v>
      </c>
      <c r="FX81" s="757">
        <f t="shared" si="214"/>
        <v>41772.67</v>
      </c>
      <c r="FY81" s="757">
        <f t="shared" si="215"/>
        <v>14.399999999999999</v>
      </c>
      <c r="FZ81" s="757">
        <f t="shared" si="216"/>
        <v>5875.2</v>
      </c>
      <c r="GA81" s="757">
        <f t="shared" si="217"/>
        <v>116.78400000000002</v>
      </c>
      <c r="GB81" s="833">
        <f t="shared" si="218"/>
        <v>47647.869999999995</v>
      </c>
      <c r="GC81" s="835">
        <f t="shared" si="117"/>
        <v>525.79830000000004</v>
      </c>
      <c r="GD81" s="836">
        <f t="shared" si="117"/>
        <v>214525.71000000002</v>
      </c>
      <c r="GE81" s="837">
        <f t="shared" si="118"/>
        <v>521.01240000000007</v>
      </c>
      <c r="GF81" s="838">
        <f t="shared" si="118"/>
        <v>212573.05</v>
      </c>
      <c r="GG81" s="839">
        <f t="shared" si="119"/>
        <v>1046.8107</v>
      </c>
      <c r="GH81" s="59">
        <f t="shared" si="119"/>
        <v>427098.76</v>
      </c>
      <c r="GI81" s="828">
        <v>10</v>
      </c>
      <c r="GJ81" s="105">
        <f t="shared" ref="GJ81:GJ114" si="230">GG81-P81-AE81-AT81-BI81-BX81-CM81-DB81-DQ81-EF81-EU81-FJ81-FY81</f>
        <v>925.58069999999998</v>
      </c>
      <c r="GK81" s="59">
        <f t="shared" si="228"/>
        <v>377636.92</v>
      </c>
      <c r="GL81" s="840">
        <f t="shared" si="229"/>
        <v>121.23000000000002</v>
      </c>
      <c r="GM81" s="841">
        <f t="shared" si="229"/>
        <v>49461.840000000026</v>
      </c>
    </row>
    <row r="82" spans="1:198" ht="18" customHeight="1">
      <c r="A82" s="831">
        <v>68</v>
      </c>
      <c r="B82" s="842" t="s">
        <v>1259</v>
      </c>
      <c r="C82" s="33" t="s">
        <v>1191</v>
      </c>
      <c r="D82" s="832">
        <f>[4]цены!E76</f>
        <v>506</v>
      </c>
      <c r="E82" s="818">
        <f>'[4]3'!E82</f>
        <v>6.4000000000000003E-3</v>
      </c>
      <c r="F82" s="818">
        <f>'[4]3'!F82</f>
        <v>4.3E-3</v>
      </c>
      <c r="G82" s="818">
        <f>'[4]3'!G82</f>
        <v>6.4000000000000003E-3</v>
      </c>
      <c r="H82" s="818">
        <f>'[4]3'!H82</f>
        <v>0.01</v>
      </c>
      <c r="I82" s="818">
        <f>'[4]3'!I82</f>
        <v>5.0000000000000001E-3</v>
      </c>
      <c r="J82" s="818">
        <f>'[4]3'!J82</f>
        <v>5.0000000000000001E-4</v>
      </c>
      <c r="K82" s="757">
        <f t="shared" si="120"/>
        <v>16.83136</v>
      </c>
      <c r="L82" s="757">
        <f t="shared" si="121"/>
        <v>2.5658100000000004</v>
      </c>
      <c r="M82" s="819">
        <f t="shared" si="122"/>
        <v>0</v>
      </c>
      <c r="N82" s="819">
        <f t="shared" si="123"/>
        <v>0</v>
      </c>
      <c r="O82" s="757">
        <f t="shared" si="124"/>
        <v>9814.9699999999993</v>
      </c>
      <c r="P82" s="815">
        <f t="shared" si="219"/>
        <v>0.29899999999999999</v>
      </c>
      <c r="Q82" s="757">
        <f t="shared" si="125"/>
        <v>151.29</v>
      </c>
      <c r="R82" s="757">
        <f t="shared" si="126"/>
        <v>19.696169999999999</v>
      </c>
      <c r="S82" s="833">
        <f t="shared" si="127"/>
        <v>9966.26</v>
      </c>
      <c r="T82" s="821">
        <f>'[4]3'!T82</f>
        <v>6.4000000000000003E-3</v>
      </c>
      <c r="U82" s="818">
        <f>'[4]3'!U82</f>
        <v>4.3E-3</v>
      </c>
      <c r="V82" s="818">
        <f>'[4]3'!V82</f>
        <v>6.4000000000000003E-3</v>
      </c>
      <c r="W82" s="818">
        <f>'[4]3'!W82</f>
        <v>0.01</v>
      </c>
      <c r="X82" s="818">
        <f>'[4]3'!X82</f>
        <v>5.0000000000000001E-3</v>
      </c>
      <c r="Y82" s="818">
        <f>'[4]3'!Y82</f>
        <v>5.0000000000000001E-4</v>
      </c>
      <c r="Z82" s="757">
        <f t="shared" si="128"/>
        <v>20.643840000000001</v>
      </c>
      <c r="AA82" s="757">
        <f t="shared" si="129"/>
        <v>3.4133399999999998</v>
      </c>
      <c r="AB82" s="757">
        <f t="shared" si="130"/>
        <v>0</v>
      </c>
      <c r="AC82" s="757">
        <f t="shared" si="131"/>
        <v>0</v>
      </c>
      <c r="AD82" s="757">
        <f t="shared" si="132"/>
        <v>12172.93</v>
      </c>
      <c r="AE82" s="815">
        <f t="shared" si="220"/>
        <v>0.41400000000000003</v>
      </c>
      <c r="AF82" s="757">
        <f t="shared" si="133"/>
        <v>209.48</v>
      </c>
      <c r="AG82" s="757">
        <f t="shared" si="134"/>
        <v>24.471180000000004</v>
      </c>
      <c r="AH82" s="833">
        <f t="shared" si="135"/>
        <v>12382.41</v>
      </c>
      <c r="AI82" s="834">
        <v>6.4000000000000003E-3</v>
      </c>
      <c r="AJ82" s="808">
        <v>4.3E-3</v>
      </c>
      <c r="AK82" s="808">
        <v>6.4000000000000003E-3</v>
      </c>
      <c r="AL82" s="808">
        <v>0.01</v>
      </c>
      <c r="AM82" s="808">
        <v>5.0000000000000001E-3</v>
      </c>
      <c r="AN82" s="808">
        <v>5.0000000000000001E-4</v>
      </c>
      <c r="AO82" s="757">
        <f t="shared" si="136"/>
        <v>26.201600000000003</v>
      </c>
      <c r="AP82" s="757">
        <f t="shared" si="137"/>
        <v>4.5236000000000018</v>
      </c>
      <c r="AQ82" s="757">
        <f t="shared" si="138"/>
        <v>0</v>
      </c>
      <c r="AR82" s="757">
        <f t="shared" si="139"/>
        <v>0</v>
      </c>
      <c r="AS82" s="757">
        <f t="shared" si="140"/>
        <v>15546.95</v>
      </c>
      <c r="AT82" s="815">
        <f t="shared" si="221"/>
        <v>0.46</v>
      </c>
      <c r="AU82" s="757">
        <f t="shared" si="141"/>
        <v>232.76</v>
      </c>
      <c r="AV82" s="757">
        <f t="shared" si="142"/>
        <v>31.185200000000005</v>
      </c>
      <c r="AW82" s="833">
        <f t="shared" si="143"/>
        <v>15779.710000000001</v>
      </c>
      <c r="AX82" s="818">
        <f>'[4]3'!AX82</f>
        <v>6.4000000000000003E-3</v>
      </c>
      <c r="AY82" s="818">
        <f>'[4]3'!AY82</f>
        <v>4.3E-3</v>
      </c>
      <c r="AZ82" s="818">
        <f>'[4]3'!AZ82</f>
        <v>6.4000000000000003E-3</v>
      </c>
      <c r="BA82" s="818">
        <f>'[4]3'!BA82</f>
        <v>0.01</v>
      </c>
      <c r="BB82" s="818">
        <f>'[4]3'!BB82</f>
        <v>5.0000000000000001E-3</v>
      </c>
      <c r="BC82" s="818">
        <f>'[4]3'!BC82</f>
        <v>5.0000000000000001E-4</v>
      </c>
      <c r="BD82" s="757">
        <f t="shared" si="144"/>
        <v>22.629760000000001</v>
      </c>
      <c r="BE82" s="757">
        <f t="shared" si="145"/>
        <v>4.2729099999999987</v>
      </c>
      <c r="BF82" s="757">
        <f t="shared" si="146"/>
        <v>0</v>
      </c>
      <c r="BG82" s="757">
        <f t="shared" si="147"/>
        <v>0</v>
      </c>
      <c r="BH82" s="757">
        <f t="shared" si="148"/>
        <v>13612.75</v>
      </c>
      <c r="BI82" s="815">
        <f t="shared" si="222"/>
        <v>0</v>
      </c>
      <c r="BJ82" s="757">
        <f t="shared" si="149"/>
        <v>0</v>
      </c>
      <c r="BK82" s="757">
        <f t="shared" si="150"/>
        <v>26.902670000000001</v>
      </c>
      <c r="BL82" s="833">
        <f t="shared" si="151"/>
        <v>13612.75</v>
      </c>
      <c r="BM82" s="821">
        <f>'[4]3'!BM82</f>
        <v>6.4000000000000003E-3</v>
      </c>
      <c r="BN82" s="818">
        <f>'[4]3'!BN82</f>
        <v>4.3E-3</v>
      </c>
      <c r="BO82" s="818">
        <f>'[4]3'!BO82</f>
        <v>6.4000000000000003E-3</v>
      </c>
      <c r="BP82" s="818">
        <f>'[4]3'!BP82</f>
        <v>0.01</v>
      </c>
      <c r="BQ82" s="818">
        <f>'[4]3'!BQ82</f>
        <v>5.0000000000000001E-3</v>
      </c>
      <c r="BR82" s="818">
        <f>'[4]3'!BR82</f>
        <v>5.0000000000000001E-4</v>
      </c>
      <c r="BS82" s="757">
        <f t="shared" si="152"/>
        <v>17.061119999999999</v>
      </c>
      <c r="BT82" s="757">
        <f t="shared" si="153"/>
        <v>3.6377999999999999</v>
      </c>
      <c r="BU82" s="757">
        <f t="shared" si="154"/>
        <v>0</v>
      </c>
      <c r="BV82" s="757">
        <f t="shared" si="155"/>
        <v>0</v>
      </c>
      <c r="BW82" s="757">
        <f t="shared" si="156"/>
        <v>10473.65</v>
      </c>
      <c r="BX82" s="815">
        <f t="shared" si="223"/>
        <v>0.378</v>
      </c>
      <c r="BY82" s="757">
        <f t="shared" si="157"/>
        <v>191.27</v>
      </c>
      <c r="BZ82" s="757">
        <f t="shared" si="158"/>
        <v>21.076919999999998</v>
      </c>
      <c r="CA82" s="833">
        <f t="shared" si="159"/>
        <v>10664.92</v>
      </c>
      <c r="CB82" s="818">
        <f>'[4]3'!CB82</f>
        <v>6.4000000000000003E-3</v>
      </c>
      <c r="CC82" s="818">
        <f>'[4]3'!CC82</f>
        <v>4.3E-3</v>
      </c>
      <c r="CD82" s="818">
        <f>'[4]3'!CD82</f>
        <v>6.4000000000000003E-3</v>
      </c>
      <c r="CE82" s="818">
        <f>'[4]3'!CE82</f>
        <v>0.01</v>
      </c>
      <c r="CF82" s="818">
        <f>'[4]3'!CF82</f>
        <v>5.0000000000000001E-3</v>
      </c>
      <c r="CG82" s="818">
        <f>'[4]3'!CG82</f>
        <v>5.0000000000000001E-4</v>
      </c>
      <c r="CH82" s="757">
        <f t="shared" si="160"/>
        <v>12.366720000000001</v>
      </c>
      <c r="CI82" s="757">
        <f t="shared" si="161"/>
        <v>3.1127700000000007</v>
      </c>
      <c r="CJ82" s="757">
        <f t="shared" si="162"/>
        <v>0</v>
      </c>
      <c r="CK82" s="757">
        <f t="shared" si="163"/>
        <v>0</v>
      </c>
      <c r="CL82" s="757">
        <f t="shared" si="164"/>
        <v>7832.62</v>
      </c>
      <c r="CM82" s="815">
        <f t="shared" si="224"/>
        <v>0.3135</v>
      </c>
      <c r="CN82" s="757">
        <f t="shared" si="165"/>
        <v>158.63</v>
      </c>
      <c r="CO82" s="757">
        <f t="shared" si="166"/>
        <v>15.792990000000001</v>
      </c>
      <c r="CP82" s="833">
        <f t="shared" si="167"/>
        <v>7991.25</v>
      </c>
      <c r="CQ82" s="821">
        <f>'[4]3'!CQ82</f>
        <v>6.4000000000000003E-3</v>
      </c>
      <c r="CR82" s="818">
        <f>'[4]3'!CR82</f>
        <v>4.3E-3</v>
      </c>
      <c r="CS82" s="818">
        <f>'[4]3'!CS82</f>
        <v>6.4000000000000003E-3</v>
      </c>
      <c r="CT82" s="818">
        <f>'[4]3'!CT82</f>
        <v>0.01</v>
      </c>
      <c r="CU82" s="818">
        <f>'[4]3'!CU82</f>
        <v>5.0000000000000001E-3</v>
      </c>
      <c r="CV82" s="818">
        <f>'[4]3'!CV82</f>
        <v>5.0000000000000001E-4</v>
      </c>
      <c r="CW82" s="757">
        <f t="shared" si="168"/>
        <v>9.2416</v>
      </c>
      <c r="CX82" s="757">
        <f t="shared" si="169"/>
        <v>2.7532900000000002</v>
      </c>
      <c r="CY82" s="757">
        <f t="shared" si="170"/>
        <v>0</v>
      </c>
      <c r="CZ82" s="757">
        <f t="shared" si="171"/>
        <v>0</v>
      </c>
      <c r="DA82" s="757">
        <f t="shared" si="172"/>
        <v>6069.41</v>
      </c>
      <c r="DB82" s="815">
        <f t="shared" si="225"/>
        <v>0.2185</v>
      </c>
      <c r="DC82" s="757">
        <f t="shared" si="173"/>
        <v>110.56</v>
      </c>
      <c r="DD82" s="757">
        <f t="shared" si="174"/>
        <v>12.21339</v>
      </c>
      <c r="DE82" s="833">
        <f t="shared" si="175"/>
        <v>6179.97</v>
      </c>
      <c r="DF82" s="821">
        <f>'[4]3'!DF82</f>
        <v>6.4000000000000003E-3</v>
      </c>
      <c r="DG82" s="818">
        <f>'[4]3'!DG82</f>
        <v>4.3E-3</v>
      </c>
      <c r="DH82" s="818">
        <f>'[4]3'!DH82</f>
        <v>6.4000000000000003E-3</v>
      </c>
      <c r="DI82" s="818">
        <f>'[4]3'!DI82</f>
        <v>0.01</v>
      </c>
      <c r="DJ82" s="818">
        <f>'[4]3'!DJ82</f>
        <v>5.0000000000000001E-3</v>
      </c>
      <c r="DK82" s="818">
        <f>'[4]3'!DK82</f>
        <v>5.0000000000000001E-4</v>
      </c>
      <c r="DL82" s="757">
        <f t="shared" si="176"/>
        <v>12.78144</v>
      </c>
      <c r="DM82" s="757">
        <f t="shared" si="177"/>
        <v>3.1514700000000002</v>
      </c>
      <c r="DN82" s="757">
        <f t="shared" si="178"/>
        <v>0</v>
      </c>
      <c r="DO82" s="757">
        <f t="shared" si="179"/>
        <v>0</v>
      </c>
      <c r="DP82" s="757">
        <f t="shared" si="180"/>
        <v>8062.05</v>
      </c>
      <c r="DQ82" s="815">
        <f t="shared" si="226"/>
        <v>0.27300000000000002</v>
      </c>
      <c r="DR82" s="757">
        <f t="shared" si="181"/>
        <v>138.13999999999999</v>
      </c>
      <c r="DS82" s="757">
        <f t="shared" si="182"/>
        <v>16.205909999999999</v>
      </c>
      <c r="DT82" s="833">
        <f t="shared" si="183"/>
        <v>8200.19</v>
      </c>
      <c r="DU82" s="821">
        <f>'[4]3'!DU82</f>
        <v>6.4000000000000003E-3</v>
      </c>
      <c r="DV82" s="818">
        <f>'[4]3'!DV82</f>
        <v>4.3E-3</v>
      </c>
      <c r="DW82" s="818">
        <f>'[4]3'!DW82</f>
        <v>6.4000000000000003E-3</v>
      </c>
      <c r="DX82" s="818">
        <f>'[4]3'!DX82</f>
        <v>0.01</v>
      </c>
      <c r="DY82" s="818">
        <f>'[4]3'!DY82</f>
        <v>5.0000000000000001E-3</v>
      </c>
      <c r="DZ82" s="818">
        <f>'[4]3'!DZ82</f>
        <v>5.0000000000000001E-4</v>
      </c>
      <c r="EA82" s="757">
        <f t="shared" si="184"/>
        <v>19.788800000000002</v>
      </c>
      <c r="EB82" s="757">
        <f t="shared" si="185"/>
        <v>3.1475999999999997</v>
      </c>
      <c r="EC82" s="757">
        <f t="shared" si="186"/>
        <v>0</v>
      </c>
      <c r="ED82" s="757">
        <f t="shared" si="187"/>
        <v>0</v>
      </c>
      <c r="EE82" s="757">
        <f t="shared" si="188"/>
        <v>11605.82</v>
      </c>
      <c r="EF82" s="757">
        <f t="shared" si="227"/>
        <v>0.35000000000000003</v>
      </c>
      <c r="EG82" s="757">
        <f t="shared" si="189"/>
        <v>177.1</v>
      </c>
      <c r="EH82" s="757">
        <f t="shared" si="190"/>
        <v>23.286400000000004</v>
      </c>
      <c r="EI82" s="833">
        <f t="shared" si="191"/>
        <v>11782.92</v>
      </c>
      <c r="EJ82" s="821">
        <f>'[4]3'!EJ82</f>
        <v>6.4000000000000003E-3</v>
      </c>
      <c r="EK82" s="818">
        <f>'[4]3'!EK82</f>
        <v>4.3E-3</v>
      </c>
      <c r="EL82" s="818">
        <f>'[4]3'!EL82</f>
        <v>6.4000000000000003E-3</v>
      </c>
      <c r="EM82" s="818">
        <f>'[4]3'!EM82</f>
        <v>0.01</v>
      </c>
      <c r="EN82" s="818">
        <f>'[4]3'!EN82</f>
        <v>5.0000000000000001E-3</v>
      </c>
      <c r="EO82" s="818">
        <f>'[4]3'!EO82</f>
        <v>5.0000000000000001E-4</v>
      </c>
      <c r="EP82" s="757">
        <f t="shared" si="192"/>
        <v>21.717760000000002</v>
      </c>
      <c r="EQ82" s="757">
        <f t="shared" si="193"/>
        <v>3.1127699999999994</v>
      </c>
      <c r="ER82" s="757">
        <f t="shared" si="194"/>
        <v>0</v>
      </c>
      <c r="ES82" s="757">
        <f t="shared" si="195"/>
        <v>0</v>
      </c>
      <c r="ET82" s="757">
        <f t="shared" si="196"/>
        <v>12564.25</v>
      </c>
      <c r="EU82" s="757">
        <f t="shared" si="197"/>
        <v>0.39900000000000002</v>
      </c>
      <c r="EV82" s="757">
        <f t="shared" si="198"/>
        <v>201.89</v>
      </c>
      <c r="EW82" s="757">
        <f t="shared" si="199"/>
        <v>25.229530000000004</v>
      </c>
      <c r="EX82" s="833">
        <f t="shared" si="200"/>
        <v>12766.14</v>
      </c>
      <c r="EY82" s="818">
        <f>'[4]3'!EY82</f>
        <v>6.4000000000000003E-3</v>
      </c>
      <c r="EZ82" s="818">
        <f>'[4]3'!EZ82</f>
        <v>4.3E-3</v>
      </c>
      <c r="FA82" s="818">
        <f>'[4]3'!FA82</f>
        <v>6.4000000000000003E-3</v>
      </c>
      <c r="FB82" s="818">
        <f>'[4]3'!FB82</f>
        <v>0.01</v>
      </c>
      <c r="FC82" s="818">
        <f>'[4]3'!FC82</f>
        <v>5.0000000000000001E-3</v>
      </c>
      <c r="FD82" s="818">
        <f>'[4]3'!FD82</f>
        <v>5.0000000000000001E-4</v>
      </c>
      <c r="FE82" s="757">
        <f t="shared" si="201"/>
        <v>24.08896</v>
      </c>
      <c r="FF82" s="757">
        <f t="shared" si="202"/>
        <v>3.5621199999999993</v>
      </c>
      <c r="FG82" s="757">
        <f t="shared" si="203"/>
        <v>0</v>
      </c>
      <c r="FH82" s="757">
        <f t="shared" si="204"/>
        <v>0</v>
      </c>
      <c r="FI82" s="757">
        <f t="shared" si="205"/>
        <v>13991.45</v>
      </c>
      <c r="FJ82" s="757">
        <f t="shared" si="206"/>
        <v>0.45600000000000002</v>
      </c>
      <c r="FK82" s="757">
        <f t="shared" si="207"/>
        <v>230.74</v>
      </c>
      <c r="FL82" s="757">
        <f t="shared" si="208"/>
        <v>28.10708</v>
      </c>
      <c r="FM82" s="833">
        <f t="shared" si="209"/>
        <v>14222.19</v>
      </c>
      <c r="FN82" s="818">
        <f>'[4]3'!FN82</f>
        <v>6.4000000000000003E-3</v>
      </c>
      <c r="FO82" s="818">
        <f>'[4]3'!FO82</f>
        <v>4.3E-3</v>
      </c>
      <c r="FP82" s="818">
        <f>'[4]3'!FP82</f>
        <v>6.4000000000000003E-3</v>
      </c>
      <c r="FQ82" s="818">
        <f>'[4]3'!FQ82</f>
        <v>0.01</v>
      </c>
      <c r="FR82" s="818">
        <f>'[4]3'!FR82</f>
        <v>5.0000000000000001E-3</v>
      </c>
      <c r="FS82" s="818">
        <f>'[4]3'!FS82</f>
        <v>5.0000000000000001E-4</v>
      </c>
      <c r="FT82" s="757">
        <f t="shared" si="210"/>
        <v>26.112000000000002</v>
      </c>
      <c r="FU82" s="757">
        <f t="shared" si="211"/>
        <v>3.9904000000000006</v>
      </c>
      <c r="FV82" s="757">
        <f t="shared" si="212"/>
        <v>0</v>
      </c>
      <c r="FW82" s="757">
        <f t="shared" si="213"/>
        <v>0</v>
      </c>
      <c r="FX82" s="757">
        <f t="shared" si="214"/>
        <v>15231.81</v>
      </c>
      <c r="FY82" s="757">
        <f t="shared" si="215"/>
        <v>0.48</v>
      </c>
      <c r="FZ82" s="757">
        <f t="shared" si="216"/>
        <v>242.88</v>
      </c>
      <c r="GA82" s="757">
        <f t="shared" si="217"/>
        <v>30.582400000000003</v>
      </c>
      <c r="GB82" s="833">
        <f t="shared" si="218"/>
        <v>15474.689999999999</v>
      </c>
      <c r="GC82" s="835">
        <f t="shared" si="117"/>
        <v>139.12513000000001</v>
      </c>
      <c r="GD82" s="836">
        <f t="shared" si="117"/>
        <v>70397.299999999988</v>
      </c>
      <c r="GE82" s="837">
        <f t="shared" si="118"/>
        <v>135.62471000000002</v>
      </c>
      <c r="GF82" s="838">
        <f t="shared" si="118"/>
        <v>68626.100000000006</v>
      </c>
      <c r="GG82" s="839">
        <f t="shared" si="119"/>
        <v>274.74984000000006</v>
      </c>
      <c r="GH82" s="59">
        <f t="shared" si="119"/>
        <v>139023.4</v>
      </c>
      <c r="GI82" s="828">
        <v>10</v>
      </c>
      <c r="GJ82" s="105">
        <f t="shared" si="230"/>
        <v>270.70884000000007</v>
      </c>
      <c r="GK82" s="59">
        <f t="shared" si="228"/>
        <v>136978.65999999995</v>
      </c>
      <c r="GL82" s="840">
        <f t="shared" si="229"/>
        <v>4.0409999999999968</v>
      </c>
      <c r="GM82" s="841">
        <f t="shared" si="229"/>
        <v>2044.7400000000489</v>
      </c>
    </row>
    <row r="83" spans="1:198" ht="18" customHeight="1">
      <c r="A83" s="814">
        <v>69</v>
      </c>
      <c r="B83" s="842" t="s">
        <v>1260</v>
      </c>
      <c r="C83" s="33" t="s">
        <v>1191</v>
      </c>
      <c r="D83" s="832">
        <f>[4]цены!E77</f>
        <v>202</v>
      </c>
      <c r="E83" s="818">
        <f>'[4]3'!E83</f>
        <v>1.7000000000000001E-2</v>
      </c>
      <c r="F83" s="818">
        <f>'[4]3'!F83</f>
        <v>1.4E-2</v>
      </c>
      <c r="G83" s="818">
        <f>'[4]3'!G83</f>
        <v>1.7000000000000001E-2</v>
      </c>
      <c r="H83" s="818">
        <f>'[4]3'!H83</f>
        <v>0.02</v>
      </c>
      <c r="I83" s="818">
        <f>'[4]3'!I83</f>
        <v>0.02</v>
      </c>
      <c r="J83" s="818">
        <f>'[4]3'!J83</f>
        <v>1.7000000000000001E-2</v>
      </c>
      <c r="K83" s="757">
        <f t="shared" si="120"/>
        <v>44.708300000000001</v>
      </c>
      <c r="L83" s="757">
        <f t="shared" si="121"/>
        <v>8.3538000000000014</v>
      </c>
      <c r="M83" s="819">
        <f t="shared" si="122"/>
        <v>0</v>
      </c>
      <c r="N83" s="819">
        <f t="shared" si="123"/>
        <v>0</v>
      </c>
      <c r="O83" s="757">
        <f t="shared" si="124"/>
        <v>10718.54</v>
      </c>
      <c r="P83" s="815">
        <f t="shared" si="219"/>
        <v>10.166</v>
      </c>
      <c r="Q83" s="757">
        <f t="shared" si="125"/>
        <v>2053.5300000000002</v>
      </c>
      <c r="R83" s="757">
        <f t="shared" si="126"/>
        <v>63.228099999999998</v>
      </c>
      <c r="S83" s="833">
        <f t="shared" si="127"/>
        <v>12772.070000000002</v>
      </c>
      <c r="T83" s="821">
        <f>'[4]3'!T83</f>
        <v>1.7000000000000001E-2</v>
      </c>
      <c r="U83" s="818">
        <f>'[4]3'!U83</f>
        <v>1.4E-2</v>
      </c>
      <c r="V83" s="818">
        <f>'[4]3'!V83</f>
        <v>1.7000000000000001E-2</v>
      </c>
      <c r="W83" s="818">
        <f>'[4]3'!W83</f>
        <v>0.02</v>
      </c>
      <c r="X83" s="818">
        <f>'[4]3'!X83</f>
        <v>0.02</v>
      </c>
      <c r="Y83" s="818">
        <f>'[4]3'!Y83</f>
        <v>1.7000000000000001E-2</v>
      </c>
      <c r="Z83" s="757">
        <f t="shared" si="128"/>
        <v>54.8352</v>
      </c>
      <c r="AA83" s="757">
        <f t="shared" si="129"/>
        <v>11.113199999999999</v>
      </c>
      <c r="AB83" s="757">
        <f t="shared" si="130"/>
        <v>0</v>
      </c>
      <c r="AC83" s="757">
        <f t="shared" si="131"/>
        <v>0</v>
      </c>
      <c r="AD83" s="757">
        <f t="shared" si="132"/>
        <v>13321.58</v>
      </c>
      <c r="AE83" s="815">
        <f t="shared" si="220"/>
        <v>14.076000000000001</v>
      </c>
      <c r="AF83" s="757">
        <f t="shared" si="133"/>
        <v>2843.35</v>
      </c>
      <c r="AG83" s="757">
        <f t="shared" si="134"/>
        <v>80.024399999999986</v>
      </c>
      <c r="AH83" s="833">
        <f t="shared" si="135"/>
        <v>16164.93</v>
      </c>
      <c r="AI83" s="834">
        <v>1.7000000000000001E-2</v>
      </c>
      <c r="AJ83" s="808">
        <v>1.4E-2</v>
      </c>
      <c r="AK83" s="808">
        <v>1.7000000000000001E-2</v>
      </c>
      <c r="AL83" s="808">
        <v>0.02</v>
      </c>
      <c r="AM83" s="808">
        <v>0.02</v>
      </c>
      <c r="AN83" s="808">
        <v>1.7000000000000001E-2</v>
      </c>
      <c r="AO83" s="757">
        <f t="shared" si="136"/>
        <v>69.597999999999999</v>
      </c>
      <c r="AP83" s="757">
        <f t="shared" si="137"/>
        <v>14.728000000000007</v>
      </c>
      <c r="AQ83" s="757">
        <f t="shared" si="138"/>
        <v>0</v>
      </c>
      <c r="AR83" s="757">
        <f t="shared" si="139"/>
        <v>0</v>
      </c>
      <c r="AS83" s="757">
        <f t="shared" si="140"/>
        <v>17033.849999999999</v>
      </c>
      <c r="AT83" s="815">
        <f t="shared" si="221"/>
        <v>15.64</v>
      </c>
      <c r="AU83" s="757">
        <f t="shared" si="141"/>
        <v>3159.28</v>
      </c>
      <c r="AV83" s="757">
        <f t="shared" si="142"/>
        <v>99.966000000000008</v>
      </c>
      <c r="AW83" s="833">
        <f t="shared" si="143"/>
        <v>20193.129999999997</v>
      </c>
      <c r="AX83" s="818">
        <f>'[4]3'!AX83</f>
        <v>1.7000000000000001E-2</v>
      </c>
      <c r="AY83" s="818">
        <f>'[4]3'!AY83</f>
        <v>1.4E-2</v>
      </c>
      <c r="AZ83" s="818">
        <f>'[4]3'!AZ83</f>
        <v>1.7000000000000001E-2</v>
      </c>
      <c r="BA83" s="818">
        <f>'[4]3'!BA83</f>
        <v>0.02</v>
      </c>
      <c r="BB83" s="818">
        <f>'[4]3'!BB83</f>
        <v>0.02</v>
      </c>
      <c r="BC83" s="818">
        <f>'[4]3'!BC83</f>
        <v>1.7000000000000001E-2</v>
      </c>
      <c r="BD83" s="757">
        <f t="shared" si="144"/>
        <v>60.110300000000009</v>
      </c>
      <c r="BE83" s="757">
        <f t="shared" si="145"/>
        <v>13.911799999999996</v>
      </c>
      <c r="BF83" s="757">
        <f t="shared" si="146"/>
        <v>0</v>
      </c>
      <c r="BG83" s="757">
        <f t="shared" si="147"/>
        <v>0</v>
      </c>
      <c r="BH83" s="757">
        <f t="shared" si="148"/>
        <v>14952.46</v>
      </c>
      <c r="BI83" s="815">
        <f t="shared" si="222"/>
        <v>0</v>
      </c>
      <c r="BJ83" s="757">
        <f t="shared" si="149"/>
        <v>0</v>
      </c>
      <c r="BK83" s="757">
        <f t="shared" si="150"/>
        <v>74.022100000000009</v>
      </c>
      <c r="BL83" s="833">
        <f t="shared" si="151"/>
        <v>14952.46</v>
      </c>
      <c r="BM83" s="821">
        <f>'[4]3'!BM83</f>
        <v>1.7000000000000001E-2</v>
      </c>
      <c r="BN83" s="818">
        <f>'[4]3'!BN83</f>
        <v>1.4E-2</v>
      </c>
      <c r="BO83" s="818">
        <f>'[4]3'!BO83</f>
        <v>1.7000000000000001E-2</v>
      </c>
      <c r="BP83" s="818">
        <f>'[4]3'!BP83</f>
        <v>0.02</v>
      </c>
      <c r="BQ83" s="818">
        <f>'[4]3'!BQ83</f>
        <v>0.02</v>
      </c>
      <c r="BR83" s="818">
        <f>'[4]3'!BR83</f>
        <v>1.7000000000000001E-2</v>
      </c>
      <c r="BS83" s="757">
        <f t="shared" si="152"/>
        <v>45.318599999999996</v>
      </c>
      <c r="BT83" s="757">
        <f t="shared" si="153"/>
        <v>11.843999999999999</v>
      </c>
      <c r="BU83" s="757">
        <f t="shared" si="154"/>
        <v>0</v>
      </c>
      <c r="BV83" s="757">
        <f t="shared" si="155"/>
        <v>0</v>
      </c>
      <c r="BW83" s="757">
        <f t="shared" si="156"/>
        <v>11546.85</v>
      </c>
      <c r="BX83" s="815">
        <f t="shared" si="223"/>
        <v>12.852</v>
      </c>
      <c r="BY83" s="757">
        <f t="shared" si="157"/>
        <v>2596.1</v>
      </c>
      <c r="BZ83" s="757">
        <f t="shared" si="158"/>
        <v>70.014600000000002</v>
      </c>
      <c r="CA83" s="833">
        <f t="shared" si="159"/>
        <v>14142.95</v>
      </c>
      <c r="CB83" s="818">
        <f>'[4]3'!CB83</f>
        <v>1.7000000000000001E-2</v>
      </c>
      <c r="CC83" s="818">
        <f>'[4]3'!CC83</f>
        <v>1.4E-2</v>
      </c>
      <c r="CD83" s="818">
        <f>'[4]3'!CD83</f>
        <v>1.7000000000000001E-2</v>
      </c>
      <c r="CE83" s="818">
        <f>'[4]3'!CE83</f>
        <v>0.02</v>
      </c>
      <c r="CF83" s="818">
        <f>'[4]3'!CF83</f>
        <v>0.02</v>
      </c>
      <c r="CG83" s="818">
        <f>'[4]3'!CG83</f>
        <v>1.7000000000000001E-2</v>
      </c>
      <c r="CH83" s="757">
        <f t="shared" si="160"/>
        <v>32.8491</v>
      </c>
      <c r="CI83" s="757">
        <f t="shared" si="161"/>
        <v>10.134600000000002</v>
      </c>
      <c r="CJ83" s="757">
        <f t="shared" si="162"/>
        <v>0</v>
      </c>
      <c r="CK83" s="757">
        <f t="shared" si="163"/>
        <v>0</v>
      </c>
      <c r="CL83" s="757">
        <f t="shared" si="164"/>
        <v>8682.7099999999991</v>
      </c>
      <c r="CM83" s="815">
        <f t="shared" si="224"/>
        <v>10.659000000000001</v>
      </c>
      <c r="CN83" s="757">
        <f t="shared" si="165"/>
        <v>2153.12</v>
      </c>
      <c r="CO83" s="757">
        <f t="shared" si="166"/>
        <v>53.642699999999998</v>
      </c>
      <c r="CP83" s="833">
        <f t="shared" si="167"/>
        <v>10835.829999999998</v>
      </c>
      <c r="CQ83" s="821">
        <f>'[4]3'!CQ83</f>
        <v>1.7000000000000001E-2</v>
      </c>
      <c r="CR83" s="818">
        <f>'[4]3'!CR83</f>
        <v>1.4E-2</v>
      </c>
      <c r="CS83" s="818">
        <f>'[4]3'!CS83</f>
        <v>1.7000000000000001E-2</v>
      </c>
      <c r="CT83" s="818">
        <f>'[4]3'!CT83</f>
        <v>0.02</v>
      </c>
      <c r="CU83" s="818">
        <f>'[4]3'!CU83</f>
        <v>0.02</v>
      </c>
      <c r="CV83" s="818">
        <f>'[4]3'!CV83</f>
        <v>1.7000000000000001E-2</v>
      </c>
      <c r="CW83" s="757">
        <f t="shared" si="168"/>
        <v>24.548000000000002</v>
      </c>
      <c r="CX83" s="757">
        <f t="shared" si="169"/>
        <v>8.9642000000000017</v>
      </c>
      <c r="CY83" s="757">
        <f t="shared" si="170"/>
        <v>0</v>
      </c>
      <c r="CZ83" s="757">
        <f t="shared" si="171"/>
        <v>0</v>
      </c>
      <c r="DA83" s="757">
        <f t="shared" si="172"/>
        <v>6769.46</v>
      </c>
      <c r="DB83" s="815">
        <f t="shared" si="225"/>
        <v>7.4290000000000003</v>
      </c>
      <c r="DC83" s="757">
        <f t="shared" si="173"/>
        <v>1500.66</v>
      </c>
      <c r="DD83" s="757">
        <f t="shared" si="174"/>
        <v>40.941200000000009</v>
      </c>
      <c r="DE83" s="833">
        <f t="shared" si="175"/>
        <v>8270.1200000000008</v>
      </c>
      <c r="DF83" s="821">
        <f>'[4]3'!DF83</f>
        <v>1.7000000000000001E-2</v>
      </c>
      <c r="DG83" s="818">
        <f>'[4]3'!DG83</f>
        <v>1.4E-2</v>
      </c>
      <c r="DH83" s="818">
        <f>'[4]3'!DH83</f>
        <v>1.7000000000000001E-2</v>
      </c>
      <c r="DI83" s="818">
        <f>'[4]3'!DI83</f>
        <v>0.02</v>
      </c>
      <c r="DJ83" s="818">
        <f>'[4]3'!DJ83</f>
        <v>0.02</v>
      </c>
      <c r="DK83" s="818">
        <f>'[4]3'!DK83</f>
        <v>1.7000000000000001E-2</v>
      </c>
      <c r="DL83" s="757">
        <f t="shared" si="176"/>
        <v>33.950699999999998</v>
      </c>
      <c r="DM83" s="757">
        <f t="shared" si="177"/>
        <v>10.260600000000002</v>
      </c>
      <c r="DN83" s="757">
        <f t="shared" si="178"/>
        <v>0</v>
      </c>
      <c r="DO83" s="757">
        <f t="shared" si="179"/>
        <v>0</v>
      </c>
      <c r="DP83" s="757">
        <f t="shared" si="180"/>
        <v>8930.68</v>
      </c>
      <c r="DQ83" s="815">
        <f t="shared" si="226"/>
        <v>9.282</v>
      </c>
      <c r="DR83" s="757">
        <f t="shared" si="181"/>
        <v>1874.96</v>
      </c>
      <c r="DS83" s="757">
        <f t="shared" si="182"/>
        <v>53.493300000000005</v>
      </c>
      <c r="DT83" s="833">
        <f t="shared" si="183"/>
        <v>10805.64</v>
      </c>
      <c r="DU83" s="821">
        <f>'[4]3'!DU83</f>
        <v>1.7000000000000001E-2</v>
      </c>
      <c r="DV83" s="818">
        <f>'[4]3'!DV83</f>
        <v>1.4E-2</v>
      </c>
      <c r="DW83" s="818">
        <f>'[4]3'!DW83</f>
        <v>1.7000000000000001E-2</v>
      </c>
      <c r="DX83" s="818">
        <f>'[4]3'!DX83</f>
        <v>0.02</v>
      </c>
      <c r="DY83" s="818">
        <f>'[4]3'!DY83</f>
        <v>0.02</v>
      </c>
      <c r="DZ83" s="818">
        <f>'[4]3'!DZ83</f>
        <v>1.7000000000000001E-2</v>
      </c>
      <c r="EA83" s="757">
        <f t="shared" si="184"/>
        <v>52.564000000000007</v>
      </c>
      <c r="EB83" s="757">
        <f t="shared" si="185"/>
        <v>10.247999999999999</v>
      </c>
      <c r="EC83" s="757">
        <f t="shared" si="186"/>
        <v>0</v>
      </c>
      <c r="ED83" s="757">
        <f t="shared" si="187"/>
        <v>0</v>
      </c>
      <c r="EE83" s="757">
        <f t="shared" si="188"/>
        <v>12688.02</v>
      </c>
      <c r="EF83" s="757">
        <f t="shared" si="227"/>
        <v>11.9</v>
      </c>
      <c r="EG83" s="757">
        <f t="shared" si="189"/>
        <v>2403.8000000000002</v>
      </c>
      <c r="EH83" s="757">
        <f t="shared" si="190"/>
        <v>74.712000000000003</v>
      </c>
      <c r="EI83" s="833">
        <f t="shared" si="191"/>
        <v>15091.82</v>
      </c>
      <c r="EJ83" s="821">
        <f>'[4]3'!EJ83</f>
        <v>1.7000000000000001E-2</v>
      </c>
      <c r="EK83" s="818">
        <f>'[4]3'!EK83</f>
        <v>1.4E-2</v>
      </c>
      <c r="EL83" s="818">
        <f>'[4]3'!EL83</f>
        <v>1.7000000000000001E-2</v>
      </c>
      <c r="EM83" s="818">
        <f>'[4]3'!EM83</f>
        <v>0.02</v>
      </c>
      <c r="EN83" s="818">
        <f>'[4]3'!EN83</f>
        <v>0.02</v>
      </c>
      <c r="EO83" s="818">
        <f>'[4]3'!EO83</f>
        <v>1.7000000000000001E-2</v>
      </c>
      <c r="EP83" s="757">
        <f t="shared" si="192"/>
        <v>57.687800000000003</v>
      </c>
      <c r="EQ83" s="757">
        <f t="shared" si="193"/>
        <v>10.134599999999999</v>
      </c>
      <c r="ER83" s="757">
        <f t="shared" si="194"/>
        <v>0</v>
      </c>
      <c r="ES83" s="757">
        <f t="shared" si="195"/>
        <v>0</v>
      </c>
      <c r="ET83" s="757">
        <f t="shared" si="196"/>
        <v>13700.12</v>
      </c>
      <c r="EU83" s="757">
        <f t="shared" si="197"/>
        <v>13.566000000000001</v>
      </c>
      <c r="EV83" s="757">
        <f t="shared" si="198"/>
        <v>2740.33</v>
      </c>
      <c r="EW83" s="757">
        <f t="shared" si="199"/>
        <v>81.388400000000004</v>
      </c>
      <c r="EX83" s="833">
        <f t="shared" si="200"/>
        <v>16440.45</v>
      </c>
      <c r="EY83" s="818">
        <f>'[4]3'!EY83</f>
        <v>1.7000000000000001E-2</v>
      </c>
      <c r="EZ83" s="818">
        <f>'[4]3'!EZ83</f>
        <v>1.4E-2</v>
      </c>
      <c r="FA83" s="818">
        <f>'[4]3'!FA83</f>
        <v>1.7000000000000001E-2</v>
      </c>
      <c r="FB83" s="818">
        <f>'[4]3'!FB83</f>
        <v>0.02</v>
      </c>
      <c r="FC83" s="818">
        <f>'[4]3'!FC83</f>
        <v>0.02</v>
      </c>
      <c r="FD83" s="818">
        <f>'[4]3'!FD83</f>
        <v>1.7000000000000001E-2</v>
      </c>
      <c r="FE83" s="757">
        <f t="shared" si="201"/>
        <v>63.986300000000007</v>
      </c>
      <c r="FF83" s="757">
        <f t="shared" si="202"/>
        <v>11.597599999999998</v>
      </c>
      <c r="FG83" s="757">
        <f t="shared" si="203"/>
        <v>0</v>
      </c>
      <c r="FH83" s="757">
        <f t="shared" si="204"/>
        <v>0</v>
      </c>
      <c r="FI83" s="757">
        <f t="shared" si="205"/>
        <v>15267.95</v>
      </c>
      <c r="FJ83" s="757">
        <f t="shared" si="206"/>
        <v>15.504000000000001</v>
      </c>
      <c r="FK83" s="757">
        <f t="shared" si="207"/>
        <v>3131.81</v>
      </c>
      <c r="FL83" s="757">
        <f t="shared" si="208"/>
        <v>91.087900000000005</v>
      </c>
      <c r="FM83" s="833">
        <f t="shared" si="209"/>
        <v>18399.760000000002</v>
      </c>
      <c r="FN83" s="818">
        <f>'[4]3'!FN83</f>
        <v>1.7000000000000001E-2</v>
      </c>
      <c r="FO83" s="818">
        <f>'[4]3'!FO83</f>
        <v>1.4E-2</v>
      </c>
      <c r="FP83" s="818">
        <f>'[4]3'!FP83</f>
        <v>1.7000000000000001E-2</v>
      </c>
      <c r="FQ83" s="818">
        <f>'[4]3'!FQ83</f>
        <v>0.02</v>
      </c>
      <c r="FR83" s="818">
        <f>'[4]3'!FR83</f>
        <v>0.02</v>
      </c>
      <c r="FS83" s="818">
        <f>'[4]3'!FS83</f>
        <v>1.7000000000000001E-2</v>
      </c>
      <c r="FT83" s="757">
        <f t="shared" si="210"/>
        <v>69.36</v>
      </c>
      <c r="FU83" s="757">
        <f t="shared" si="211"/>
        <v>12.992000000000003</v>
      </c>
      <c r="FV83" s="757">
        <f t="shared" si="212"/>
        <v>0</v>
      </c>
      <c r="FW83" s="757">
        <f t="shared" si="213"/>
        <v>0</v>
      </c>
      <c r="FX83" s="757">
        <f t="shared" si="214"/>
        <v>16635.099999999999</v>
      </c>
      <c r="FY83" s="757">
        <f t="shared" si="215"/>
        <v>16.32</v>
      </c>
      <c r="FZ83" s="757">
        <f t="shared" si="216"/>
        <v>3296.64</v>
      </c>
      <c r="GA83" s="757">
        <f t="shared" si="217"/>
        <v>98.671999999999997</v>
      </c>
      <c r="GB83" s="833">
        <f t="shared" si="218"/>
        <v>19931.739999999998</v>
      </c>
      <c r="GC83" s="835">
        <f t="shared" si="117"/>
        <v>440.89790000000005</v>
      </c>
      <c r="GD83" s="836">
        <f t="shared" si="117"/>
        <v>89061.37</v>
      </c>
      <c r="GE83" s="837">
        <f t="shared" si="118"/>
        <v>440.29480000000001</v>
      </c>
      <c r="GF83" s="838">
        <f t="shared" si="118"/>
        <v>88939.53</v>
      </c>
      <c r="GG83" s="839">
        <f t="shared" si="119"/>
        <v>881.19270000000006</v>
      </c>
      <c r="GH83" s="59">
        <f t="shared" si="119"/>
        <v>178000.9</v>
      </c>
      <c r="GI83" s="828">
        <v>5</v>
      </c>
      <c r="GJ83" s="105">
        <f t="shared" si="230"/>
        <v>743.79869999999994</v>
      </c>
      <c r="GK83" s="59">
        <f t="shared" si="228"/>
        <v>150247.32</v>
      </c>
      <c r="GL83" s="840">
        <f t="shared" si="229"/>
        <v>137.39400000000012</v>
      </c>
      <c r="GM83" s="841">
        <f t="shared" si="229"/>
        <v>27753.579999999987</v>
      </c>
    </row>
    <row r="84" spans="1:198" ht="18" customHeight="1">
      <c r="A84" s="831">
        <v>70</v>
      </c>
      <c r="B84" s="842" t="s">
        <v>1261</v>
      </c>
      <c r="C84" s="33" t="s">
        <v>1191</v>
      </c>
      <c r="D84" s="832">
        <f>[4]цены!E78</f>
        <v>203</v>
      </c>
      <c r="E84" s="818">
        <f>'[4]3'!E84</f>
        <v>5.0000000000000001E-3</v>
      </c>
      <c r="F84" s="818">
        <f>'[4]3'!F84</f>
        <v>5.0000000000000001E-3</v>
      </c>
      <c r="G84" s="818">
        <f>'[4]3'!G84</f>
        <v>5.0000000000000001E-3</v>
      </c>
      <c r="H84" s="818">
        <f>'[4]3'!H84</f>
        <v>0.01</v>
      </c>
      <c r="I84" s="818">
        <f>'[4]3'!I84</f>
        <v>3.0000000000000001E-3</v>
      </c>
      <c r="J84" s="818">
        <f>'[4]3'!J84</f>
        <v>5.0000000000000001E-3</v>
      </c>
      <c r="K84" s="757">
        <f t="shared" si="120"/>
        <v>13.149500000000002</v>
      </c>
      <c r="L84" s="757">
        <f t="shared" si="121"/>
        <v>2.9835000000000003</v>
      </c>
      <c r="M84" s="819">
        <f t="shared" si="122"/>
        <v>0</v>
      </c>
      <c r="N84" s="819">
        <f t="shared" si="123"/>
        <v>0</v>
      </c>
      <c r="O84" s="757">
        <f t="shared" si="124"/>
        <v>3275</v>
      </c>
      <c r="P84" s="815">
        <f t="shared" si="219"/>
        <v>2.99</v>
      </c>
      <c r="Q84" s="757">
        <f t="shared" si="125"/>
        <v>606.97</v>
      </c>
      <c r="R84" s="757">
        <f t="shared" si="126"/>
        <v>19.123000000000005</v>
      </c>
      <c r="S84" s="833">
        <f t="shared" si="127"/>
        <v>3881.9700000000003</v>
      </c>
      <c r="T84" s="821">
        <f>'[4]3'!T84</f>
        <v>5.0000000000000001E-3</v>
      </c>
      <c r="U84" s="818">
        <f>'[4]3'!U84</f>
        <v>5.0000000000000001E-3</v>
      </c>
      <c r="V84" s="818">
        <f>'[4]3'!V84</f>
        <v>5.0000000000000001E-3</v>
      </c>
      <c r="W84" s="818">
        <f>'[4]3'!W84</f>
        <v>0.01</v>
      </c>
      <c r="X84" s="818">
        <f>'[4]3'!X84</f>
        <v>3.0000000000000001E-3</v>
      </c>
      <c r="Y84" s="818">
        <f>'[4]3'!Y84</f>
        <v>5.0000000000000001E-3</v>
      </c>
      <c r="Z84" s="757">
        <f t="shared" si="128"/>
        <v>16.128</v>
      </c>
      <c r="AA84" s="757">
        <f t="shared" si="129"/>
        <v>3.9689999999999999</v>
      </c>
      <c r="AB84" s="757">
        <f t="shared" si="130"/>
        <v>0</v>
      </c>
      <c r="AC84" s="757">
        <f t="shared" si="131"/>
        <v>0</v>
      </c>
      <c r="AD84" s="757">
        <f t="shared" si="132"/>
        <v>4079.69</v>
      </c>
      <c r="AE84" s="815">
        <f t="shared" si="220"/>
        <v>4.1399999999999997</v>
      </c>
      <c r="AF84" s="757">
        <f t="shared" si="133"/>
        <v>840.42</v>
      </c>
      <c r="AG84" s="757">
        <f t="shared" si="134"/>
        <v>24.237000000000002</v>
      </c>
      <c r="AH84" s="833">
        <f t="shared" si="135"/>
        <v>4920.1099999999997</v>
      </c>
      <c r="AI84" s="834">
        <v>5.0000000000000001E-3</v>
      </c>
      <c r="AJ84" s="808">
        <v>5.0000000000000001E-3</v>
      </c>
      <c r="AK84" s="808">
        <v>5.0000000000000001E-3</v>
      </c>
      <c r="AL84" s="808">
        <v>0.01</v>
      </c>
      <c r="AM84" s="808">
        <v>3.0000000000000001E-3</v>
      </c>
      <c r="AN84" s="808">
        <v>5.0000000000000001E-3</v>
      </c>
      <c r="AO84" s="757">
        <f t="shared" si="136"/>
        <v>20.47</v>
      </c>
      <c r="AP84" s="757">
        <f t="shared" si="137"/>
        <v>5.2600000000000025</v>
      </c>
      <c r="AQ84" s="757">
        <f t="shared" si="138"/>
        <v>0</v>
      </c>
      <c r="AR84" s="757">
        <f t="shared" si="139"/>
        <v>0</v>
      </c>
      <c r="AS84" s="757">
        <f t="shared" si="140"/>
        <v>5223.1899999999996</v>
      </c>
      <c r="AT84" s="815">
        <f t="shared" si="221"/>
        <v>4.6000000000000005</v>
      </c>
      <c r="AU84" s="757">
        <f t="shared" si="141"/>
        <v>933.8</v>
      </c>
      <c r="AV84" s="757">
        <f t="shared" si="142"/>
        <v>30.330000000000002</v>
      </c>
      <c r="AW84" s="833">
        <f t="shared" si="143"/>
        <v>6156.99</v>
      </c>
      <c r="AX84" s="818">
        <f>'[4]3'!AX84</f>
        <v>5.0000000000000001E-3</v>
      </c>
      <c r="AY84" s="818">
        <f>'[4]3'!AY84</f>
        <v>5.0000000000000001E-3</v>
      </c>
      <c r="AZ84" s="818">
        <f>'[4]3'!AZ84</f>
        <v>5.0000000000000001E-3</v>
      </c>
      <c r="BA84" s="818">
        <f>'[4]3'!BA84</f>
        <v>0.01</v>
      </c>
      <c r="BB84" s="818">
        <f>'[4]3'!BB84</f>
        <v>3.0000000000000001E-3</v>
      </c>
      <c r="BC84" s="818">
        <f>'[4]3'!BC84</f>
        <v>5.0000000000000001E-3</v>
      </c>
      <c r="BD84" s="757">
        <f t="shared" si="144"/>
        <v>17.679500000000001</v>
      </c>
      <c r="BE84" s="757">
        <f t="shared" si="145"/>
        <v>4.9684999999999988</v>
      </c>
      <c r="BF84" s="757">
        <f t="shared" si="146"/>
        <v>0</v>
      </c>
      <c r="BG84" s="757">
        <f t="shared" si="147"/>
        <v>0</v>
      </c>
      <c r="BH84" s="757">
        <f t="shared" si="148"/>
        <v>4597.54</v>
      </c>
      <c r="BI84" s="815">
        <f t="shared" si="222"/>
        <v>0</v>
      </c>
      <c r="BJ84" s="757">
        <f t="shared" si="149"/>
        <v>0</v>
      </c>
      <c r="BK84" s="757">
        <f t="shared" si="150"/>
        <v>22.648</v>
      </c>
      <c r="BL84" s="833">
        <f t="shared" si="151"/>
        <v>4597.54</v>
      </c>
      <c r="BM84" s="821">
        <f>'[4]3'!BM84</f>
        <v>5.0000000000000001E-3</v>
      </c>
      <c r="BN84" s="818">
        <f>'[4]3'!BN84</f>
        <v>5.0000000000000001E-3</v>
      </c>
      <c r="BO84" s="818">
        <f>'[4]3'!BO84</f>
        <v>5.0000000000000001E-3</v>
      </c>
      <c r="BP84" s="818">
        <f>'[4]3'!BP84</f>
        <v>0.01</v>
      </c>
      <c r="BQ84" s="818">
        <f>'[4]3'!BQ84</f>
        <v>3.0000000000000001E-3</v>
      </c>
      <c r="BR84" s="818">
        <f>'[4]3'!BR84</f>
        <v>5.0000000000000001E-3</v>
      </c>
      <c r="BS84" s="757">
        <f t="shared" si="152"/>
        <v>13.328999999999999</v>
      </c>
      <c r="BT84" s="757">
        <f t="shared" si="153"/>
        <v>4.2300000000000004</v>
      </c>
      <c r="BU84" s="757">
        <f t="shared" si="154"/>
        <v>0</v>
      </c>
      <c r="BV84" s="757">
        <f t="shared" si="155"/>
        <v>0</v>
      </c>
      <c r="BW84" s="757">
        <f t="shared" si="156"/>
        <v>3564.48</v>
      </c>
      <c r="BX84" s="815">
        <f t="shared" si="223"/>
        <v>3.7800000000000002</v>
      </c>
      <c r="BY84" s="757">
        <f t="shared" si="157"/>
        <v>767.34</v>
      </c>
      <c r="BZ84" s="757">
        <f t="shared" si="158"/>
        <v>21.338999999999999</v>
      </c>
      <c r="CA84" s="833">
        <f t="shared" si="159"/>
        <v>4331.82</v>
      </c>
      <c r="CB84" s="818">
        <f>'[4]3'!CB84</f>
        <v>5.0000000000000001E-3</v>
      </c>
      <c r="CC84" s="818">
        <f>'[4]3'!CC84</f>
        <v>5.0000000000000001E-3</v>
      </c>
      <c r="CD84" s="818">
        <f>'[4]3'!CD84</f>
        <v>5.0000000000000001E-3</v>
      </c>
      <c r="CE84" s="818">
        <f>'[4]3'!CE84</f>
        <v>0.01</v>
      </c>
      <c r="CF84" s="818">
        <f>'[4]3'!CF84</f>
        <v>3.0000000000000001E-3</v>
      </c>
      <c r="CG84" s="818">
        <f>'[4]3'!CG84</f>
        <v>5.0000000000000001E-3</v>
      </c>
      <c r="CH84" s="757">
        <f t="shared" si="160"/>
        <v>9.6615000000000002</v>
      </c>
      <c r="CI84" s="757">
        <f t="shared" si="161"/>
        <v>3.6195000000000013</v>
      </c>
      <c r="CJ84" s="757">
        <f t="shared" si="162"/>
        <v>0</v>
      </c>
      <c r="CK84" s="757">
        <f t="shared" si="163"/>
        <v>0</v>
      </c>
      <c r="CL84" s="757">
        <f t="shared" si="164"/>
        <v>2696.04</v>
      </c>
      <c r="CM84" s="815">
        <f t="shared" si="224"/>
        <v>3.1350000000000002</v>
      </c>
      <c r="CN84" s="757">
        <f t="shared" si="165"/>
        <v>636.41</v>
      </c>
      <c r="CO84" s="757">
        <f t="shared" si="166"/>
        <v>16.416000000000004</v>
      </c>
      <c r="CP84" s="833">
        <f t="shared" si="167"/>
        <v>3332.45</v>
      </c>
      <c r="CQ84" s="821">
        <f>'[4]3'!CQ84</f>
        <v>5.0000000000000001E-3</v>
      </c>
      <c r="CR84" s="818">
        <f>'[4]3'!CR84</f>
        <v>5.0000000000000001E-3</v>
      </c>
      <c r="CS84" s="818">
        <f>'[4]3'!CS84</f>
        <v>5.0000000000000001E-3</v>
      </c>
      <c r="CT84" s="818">
        <f>'[4]3'!CT84</f>
        <v>0.01</v>
      </c>
      <c r="CU84" s="818">
        <f>'[4]3'!CU84</f>
        <v>3.0000000000000001E-3</v>
      </c>
      <c r="CV84" s="818">
        <f>'[4]3'!CV84</f>
        <v>5.0000000000000001E-3</v>
      </c>
      <c r="CW84" s="757">
        <f t="shared" si="168"/>
        <v>7.22</v>
      </c>
      <c r="CX84" s="757">
        <f t="shared" si="169"/>
        <v>3.2015000000000002</v>
      </c>
      <c r="CY84" s="757">
        <f t="shared" si="170"/>
        <v>0</v>
      </c>
      <c r="CZ84" s="757">
        <f t="shared" si="171"/>
        <v>0</v>
      </c>
      <c r="DA84" s="757">
        <f t="shared" si="172"/>
        <v>2115.56</v>
      </c>
      <c r="DB84" s="815">
        <f t="shared" si="225"/>
        <v>2.1850000000000001</v>
      </c>
      <c r="DC84" s="757">
        <f t="shared" si="173"/>
        <v>443.56</v>
      </c>
      <c r="DD84" s="757">
        <f t="shared" si="174"/>
        <v>12.6065</v>
      </c>
      <c r="DE84" s="833">
        <f t="shared" si="175"/>
        <v>2559.12</v>
      </c>
      <c r="DF84" s="821">
        <f>'[4]3'!DF84</f>
        <v>5.0000000000000001E-3</v>
      </c>
      <c r="DG84" s="818">
        <f>'[4]3'!DG84</f>
        <v>5.0000000000000001E-3</v>
      </c>
      <c r="DH84" s="818">
        <f>'[4]3'!DH84</f>
        <v>5.0000000000000001E-3</v>
      </c>
      <c r="DI84" s="818">
        <f>'[4]3'!DI84</f>
        <v>0.01</v>
      </c>
      <c r="DJ84" s="818">
        <f>'[4]3'!DJ84</f>
        <v>3.0000000000000001E-3</v>
      </c>
      <c r="DK84" s="818">
        <f>'[4]3'!DK84</f>
        <v>5.0000000000000001E-3</v>
      </c>
      <c r="DL84" s="757">
        <f t="shared" si="176"/>
        <v>9.9855</v>
      </c>
      <c r="DM84" s="757">
        <f t="shared" si="177"/>
        <v>3.6645000000000003</v>
      </c>
      <c r="DN84" s="757">
        <f t="shared" si="178"/>
        <v>0</v>
      </c>
      <c r="DO84" s="757">
        <f t="shared" si="179"/>
        <v>0</v>
      </c>
      <c r="DP84" s="757">
        <f t="shared" si="180"/>
        <v>2770.95</v>
      </c>
      <c r="DQ84" s="815">
        <f t="shared" si="226"/>
        <v>2.73</v>
      </c>
      <c r="DR84" s="757">
        <f t="shared" si="181"/>
        <v>554.19000000000005</v>
      </c>
      <c r="DS84" s="757">
        <f t="shared" si="182"/>
        <v>16.38</v>
      </c>
      <c r="DT84" s="833">
        <f t="shared" si="183"/>
        <v>3325.14</v>
      </c>
      <c r="DU84" s="821">
        <f>'[4]3'!DU84</f>
        <v>5.0000000000000001E-3</v>
      </c>
      <c r="DV84" s="818">
        <f>'[4]3'!DV84</f>
        <v>5.0000000000000001E-3</v>
      </c>
      <c r="DW84" s="818">
        <f>'[4]3'!DW84</f>
        <v>5.0000000000000001E-3</v>
      </c>
      <c r="DX84" s="818">
        <f>'[4]3'!DX84</f>
        <v>0.01</v>
      </c>
      <c r="DY84" s="818">
        <f>'[4]3'!DY84</f>
        <v>3.0000000000000001E-3</v>
      </c>
      <c r="DZ84" s="818">
        <f>'[4]3'!DZ84</f>
        <v>5.0000000000000001E-3</v>
      </c>
      <c r="EA84" s="757">
        <f t="shared" si="184"/>
        <v>15.46</v>
      </c>
      <c r="EB84" s="757">
        <f t="shared" si="185"/>
        <v>3.6599999999999997</v>
      </c>
      <c r="EC84" s="757">
        <f t="shared" si="186"/>
        <v>0</v>
      </c>
      <c r="ED84" s="757">
        <f t="shared" si="187"/>
        <v>0</v>
      </c>
      <c r="EE84" s="757">
        <f t="shared" si="188"/>
        <v>3881.36</v>
      </c>
      <c r="EF84" s="757">
        <f t="shared" si="227"/>
        <v>3.5</v>
      </c>
      <c r="EG84" s="757">
        <f t="shared" si="189"/>
        <v>710.5</v>
      </c>
      <c r="EH84" s="757">
        <f t="shared" si="190"/>
        <v>22.62</v>
      </c>
      <c r="EI84" s="833">
        <f t="shared" si="191"/>
        <v>4591.8600000000006</v>
      </c>
      <c r="EJ84" s="821">
        <f>'[4]3'!EJ84</f>
        <v>5.0000000000000001E-3</v>
      </c>
      <c r="EK84" s="818">
        <f>'[4]3'!EK84</f>
        <v>5.0000000000000001E-3</v>
      </c>
      <c r="EL84" s="818">
        <f>'[4]3'!EL84</f>
        <v>5.0000000000000001E-3</v>
      </c>
      <c r="EM84" s="818">
        <f>'[4]3'!EM84</f>
        <v>0.01</v>
      </c>
      <c r="EN84" s="818">
        <f>'[4]3'!EN84</f>
        <v>3.0000000000000001E-3</v>
      </c>
      <c r="EO84" s="818">
        <f>'[4]3'!EO84</f>
        <v>5.0000000000000001E-3</v>
      </c>
      <c r="EP84" s="757">
        <f t="shared" si="192"/>
        <v>16.967000000000002</v>
      </c>
      <c r="EQ84" s="757">
        <f t="shared" si="193"/>
        <v>3.6194999999999995</v>
      </c>
      <c r="ER84" s="757">
        <f t="shared" si="194"/>
        <v>0</v>
      </c>
      <c r="ES84" s="757">
        <f t="shared" si="195"/>
        <v>0</v>
      </c>
      <c r="ET84" s="757">
        <f t="shared" si="196"/>
        <v>4179.0600000000004</v>
      </c>
      <c r="EU84" s="757">
        <f t="shared" si="197"/>
        <v>3.99</v>
      </c>
      <c r="EV84" s="757">
        <f t="shared" si="198"/>
        <v>809.97</v>
      </c>
      <c r="EW84" s="757">
        <f t="shared" si="199"/>
        <v>24.576500000000003</v>
      </c>
      <c r="EX84" s="833">
        <f t="shared" si="200"/>
        <v>4989.0300000000007</v>
      </c>
      <c r="EY84" s="818">
        <f>'[4]3'!EY84</f>
        <v>5.0000000000000001E-3</v>
      </c>
      <c r="EZ84" s="818">
        <f>'[4]3'!EZ84</f>
        <v>5.0000000000000001E-3</v>
      </c>
      <c r="FA84" s="818">
        <f>'[4]3'!FA84</f>
        <v>5.0000000000000001E-3</v>
      </c>
      <c r="FB84" s="818">
        <f>'[4]3'!FB84</f>
        <v>0.01</v>
      </c>
      <c r="FC84" s="818">
        <f>'[4]3'!FC84</f>
        <v>3.0000000000000001E-3</v>
      </c>
      <c r="FD84" s="818">
        <f>'[4]3'!FD84</f>
        <v>5.0000000000000001E-3</v>
      </c>
      <c r="FE84" s="757">
        <f t="shared" si="201"/>
        <v>18.819500000000001</v>
      </c>
      <c r="FF84" s="757">
        <f t="shared" si="202"/>
        <v>4.1419999999999995</v>
      </c>
      <c r="FG84" s="757">
        <f t="shared" si="203"/>
        <v>0</v>
      </c>
      <c r="FH84" s="757">
        <f t="shared" si="204"/>
        <v>0</v>
      </c>
      <c r="FI84" s="757">
        <f t="shared" si="205"/>
        <v>4661.18</v>
      </c>
      <c r="FJ84" s="757">
        <f t="shared" si="206"/>
        <v>4.5600000000000005</v>
      </c>
      <c r="FK84" s="757">
        <f t="shared" si="207"/>
        <v>925.68</v>
      </c>
      <c r="FL84" s="757">
        <f t="shared" si="208"/>
        <v>27.521500000000003</v>
      </c>
      <c r="FM84" s="833">
        <f t="shared" si="209"/>
        <v>5586.8600000000006</v>
      </c>
      <c r="FN84" s="818">
        <f>'[4]3'!FN84</f>
        <v>5.0000000000000001E-3</v>
      </c>
      <c r="FO84" s="818">
        <f>'[4]3'!FO84</f>
        <v>5.0000000000000001E-3</v>
      </c>
      <c r="FP84" s="818">
        <f>'[4]3'!FP84</f>
        <v>5.0000000000000001E-3</v>
      </c>
      <c r="FQ84" s="818">
        <f>'[4]3'!FQ84</f>
        <v>0.01</v>
      </c>
      <c r="FR84" s="818">
        <f>'[4]3'!FR84</f>
        <v>3.0000000000000001E-3</v>
      </c>
      <c r="FS84" s="818">
        <f>'[4]3'!FS84</f>
        <v>5.0000000000000001E-3</v>
      </c>
      <c r="FT84" s="757">
        <f t="shared" si="210"/>
        <v>20.400000000000002</v>
      </c>
      <c r="FU84" s="757">
        <f t="shared" si="211"/>
        <v>4.6400000000000006</v>
      </c>
      <c r="FV84" s="757">
        <f t="shared" si="212"/>
        <v>0</v>
      </c>
      <c r="FW84" s="757">
        <f t="shared" si="213"/>
        <v>0</v>
      </c>
      <c r="FX84" s="757">
        <f t="shared" si="214"/>
        <v>5083.12</v>
      </c>
      <c r="FY84" s="757">
        <f t="shared" si="215"/>
        <v>4.8</v>
      </c>
      <c r="FZ84" s="757">
        <f t="shared" si="216"/>
        <v>974.4</v>
      </c>
      <c r="GA84" s="757">
        <f t="shared" si="217"/>
        <v>29.840000000000003</v>
      </c>
      <c r="GB84" s="833">
        <f t="shared" si="218"/>
        <v>6057.5199999999995</v>
      </c>
      <c r="GC84" s="835">
        <f t="shared" si="117"/>
        <v>134.09300000000002</v>
      </c>
      <c r="GD84" s="836">
        <f t="shared" si="117"/>
        <v>27220.880000000001</v>
      </c>
      <c r="GE84" s="837">
        <f t="shared" si="118"/>
        <v>133.5445</v>
      </c>
      <c r="GF84" s="838">
        <f t="shared" si="118"/>
        <v>27109.530000000002</v>
      </c>
      <c r="GG84" s="839">
        <f t="shared" si="119"/>
        <v>267.63750000000005</v>
      </c>
      <c r="GH84" s="59">
        <f t="shared" si="119"/>
        <v>54330.41</v>
      </c>
      <c r="GI84" s="828">
        <v>5</v>
      </c>
      <c r="GJ84" s="105">
        <f t="shared" si="230"/>
        <v>227.22750000000005</v>
      </c>
      <c r="GK84" s="59">
        <f t="shared" si="228"/>
        <v>46127.17</v>
      </c>
      <c r="GL84" s="840">
        <f t="shared" si="229"/>
        <v>40.409999999999997</v>
      </c>
      <c r="GM84" s="841">
        <f t="shared" si="229"/>
        <v>8203.2400000000052</v>
      </c>
    </row>
    <row r="85" spans="1:198" ht="18" customHeight="1">
      <c r="A85" s="814">
        <v>71</v>
      </c>
      <c r="B85" s="842" t="s">
        <v>1262</v>
      </c>
      <c r="C85" s="33" t="s">
        <v>1191</v>
      </c>
      <c r="D85" s="832">
        <f>[4]цены!E79</f>
        <v>203</v>
      </c>
      <c r="E85" s="818">
        <f>'[4]3'!E85</f>
        <v>5.0000000000000001E-3</v>
      </c>
      <c r="F85" s="818">
        <f>'[4]3'!F85</f>
        <v>4.0000000000000001E-3</v>
      </c>
      <c r="G85" s="818">
        <f>'[4]3'!G85</f>
        <v>5.0000000000000001E-3</v>
      </c>
      <c r="H85" s="818">
        <f>'[4]3'!H85</f>
        <v>0.01</v>
      </c>
      <c r="I85" s="818">
        <f>'[4]3'!I85</f>
        <v>3.0000000000000001E-3</v>
      </c>
      <c r="J85" s="818">
        <f>'[4]3'!J85</f>
        <v>5.0000000000000001E-3</v>
      </c>
      <c r="K85" s="757">
        <f t="shared" si="120"/>
        <v>13.149500000000002</v>
      </c>
      <c r="L85" s="757">
        <f t="shared" si="121"/>
        <v>2.3868</v>
      </c>
      <c r="M85" s="819">
        <f t="shared" si="122"/>
        <v>0</v>
      </c>
      <c r="N85" s="819">
        <f t="shared" si="123"/>
        <v>0</v>
      </c>
      <c r="O85" s="757">
        <f t="shared" si="124"/>
        <v>3153.87</v>
      </c>
      <c r="P85" s="815">
        <f t="shared" si="219"/>
        <v>2.99</v>
      </c>
      <c r="Q85" s="757">
        <f t="shared" si="125"/>
        <v>606.97</v>
      </c>
      <c r="R85" s="757">
        <f t="shared" si="126"/>
        <v>18.526299999999999</v>
      </c>
      <c r="S85" s="833">
        <f t="shared" si="127"/>
        <v>3760.84</v>
      </c>
      <c r="T85" s="821">
        <f>'[4]3'!T85</f>
        <v>5.0000000000000001E-3</v>
      </c>
      <c r="U85" s="818">
        <f>'[4]3'!U85</f>
        <v>4.0000000000000001E-3</v>
      </c>
      <c r="V85" s="818">
        <f>'[4]3'!V85</f>
        <v>5.0000000000000001E-3</v>
      </c>
      <c r="W85" s="818">
        <f>'[4]3'!W85</f>
        <v>0.01</v>
      </c>
      <c r="X85" s="818">
        <f>'[4]3'!X85</f>
        <v>3.0000000000000001E-3</v>
      </c>
      <c r="Y85" s="818">
        <f>'[4]3'!Y85</f>
        <v>5.0000000000000001E-3</v>
      </c>
      <c r="Z85" s="757">
        <f t="shared" si="128"/>
        <v>16.128</v>
      </c>
      <c r="AA85" s="757">
        <f t="shared" si="129"/>
        <v>3.1751999999999998</v>
      </c>
      <c r="AB85" s="757">
        <f t="shared" si="130"/>
        <v>0</v>
      </c>
      <c r="AC85" s="757">
        <f t="shared" si="131"/>
        <v>0</v>
      </c>
      <c r="AD85" s="757">
        <f t="shared" si="132"/>
        <v>3918.55</v>
      </c>
      <c r="AE85" s="815">
        <f t="shared" si="220"/>
        <v>4.1399999999999997</v>
      </c>
      <c r="AF85" s="757">
        <f t="shared" si="133"/>
        <v>840.42</v>
      </c>
      <c r="AG85" s="757">
        <f t="shared" si="134"/>
        <v>23.443200000000001</v>
      </c>
      <c r="AH85" s="833">
        <f t="shared" si="135"/>
        <v>4758.97</v>
      </c>
      <c r="AI85" s="834">
        <v>5.0000000000000001E-3</v>
      </c>
      <c r="AJ85" s="808">
        <v>4.0000000000000001E-3</v>
      </c>
      <c r="AK85" s="808">
        <v>5.0000000000000001E-3</v>
      </c>
      <c r="AL85" s="808">
        <v>0.01</v>
      </c>
      <c r="AM85" s="808">
        <v>3.0000000000000001E-3</v>
      </c>
      <c r="AN85" s="808">
        <v>5.0000000000000001E-3</v>
      </c>
      <c r="AO85" s="757">
        <f t="shared" si="136"/>
        <v>20.47</v>
      </c>
      <c r="AP85" s="757">
        <f t="shared" si="137"/>
        <v>4.208000000000002</v>
      </c>
      <c r="AQ85" s="757">
        <f t="shared" si="138"/>
        <v>0</v>
      </c>
      <c r="AR85" s="757">
        <f t="shared" si="139"/>
        <v>0</v>
      </c>
      <c r="AS85" s="757">
        <f t="shared" si="140"/>
        <v>5009.63</v>
      </c>
      <c r="AT85" s="815">
        <f t="shared" si="221"/>
        <v>4.6000000000000005</v>
      </c>
      <c r="AU85" s="757">
        <f t="shared" si="141"/>
        <v>933.8</v>
      </c>
      <c r="AV85" s="757">
        <f t="shared" si="142"/>
        <v>29.278000000000002</v>
      </c>
      <c r="AW85" s="833">
        <f t="shared" si="143"/>
        <v>5943.43</v>
      </c>
      <c r="AX85" s="818">
        <f>'[4]3'!AX85</f>
        <v>5.0000000000000001E-3</v>
      </c>
      <c r="AY85" s="818">
        <f>'[4]3'!AY85</f>
        <v>4.0000000000000001E-3</v>
      </c>
      <c r="AZ85" s="818">
        <f>'[4]3'!AZ85</f>
        <v>5.0000000000000001E-3</v>
      </c>
      <c r="BA85" s="818">
        <f>'[4]3'!BA85</f>
        <v>0.01</v>
      </c>
      <c r="BB85" s="818">
        <f>'[4]3'!BB85</f>
        <v>3.0000000000000001E-3</v>
      </c>
      <c r="BC85" s="818">
        <f>'[4]3'!BC85</f>
        <v>5.0000000000000001E-3</v>
      </c>
      <c r="BD85" s="757">
        <f t="shared" si="144"/>
        <v>17.679500000000001</v>
      </c>
      <c r="BE85" s="757">
        <f t="shared" si="145"/>
        <v>3.9747999999999988</v>
      </c>
      <c r="BF85" s="757">
        <f t="shared" si="146"/>
        <v>0</v>
      </c>
      <c r="BG85" s="757">
        <f t="shared" si="147"/>
        <v>0</v>
      </c>
      <c r="BH85" s="757">
        <f t="shared" si="148"/>
        <v>4395.82</v>
      </c>
      <c r="BI85" s="815">
        <f t="shared" si="222"/>
        <v>0</v>
      </c>
      <c r="BJ85" s="757">
        <f t="shared" si="149"/>
        <v>0</v>
      </c>
      <c r="BK85" s="757">
        <f t="shared" si="150"/>
        <v>21.654299999999999</v>
      </c>
      <c r="BL85" s="833">
        <f t="shared" si="151"/>
        <v>4395.82</v>
      </c>
      <c r="BM85" s="821">
        <f>'[4]3'!BM85</f>
        <v>5.0000000000000001E-3</v>
      </c>
      <c r="BN85" s="818">
        <f>'[4]3'!BN85</f>
        <v>4.0000000000000001E-3</v>
      </c>
      <c r="BO85" s="818">
        <f>'[4]3'!BO85</f>
        <v>5.0000000000000001E-3</v>
      </c>
      <c r="BP85" s="818">
        <f>'[4]3'!BP85</f>
        <v>0.01</v>
      </c>
      <c r="BQ85" s="818">
        <f>'[4]3'!BQ85</f>
        <v>3.0000000000000001E-3</v>
      </c>
      <c r="BR85" s="818">
        <f>'[4]3'!BR85</f>
        <v>5.0000000000000001E-3</v>
      </c>
      <c r="BS85" s="757">
        <f t="shared" si="152"/>
        <v>13.328999999999999</v>
      </c>
      <c r="BT85" s="757">
        <f t="shared" si="153"/>
        <v>3.3839999999999999</v>
      </c>
      <c r="BU85" s="757">
        <f t="shared" si="154"/>
        <v>0</v>
      </c>
      <c r="BV85" s="757">
        <f t="shared" si="155"/>
        <v>0</v>
      </c>
      <c r="BW85" s="757">
        <f t="shared" si="156"/>
        <v>3392.74</v>
      </c>
      <c r="BX85" s="815">
        <f t="shared" si="223"/>
        <v>3.7800000000000002</v>
      </c>
      <c r="BY85" s="757">
        <f t="shared" si="157"/>
        <v>767.34</v>
      </c>
      <c r="BZ85" s="757">
        <f t="shared" si="158"/>
        <v>20.492999999999999</v>
      </c>
      <c r="CA85" s="833">
        <f t="shared" si="159"/>
        <v>4160.08</v>
      </c>
      <c r="CB85" s="818">
        <f>'[4]3'!CB85</f>
        <v>5.0000000000000001E-3</v>
      </c>
      <c r="CC85" s="818">
        <f>'[4]3'!CC85</f>
        <v>4.0000000000000001E-3</v>
      </c>
      <c r="CD85" s="818">
        <f>'[4]3'!CD85</f>
        <v>5.0000000000000001E-3</v>
      </c>
      <c r="CE85" s="818">
        <f>'[4]3'!CE85</f>
        <v>0.01</v>
      </c>
      <c r="CF85" s="818">
        <f>'[4]3'!CF85</f>
        <v>3.0000000000000001E-3</v>
      </c>
      <c r="CG85" s="818">
        <f>'[4]3'!CG85</f>
        <v>5.0000000000000001E-3</v>
      </c>
      <c r="CH85" s="757">
        <f t="shared" si="160"/>
        <v>9.6615000000000002</v>
      </c>
      <c r="CI85" s="757">
        <f t="shared" si="161"/>
        <v>2.8956000000000008</v>
      </c>
      <c r="CJ85" s="757">
        <f t="shared" si="162"/>
        <v>0</v>
      </c>
      <c r="CK85" s="757">
        <f t="shared" si="163"/>
        <v>0</v>
      </c>
      <c r="CL85" s="757">
        <f t="shared" si="164"/>
        <v>2549.09</v>
      </c>
      <c r="CM85" s="815">
        <f t="shared" si="224"/>
        <v>3.1350000000000002</v>
      </c>
      <c r="CN85" s="757">
        <f t="shared" si="165"/>
        <v>636.41</v>
      </c>
      <c r="CO85" s="757">
        <f t="shared" si="166"/>
        <v>15.692100000000002</v>
      </c>
      <c r="CP85" s="833">
        <f t="shared" si="167"/>
        <v>3185.5</v>
      </c>
      <c r="CQ85" s="821">
        <f>'[4]3'!CQ85</f>
        <v>5.0000000000000001E-3</v>
      </c>
      <c r="CR85" s="818">
        <f>'[4]3'!CR85</f>
        <v>4.0000000000000001E-3</v>
      </c>
      <c r="CS85" s="818">
        <f>'[4]3'!CS85</f>
        <v>5.0000000000000001E-3</v>
      </c>
      <c r="CT85" s="818">
        <f>'[4]3'!CT85</f>
        <v>0.01</v>
      </c>
      <c r="CU85" s="818">
        <f>'[4]3'!CU85</f>
        <v>3.0000000000000001E-3</v>
      </c>
      <c r="CV85" s="818">
        <f>'[4]3'!CV85</f>
        <v>5.0000000000000001E-3</v>
      </c>
      <c r="CW85" s="757">
        <f t="shared" si="168"/>
        <v>7.22</v>
      </c>
      <c r="CX85" s="757">
        <f t="shared" si="169"/>
        <v>2.5612000000000004</v>
      </c>
      <c r="CY85" s="757">
        <f t="shared" si="170"/>
        <v>0</v>
      </c>
      <c r="CZ85" s="757">
        <f t="shared" si="171"/>
        <v>0</v>
      </c>
      <c r="DA85" s="757">
        <f t="shared" si="172"/>
        <v>1985.58</v>
      </c>
      <c r="DB85" s="815">
        <f t="shared" si="225"/>
        <v>2.1850000000000001</v>
      </c>
      <c r="DC85" s="757">
        <f t="shared" si="173"/>
        <v>443.56</v>
      </c>
      <c r="DD85" s="757">
        <f t="shared" si="174"/>
        <v>11.966200000000001</v>
      </c>
      <c r="DE85" s="833">
        <f t="shared" si="175"/>
        <v>2429.14</v>
      </c>
      <c r="DF85" s="821">
        <f>'[4]3'!DF85</f>
        <v>5.0000000000000001E-3</v>
      </c>
      <c r="DG85" s="818">
        <f>'[4]3'!DG85</f>
        <v>4.0000000000000001E-3</v>
      </c>
      <c r="DH85" s="818">
        <f>'[4]3'!DH85</f>
        <v>5.0000000000000001E-3</v>
      </c>
      <c r="DI85" s="818">
        <f>'[4]3'!DI85</f>
        <v>0.01</v>
      </c>
      <c r="DJ85" s="818">
        <f>'[4]3'!DJ85</f>
        <v>3.0000000000000001E-3</v>
      </c>
      <c r="DK85" s="818">
        <f>'[4]3'!DK85</f>
        <v>5.0000000000000001E-3</v>
      </c>
      <c r="DL85" s="757">
        <f t="shared" si="176"/>
        <v>9.9855</v>
      </c>
      <c r="DM85" s="757">
        <f t="shared" si="177"/>
        <v>2.9316000000000004</v>
      </c>
      <c r="DN85" s="757">
        <f t="shared" si="178"/>
        <v>0</v>
      </c>
      <c r="DO85" s="757">
        <f t="shared" si="179"/>
        <v>0</v>
      </c>
      <c r="DP85" s="757">
        <f t="shared" si="180"/>
        <v>2622.17</v>
      </c>
      <c r="DQ85" s="815">
        <f t="shared" si="226"/>
        <v>2.73</v>
      </c>
      <c r="DR85" s="757">
        <f t="shared" si="181"/>
        <v>554.19000000000005</v>
      </c>
      <c r="DS85" s="757">
        <f t="shared" si="182"/>
        <v>15.647100000000002</v>
      </c>
      <c r="DT85" s="833">
        <f t="shared" si="183"/>
        <v>3176.36</v>
      </c>
      <c r="DU85" s="821">
        <f>'[4]3'!DU85</f>
        <v>5.0000000000000001E-3</v>
      </c>
      <c r="DV85" s="818">
        <f>'[4]3'!DV85</f>
        <v>4.0000000000000001E-3</v>
      </c>
      <c r="DW85" s="818">
        <f>'[4]3'!DW85</f>
        <v>5.0000000000000001E-3</v>
      </c>
      <c r="DX85" s="818">
        <f>'[4]3'!DX85</f>
        <v>0.01</v>
      </c>
      <c r="DY85" s="818">
        <f>'[4]3'!DY85</f>
        <v>3.0000000000000001E-3</v>
      </c>
      <c r="DZ85" s="818">
        <f>'[4]3'!DZ85</f>
        <v>5.0000000000000001E-3</v>
      </c>
      <c r="EA85" s="757">
        <f t="shared" si="184"/>
        <v>15.46</v>
      </c>
      <c r="EB85" s="757">
        <f t="shared" si="185"/>
        <v>2.9279999999999995</v>
      </c>
      <c r="EC85" s="757">
        <f t="shared" si="186"/>
        <v>0</v>
      </c>
      <c r="ED85" s="757">
        <f t="shared" si="187"/>
        <v>0</v>
      </c>
      <c r="EE85" s="757">
        <f t="shared" si="188"/>
        <v>3732.76</v>
      </c>
      <c r="EF85" s="757">
        <f t="shared" si="227"/>
        <v>3.5</v>
      </c>
      <c r="EG85" s="757">
        <f t="shared" si="189"/>
        <v>710.5</v>
      </c>
      <c r="EH85" s="757">
        <f t="shared" si="190"/>
        <v>21.888000000000002</v>
      </c>
      <c r="EI85" s="833">
        <f t="shared" si="191"/>
        <v>4443.26</v>
      </c>
      <c r="EJ85" s="821">
        <f>'[4]3'!EJ85</f>
        <v>5.0000000000000001E-3</v>
      </c>
      <c r="EK85" s="818">
        <f>'[4]3'!EK85</f>
        <v>4.0000000000000001E-3</v>
      </c>
      <c r="EL85" s="818">
        <f>'[4]3'!EL85</f>
        <v>5.0000000000000001E-3</v>
      </c>
      <c r="EM85" s="818">
        <f>'[4]3'!EM85</f>
        <v>0.01</v>
      </c>
      <c r="EN85" s="818">
        <f>'[4]3'!EN85</f>
        <v>3.0000000000000001E-3</v>
      </c>
      <c r="EO85" s="818">
        <f>'[4]3'!EO85</f>
        <v>5.0000000000000001E-3</v>
      </c>
      <c r="EP85" s="757">
        <f t="shared" si="192"/>
        <v>16.967000000000002</v>
      </c>
      <c r="EQ85" s="757">
        <f t="shared" si="193"/>
        <v>2.8955999999999995</v>
      </c>
      <c r="ER85" s="757">
        <f t="shared" si="194"/>
        <v>0</v>
      </c>
      <c r="ES85" s="757">
        <f t="shared" si="195"/>
        <v>0</v>
      </c>
      <c r="ET85" s="757">
        <f t="shared" si="196"/>
        <v>4032.11</v>
      </c>
      <c r="EU85" s="757">
        <f t="shared" si="197"/>
        <v>3.99</v>
      </c>
      <c r="EV85" s="757">
        <f t="shared" si="198"/>
        <v>809.97</v>
      </c>
      <c r="EW85" s="757">
        <f t="shared" si="199"/>
        <v>23.852600000000002</v>
      </c>
      <c r="EX85" s="833">
        <f t="shared" si="200"/>
        <v>4842.08</v>
      </c>
      <c r="EY85" s="818">
        <f>'[4]3'!EY85</f>
        <v>5.0000000000000001E-3</v>
      </c>
      <c r="EZ85" s="818">
        <f>'[4]3'!EZ85</f>
        <v>4.0000000000000001E-3</v>
      </c>
      <c r="FA85" s="818">
        <f>'[4]3'!FA85</f>
        <v>5.0000000000000001E-3</v>
      </c>
      <c r="FB85" s="818">
        <f>'[4]3'!FB85</f>
        <v>0.01</v>
      </c>
      <c r="FC85" s="818">
        <f>'[4]3'!FC85</f>
        <v>3.0000000000000001E-3</v>
      </c>
      <c r="FD85" s="818">
        <f>'[4]3'!FD85</f>
        <v>5.0000000000000001E-3</v>
      </c>
      <c r="FE85" s="757">
        <f t="shared" si="201"/>
        <v>18.819500000000001</v>
      </c>
      <c r="FF85" s="757">
        <f t="shared" si="202"/>
        <v>3.3135999999999997</v>
      </c>
      <c r="FG85" s="757">
        <f t="shared" si="203"/>
        <v>0</v>
      </c>
      <c r="FH85" s="757">
        <f t="shared" si="204"/>
        <v>0</v>
      </c>
      <c r="FI85" s="757">
        <f t="shared" si="205"/>
        <v>4493.0200000000004</v>
      </c>
      <c r="FJ85" s="757">
        <f t="shared" si="206"/>
        <v>4.5600000000000005</v>
      </c>
      <c r="FK85" s="757">
        <f t="shared" si="207"/>
        <v>925.68</v>
      </c>
      <c r="FL85" s="757">
        <f t="shared" si="208"/>
        <v>26.693100000000001</v>
      </c>
      <c r="FM85" s="833">
        <f t="shared" si="209"/>
        <v>5418.7000000000007</v>
      </c>
      <c r="FN85" s="818">
        <f>'[4]3'!FN85</f>
        <v>5.0000000000000001E-3</v>
      </c>
      <c r="FO85" s="818">
        <f>'[4]3'!FO85</f>
        <v>4.0000000000000001E-3</v>
      </c>
      <c r="FP85" s="818">
        <f>'[4]3'!FP85</f>
        <v>5.0000000000000001E-3</v>
      </c>
      <c r="FQ85" s="818">
        <f>'[4]3'!FQ85</f>
        <v>0.01</v>
      </c>
      <c r="FR85" s="818">
        <f>'[4]3'!FR85</f>
        <v>3.0000000000000001E-3</v>
      </c>
      <c r="FS85" s="818">
        <f>'[4]3'!FS85</f>
        <v>5.0000000000000001E-3</v>
      </c>
      <c r="FT85" s="757">
        <f t="shared" si="210"/>
        <v>20.400000000000002</v>
      </c>
      <c r="FU85" s="757">
        <f t="shared" si="211"/>
        <v>3.7120000000000006</v>
      </c>
      <c r="FV85" s="757">
        <f t="shared" si="212"/>
        <v>0</v>
      </c>
      <c r="FW85" s="757">
        <f t="shared" si="213"/>
        <v>0</v>
      </c>
      <c r="FX85" s="757">
        <f t="shared" si="214"/>
        <v>4894.74</v>
      </c>
      <c r="FY85" s="757">
        <f t="shared" si="215"/>
        <v>4.8</v>
      </c>
      <c r="FZ85" s="757">
        <f t="shared" si="216"/>
        <v>974.4</v>
      </c>
      <c r="GA85" s="757">
        <f t="shared" si="217"/>
        <v>28.912000000000003</v>
      </c>
      <c r="GB85" s="833">
        <f t="shared" si="218"/>
        <v>5869.1399999999994</v>
      </c>
      <c r="GC85" s="835">
        <f t="shared" si="117"/>
        <v>129.08690000000001</v>
      </c>
      <c r="GD85" s="836">
        <f t="shared" si="117"/>
        <v>26204.639999999999</v>
      </c>
      <c r="GE85" s="837">
        <f t="shared" si="118"/>
        <v>128.959</v>
      </c>
      <c r="GF85" s="838">
        <f t="shared" si="118"/>
        <v>26178.68</v>
      </c>
      <c r="GG85" s="839">
        <f t="shared" si="119"/>
        <v>258.04590000000002</v>
      </c>
      <c r="GH85" s="59">
        <f t="shared" si="119"/>
        <v>52383.32</v>
      </c>
      <c r="GI85" s="828">
        <v>5</v>
      </c>
      <c r="GJ85" s="105">
        <f t="shared" si="230"/>
        <v>217.63590000000002</v>
      </c>
      <c r="GK85" s="59">
        <f t="shared" si="228"/>
        <v>44180.079999999994</v>
      </c>
      <c r="GL85" s="840">
        <f t="shared" si="229"/>
        <v>40.409999999999997</v>
      </c>
      <c r="GM85" s="841">
        <f t="shared" si="229"/>
        <v>8203.2400000000052</v>
      </c>
    </row>
    <row r="86" spans="1:198" ht="18" customHeight="1">
      <c r="A86" s="831">
        <v>72</v>
      </c>
      <c r="B86" s="757" t="s">
        <v>1263</v>
      </c>
      <c r="C86" s="33" t="s">
        <v>1191</v>
      </c>
      <c r="D86" s="832">
        <f>[4]цены!E80</f>
        <v>419</v>
      </c>
      <c r="E86" s="818">
        <f>'[4]3'!E86</f>
        <v>5.2499999999999998E-2</v>
      </c>
      <c r="F86" s="818">
        <f>'[4]3'!F86</f>
        <v>4.8000000000000001E-2</v>
      </c>
      <c r="G86" s="818">
        <f>'[4]3'!G86</f>
        <v>5.2499999999999998E-2</v>
      </c>
      <c r="H86" s="818">
        <f>'[4]3'!H86</f>
        <v>0.11</v>
      </c>
      <c r="I86" s="818">
        <f>'[4]3'!I86</f>
        <v>0.09</v>
      </c>
      <c r="J86" s="818">
        <f>'[4]3'!J86</f>
        <v>7.0000000000000007E-2</v>
      </c>
      <c r="K86" s="757">
        <f t="shared" si="120"/>
        <v>138.06975</v>
      </c>
      <c r="L86" s="757">
        <f t="shared" si="121"/>
        <v>28.641600000000004</v>
      </c>
      <c r="M86" s="819">
        <f t="shared" si="122"/>
        <v>0</v>
      </c>
      <c r="N86" s="819">
        <f t="shared" si="123"/>
        <v>0</v>
      </c>
      <c r="O86" s="757">
        <f t="shared" si="124"/>
        <v>69852.06</v>
      </c>
      <c r="P86" s="815">
        <f t="shared" si="219"/>
        <v>41.860000000000007</v>
      </c>
      <c r="Q86" s="757">
        <f t="shared" si="125"/>
        <v>17539.34</v>
      </c>
      <c r="R86" s="757">
        <f t="shared" si="126"/>
        <v>208.57135000000002</v>
      </c>
      <c r="S86" s="833">
        <f t="shared" si="127"/>
        <v>87391.4</v>
      </c>
      <c r="T86" s="821">
        <f>'[4]3'!T86</f>
        <v>5.2499999999999998E-2</v>
      </c>
      <c r="U86" s="818">
        <f>'[4]3'!U86</f>
        <v>4.8000000000000001E-2</v>
      </c>
      <c r="V86" s="818">
        <f>'[4]3'!V86</f>
        <v>5.2499999999999998E-2</v>
      </c>
      <c r="W86" s="818">
        <f>'[4]3'!W86</f>
        <v>0.11</v>
      </c>
      <c r="X86" s="818">
        <f>'[4]3'!X86</f>
        <v>0.09</v>
      </c>
      <c r="Y86" s="818">
        <f>'[4]3'!Y86</f>
        <v>7.0000000000000007E-2</v>
      </c>
      <c r="Z86" s="757">
        <f t="shared" si="128"/>
        <v>169.34399999999999</v>
      </c>
      <c r="AA86" s="757">
        <f t="shared" si="129"/>
        <v>38.102399999999996</v>
      </c>
      <c r="AB86" s="757">
        <f t="shared" si="130"/>
        <v>0</v>
      </c>
      <c r="AC86" s="757">
        <f t="shared" si="131"/>
        <v>0</v>
      </c>
      <c r="AD86" s="757">
        <f t="shared" si="132"/>
        <v>86920.04</v>
      </c>
      <c r="AE86" s="815">
        <f t="shared" si="220"/>
        <v>57.960000000000008</v>
      </c>
      <c r="AF86" s="757">
        <f t="shared" si="133"/>
        <v>24285.24</v>
      </c>
      <c r="AG86" s="757">
        <f t="shared" si="134"/>
        <v>265.40639999999996</v>
      </c>
      <c r="AH86" s="833">
        <f t="shared" si="135"/>
        <v>111205.28</v>
      </c>
      <c r="AI86" s="834">
        <v>5.2499999999999998E-2</v>
      </c>
      <c r="AJ86" s="808">
        <v>4.8000000000000001E-2</v>
      </c>
      <c r="AK86" s="808">
        <v>5.2499999999999998E-2</v>
      </c>
      <c r="AL86" s="808">
        <v>0.11</v>
      </c>
      <c r="AM86" s="808">
        <v>0.09</v>
      </c>
      <c r="AN86" s="808">
        <v>7.0000000000000007E-2</v>
      </c>
      <c r="AO86" s="757">
        <f t="shared" si="136"/>
        <v>214.935</v>
      </c>
      <c r="AP86" s="757">
        <f t="shared" si="137"/>
        <v>50.496000000000024</v>
      </c>
      <c r="AQ86" s="757">
        <f t="shared" si="138"/>
        <v>0</v>
      </c>
      <c r="AR86" s="757">
        <f t="shared" si="139"/>
        <v>0</v>
      </c>
      <c r="AS86" s="757">
        <f t="shared" si="140"/>
        <v>111215.59</v>
      </c>
      <c r="AT86" s="815">
        <f t="shared" si="221"/>
        <v>64.400000000000006</v>
      </c>
      <c r="AU86" s="757">
        <f t="shared" si="141"/>
        <v>26983.599999999999</v>
      </c>
      <c r="AV86" s="757">
        <f t="shared" si="142"/>
        <v>329.83100000000002</v>
      </c>
      <c r="AW86" s="833">
        <f t="shared" si="143"/>
        <v>138199.19</v>
      </c>
      <c r="AX86" s="818">
        <f>'[4]3'!AX86</f>
        <v>5.2499999999999998E-2</v>
      </c>
      <c r="AY86" s="818">
        <f>'[4]3'!AY86</f>
        <v>4.8000000000000001E-2</v>
      </c>
      <c r="AZ86" s="818">
        <f>'[4]3'!AZ86</f>
        <v>5.2499999999999998E-2</v>
      </c>
      <c r="BA86" s="818">
        <f>'[4]3'!BA86</f>
        <v>0.11</v>
      </c>
      <c r="BB86" s="818">
        <f>'[4]3'!BB86</f>
        <v>0.09</v>
      </c>
      <c r="BC86" s="818">
        <f>'[4]3'!BC86</f>
        <v>7.0000000000000007E-2</v>
      </c>
      <c r="BD86" s="757">
        <f t="shared" si="144"/>
        <v>185.63475</v>
      </c>
      <c r="BE86" s="757">
        <f t="shared" si="145"/>
        <v>47.697599999999987</v>
      </c>
      <c r="BF86" s="757">
        <f t="shared" si="146"/>
        <v>0</v>
      </c>
      <c r="BG86" s="757">
        <f t="shared" si="147"/>
        <v>0</v>
      </c>
      <c r="BH86" s="757">
        <f t="shared" si="148"/>
        <v>97766.25</v>
      </c>
      <c r="BI86" s="815">
        <f t="shared" si="222"/>
        <v>0</v>
      </c>
      <c r="BJ86" s="757">
        <f t="shared" si="149"/>
        <v>0</v>
      </c>
      <c r="BK86" s="757">
        <f t="shared" si="150"/>
        <v>233.33234999999999</v>
      </c>
      <c r="BL86" s="833">
        <f t="shared" si="151"/>
        <v>97766.25</v>
      </c>
      <c r="BM86" s="821">
        <f>'[4]3'!BM86</f>
        <v>5.2499999999999998E-2</v>
      </c>
      <c r="BN86" s="818">
        <f>'[4]3'!BN86</f>
        <v>4.8000000000000001E-2</v>
      </c>
      <c r="BO86" s="818">
        <f>'[4]3'!BO86</f>
        <v>5.2499999999999998E-2</v>
      </c>
      <c r="BP86" s="818">
        <f>'[4]3'!BP86</f>
        <v>0.11</v>
      </c>
      <c r="BQ86" s="818">
        <f>'[4]3'!BQ86</f>
        <v>0.09</v>
      </c>
      <c r="BR86" s="818">
        <f>'[4]3'!BR86</f>
        <v>7.0000000000000007E-2</v>
      </c>
      <c r="BS86" s="757">
        <f t="shared" si="152"/>
        <v>139.95449999999997</v>
      </c>
      <c r="BT86" s="757">
        <f t="shared" si="153"/>
        <v>40.608000000000004</v>
      </c>
      <c r="BU86" s="757">
        <f t="shared" si="154"/>
        <v>0</v>
      </c>
      <c r="BV86" s="757">
        <f t="shared" si="155"/>
        <v>0</v>
      </c>
      <c r="BW86" s="757">
        <f t="shared" si="156"/>
        <v>75655.69</v>
      </c>
      <c r="BX86" s="815">
        <f t="shared" si="223"/>
        <v>52.92</v>
      </c>
      <c r="BY86" s="757">
        <f t="shared" si="157"/>
        <v>22173.48</v>
      </c>
      <c r="BZ86" s="757">
        <f t="shared" si="158"/>
        <v>233.48249999999996</v>
      </c>
      <c r="CA86" s="833">
        <f t="shared" si="159"/>
        <v>97829.17</v>
      </c>
      <c r="CB86" s="818">
        <f>'[4]3'!CB86</f>
        <v>5.2499999999999998E-2</v>
      </c>
      <c r="CC86" s="818">
        <f>'[4]3'!CC86</f>
        <v>4.8000000000000001E-2</v>
      </c>
      <c r="CD86" s="818">
        <f>'[4]3'!CD86</f>
        <v>5.2499999999999998E-2</v>
      </c>
      <c r="CE86" s="818">
        <f>'[4]3'!CE86</f>
        <v>0.11</v>
      </c>
      <c r="CF86" s="818">
        <f>'[4]3'!CF86</f>
        <v>0.09</v>
      </c>
      <c r="CG86" s="818">
        <f>'[4]3'!CG86</f>
        <v>7.0000000000000007E-2</v>
      </c>
      <c r="CH86" s="757">
        <f t="shared" si="160"/>
        <v>101.44574999999999</v>
      </c>
      <c r="CI86" s="757">
        <f t="shared" si="161"/>
        <v>34.747200000000014</v>
      </c>
      <c r="CJ86" s="757">
        <f t="shared" si="162"/>
        <v>0</v>
      </c>
      <c r="CK86" s="757">
        <f t="shared" si="163"/>
        <v>0</v>
      </c>
      <c r="CL86" s="757">
        <f t="shared" si="164"/>
        <v>57064.85</v>
      </c>
      <c r="CM86" s="815">
        <f t="shared" si="224"/>
        <v>43.890000000000008</v>
      </c>
      <c r="CN86" s="757">
        <f t="shared" si="165"/>
        <v>18389.91</v>
      </c>
      <c r="CO86" s="757">
        <f t="shared" si="166"/>
        <v>180.08295000000001</v>
      </c>
      <c r="CP86" s="833">
        <f t="shared" si="167"/>
        <v>75454.759999999995</v>
      </c>
      <c r="CQ86" s="821">
        <f>'[4]3'!CQ86</f>
        <v>5.2499999999999998E-2</v>
      </c>
      <c r="CR86" s="818">
        <f>'[4]3'!CR86</f>
        <v>4.8000000000000001E-2</v>
      </c>
      <c r="CS86" s="818">
        <f>'[4]3'!CS86</f>
        <v>5.2499999999999998E-2</v>
      </c>
      <c r="CT86" s="818">
        <f>'[4]3'!CT86</f>
        <v>0.11</v>
      </c>
      <c r="CU86" s="818">
        <f>'[4]3'!CU86</f>
        <v>0.09</v>
      </c>
      <c r="CV86" s="818">
        <f>'[4]3'!CV86</f>
        <v>7.0000000000000007E-2</v>
      </c>
      <c r="CW86" s="757">
        <f t="shared" si="168"/>
        <v>75.81</v>
      </c>
      <c r="CX86" s="757">
        <f t="shared" si="169"/>
        <v>30.734400000000004</v>
      </c>
      <c r="CY86" s="757">
        <f t="shared" si="170"/>
        <v>0</v>
      </c>
      <c r="CZ86" s="757">
        <f t="shared" si="171"/>
        <v>0</v>
      </c>
      <c r="DA86" s="757">
        <f t="shared" si="172"/>
        <v>44642.1</v>
      </c>
      <c r="DB86" s="815">
        <f t="shared" si="225"/>
        <v>30.590000000000003</v>
      </c>
      <c r="DC86" s="757">
        <f t="shared" si="173"/>
        <v>12817.21</v>
      </c>
      <c r="DD86" s="757">
        <f t="shared" si="174"/>
        <v>137.13440000000003</v>
      </c>
      <c r="DE86" s="833">
        <f t="shared" si="175"/>
        <v>57459.31</v>
      </c>
      <c r="DF86" s="821">
        <f>'[4]3'!DF86</f>
        <v>5.2499999999999998E-2</v>
      </c>
      <c r="DG86" s="818">
        <f>'[4]3'!DG86</f>
        <v>4.8000000000000001E-2</v>
      </c>
      <c r="DH86" s="818">
        <f>'[4]3'!DH86</f>
        <v>5.2499999999999998E-2</v>
      </c>
      <c r="DI86" s="818">
        <f>'[4]3'!DI86</f>
        <v>0.11</v>
      </c>
      <c r="DJ86" s="818">
        <f>'[4]3'!DJ86</f>
        <v>0.09</v>
      </c>
      <c r="DK86" s="818">
        <f>'[4]3'!DK86</f>
        <v>7.0000000000000007E-2</v>
      </c>
      <c r="DL86" s="757">
        <f t="shared" si="176"/>
        <v>104.84774999999999</v>
      </c>
      <c r="DM86" s="757">
        <f t="shared" si="177"/>
        <v>35.179200000000002</v>
      </c>
      <c r="DN86" s="757">
        <f t="shared" si="178"/>
        <v>0</v>
      </c>
      <c r="DO86" s="757">
        <f t="shared" si="179"/>
        <v>0</v>
      </c>
      <c r="DP86" s="757">
        <f t="shared" si="180"/>
        <v>58671.29</v>
      </c>
      <c r="DQ86" s="815">
        <f t="shared" si="226"/>
        <v>38.220000000000006</v>
      </c>
      <c r="DR86" s="757">
        <f t="shared" si="181"/>
        <v>16014.18</v>
      </c>
      <c r="DS86" s="757">
        <f t="shared" si="182"/>
        <v>178.24695</v>
      </c>
      <c r="DT86" s="833">
        <f t="shared" si="183"/>
        <v>74685.47</v>
      </c>
      <c r="DU86" s="821">
        <f>'[4]3'!DU86</f>
        <v>5.2499999999999998E-2</v>
      </c>
      <c r="DV86" s="818">
        <f>'[4]3'!DV86</f>
        <v>4.8000000000000001E-2</v>
      </c>
      <c r="DW86" s="818">
        <f>'[4]3'!DW86</f>
        <v>5.2499999999999998E-2</v>
      </c>
      <c r="DX86" s="818">
        <f>'[4]3'!DX86</f>
        <v>0.11</v>
      </c>
      <c r="DY86" s="818">
        <f>'[4]3'!DY86</f>
        <v>0.09</v>
      </c>
      <c r="DZ86" s="818">
        <f>'[4]3'!DZ86</f>
        <v>7.0000000000000007E-2</v>
      </c>
      <c r="EA86" s="757">
        <f t="shared" si="184"/>
        <v>162.32999999999998</v>
      </c>
      <c r="EB86" s="757">
        <f t="shared" si="185"/>
        <v>35.135999999999996</v>
      </c>
      <c r="EC86" s="757">
        <f t="shared" si="186"/>
        <v>0</v>
      </c>
      <c r="ED86" s="757">
        <f t="shared" si="187"/>
        <v>0</v>
      </c>
      <c r="EE86" s="757">
        <f t="shared" si="188"/>
        <v>82738.25</v>
      </c>
      <c r="EF86" s="757">
        <f t="shared" si="227"/>
        <v>49.000000000000007</v>
      </c>
      <c r="EG86" s="757">
        <f t="shared" si="189"/>
        <v>20531</v>
      </c>
      <c r="EH86" s="757">
        <f t="shared" si="190"/>
        <v>246.46599999999998</v>
      </c>
      <c r="EI86" s="833">
        <f t="shared" si="191"/>
        <v>103269.25</v>
      </c>
      <c r="EJ86" s="821">
        <f>'[4]3'!EJ86</f>
        <v>5.2499999999999998E-2</v>
      </c>
      <c r="EK86" s="818">
        <f>'[4]3'!EK86</f>
        <v>4.8000000000000001E-2</v>
      </c>
      <c r="EL86" s="818">
        <f>'[4]3'!EL86</f>
        <v>5.2499999999999998E-2</v>
      </c>
      <c r="EM86" s="818">
        <f>'[4]3'!EM86</f>
        <v>0.11</v>
      </c>
      <c r="EN86" s="818">
        <f>'[4]3'!EN86</f>
        <v>0.09</v>
      </c>
      <c r="EO86" s="818">
        <f>'[4]3'!EO86</f>
        <v>7.0000000000000007E-2</v>
      </c>
      <c r="EP86" s="757">
        <f t="shared" si="192"/>
        <v>178.15350000000001</v>
      </c>
      <c r="EQ86" s="757">
        <f t="shared" si="193"/>
        <v>34.747199999999992</v>
      </c>
      <c r="ER86" s="757">
        <f t="shared" si="194"/>
        <v>0</v>
      </c>
      <c r="ES86" s="757">
        <f t="shared" si="195"/>
        <v>0</v>
      </c>
      <c r="ET86" s="757">
        <f t="shared" si="196"/>
        <v>89205.39</v>
      </c>
      <c r="EU86" s="757">
        <f t="shared" si="197"/>
        <v>55.860000000000007</v>
      </c>
      <c r="EV86" s="757">
        <f t="shared" si="198"/>
        <v>23405.34</v>
      </c>
      <c r="EW86" s="757">
        <f t="shared" si="199"/>
        <v>268.76069999999999</v>
      </c>
      <c r="EX86" s="833">
        <f t="shared" si="200"/>
        <v>112610.73</v>
      </c>
      <c r="EY86" s="818">
        <f>'[4]3'!EY86</f>
        <v>5.2499999999999998E-2</v>
      </c>
      <c r="EZ86" s="818">
        <f>'[4]3'!EZ86</f>
        <v>4.8000000000000001E-2</v>
      </c>
      <c r="FA86" s="818">
        <f>'[4]3'!FA86</f>
        <v>5.2499999999999998E-2</v>
      </c>
      <c r="FB86" s="818">
        <f>'[4]3'!FB86</f>
        <v>0.11</v>
      </c>
      <c r="FC86" s="818">
        <f>'[4]3'!FC86</f>
        <v>0.09</v>
      </c>
      <c r="FD86" s="818">
        <f>'[4]3'!FD86</f>
        <v>7.0000000000000007E-2</v>
      </c>
      <c r="FE86" s="757">
        <f t="shared" si="201"/>
        <v>197.60475</v>
      </c>
      <c r="FF86" s="757">
        <f t="shared" si="202"/>
        <v>39.763199999999998</v>
      </c>
      <c r="FG86" s="757">
        <f t="shared" si="203"/>
        <v>0</v>
      </c>
      <c r="FH86" s="757">
        <f t="shared" si="204"/>
        <v>0</v>
      </c>
      <c r="FI86" s="757">
        <f t="shared" si="205"/>
        <v>99457.17</v>
      </c>
      <c r="FJ86" s="757">
        <f t="shared" si="206"/>
        <v>63.84</v>
      </c>
      <c r="FK86" s="757">
        <f t="shared" si="207"/>
        <v>26748.959999999999</v>
      </c>
      <c r="FL86" s="757">
        <f t="shared" si="208"/>
        <v>301.20794999999998</v>
      </c>
      <c r="FM86" s="833">
        <f t="shared" si="209"/>
        <v>126206.13</v>
      </c>
      <c r="FN86" s="818">
        <f>'[4]3'!FN86</f>
        <v>5.0799999999999998E-2</v>
      </c>
      <c r="FO86" s="818">
        <f>'[4]3'!FO86</f>
        <v>4.6699999999999998E-2</v>
      </c>
      <c r="FP86" s="818">
        <f>'[4]3'!FP86</f>
        <v>5.0799999999999998E-2</v>
      </c>
      <c r="FQ86" s="818">
        <f>'[4]3'!FQ86</f>
        <v>0.108</v>
      </c>
      <c r="FR86" s="818">
        <f>'[4]3'!FR86</f>
        <v>8.8700000000000001E-2</v>
      </c>
      <c r="FS86" s="818">
        <f>'[4]3'!FS86</f>
        <v>7.0000000000000007E-2</v>
      </c>
      <c r="FT86" s="757">
        <f t="shared" si="210"/>
        <v>207.26399999999998</v>
      </c>
      <c r="FU86" s="757">
        <f t="shared" si="211"/>
        <v>43.337600000000002</v>
      </c>
      <c r="FV86" s="757">
        <f t="shared" si="212"/>
        <v>0</v>
      </c>
      <c r="FW86" s="757">
        <f t="shared" si="213"/>
        <v>0</v>
      </c>
      <c r="FX86" s="757">
        <f t="shared" si="214"/>
        <v>105002.07</v>
      </c>
      <c r="FY86" s="757">
        <f t="shared" si="215"/>
        <v>67.2</v>
      </c>
      <c r="FZ86" s="757">
        <f t="shared" si="216"/>
        <v>28156.799999999999</v>
      </c>
      <c r="GA86" s="757">
        <f t="shared" si="217"/>
        <v>317.80160000000001</v>
      </c>
      <c r="GB86" s="833">
        <f t="shared" si="218"/>
        <v>133158.87</v>
      </c>
      <c r="GC86" s="835">
        <f t="shared" si="117"/>
        <v>1450.7065499999999</v>
      </c>
      <c r="GD86" s="836">
        <f t="shared" si="117"/>
        <v>607846.05000000005</v>
      </c>
      <c r="GE86" s="837">
        <f t="shared" si="118"/>
        <v>1449.6176</v>
      </c>
      <c r="GF86" s="838">
        <f t="shared" si="118"/>
        <v>607389.76</v>
      </c>
      <c r="GG86" s="839">
        <f t="shared" si="119"/>
        <v>2900.3241499999999</v>
      </c>
      <c r="GH86" s="59">
        <f t="shared" si="119"/>
        <v>1215235.81</v>
      </c>
      <c r="GI86" s="828">
        <v>5</v>
      </c>
      <c r="GJ86" s="105">
        <f t="shared" si="230"/>
        <v>2334.5841499999997</v>
      </c>
      <c r="GK86" s="59">
        <f t="shared" si="228"/>
        <v>978190.75000000023</v>
      </c>
      <c r="GL86" s="840">
        <f t="shared" si="229"/>
        <v>565.74000000000024</v>
      </c>
      <c r="GM86" s="841">
        <f t="shared" si="229"/>
        <v>237045.05999999982</v>
      </c>
    </row>
    <row r="87" spans="1:198" ht="18" customHeight="1">
      <c r="A87" s="814">
        <v>73</v>
      </c>
      <c r="B87" s="757" t="s">
        <v>1264</v>
      </c>
      <c r="C87" s="33" t="s">
        <v>1191</v>
      </c>
      <c r="D87" s="832">
        <f>[4]цены!E81</f>
        <v>358.47</v>
      </c>
      <c r="E87" s="818">
        <f>'[4]3'!E87</f>
        <v>0</v>
      </c>
      <c r="F87" s="818">
        <f>'[4]3'!F87</f>
        <v>0</v>
      </c>
      <c r="G87" s="818">
        <f>'[4]3'!G87</f>
        <v>0</v>
      </c>
      <c r="H87" s="818">
        <f>'[4]3'!H87</f>
        <v>0</v>
      </c>
      <c r="I87" s="818">
        <f>'[4]3'!I87</f>
        <v>0</v>
      </c>
      <c r="J87" s="818">
        <f>'[4]3'!J87</f>
        <v>0</v>
      </c>
      <c r="K87" s="757">
        <f t="shared" si="120"/>
        <v>0</v>
      </c>
      <c r="L87" s="757">
        <f t="shared" si="121"/>
        <v>0</v>
      </c>
      <c r="M87" s="819">
        <f t="shared" si="122"/>
        <v>0</v>
      </c>
      <c r="N87" s="819">
        <f t="shared" si="123"/>
        <v>0</v>
      </c>
      <c r="O87" s="757">
        <f t="shared" si="124"/>
        <v>0</v>
      </c>
      <c r="P87" s="815">
        <f t="shared" si="219"/>
        <v>0</v>
      </c>
      <c r="Q87" s="757">
        <f t="shared" si="125"/>
        <v>0</v>
      </c>
      <c r="R87" s="757">
        <f t="shared" si="126"/>
        <v>0</v>
      </c>
      <c r="S87" s="833">
        <f t="shared" si="127"/>
        <v>0</v>
      </c>
      <c r="T87" s="821">
        <f>'[4]3'!T87</f>
        <v>0</v>
      </c>
      <c r="U87" s="818">
        <f>'[4]3'!U87</f>
        <v>0</v>
      </c>
      <c r="V87" s="818">
        <f>'[4]3'!V87</f>
        <v>0</v>
      </c>
      <c r="W87" s="818">
        <f>'[4]3'!W87</f>
        <v>0</v>
      </c>
      <c r="X87" s="818">
        <f>'[4]3'!X87</f>
        <v>0</v>
      </c>
      <c r="Y87" s="818">
        <f>'[4]3'!Y87</f>
        <v>0</v>
      </c>
      <c r="Z87" s="757">
        <f t="shared" si="128"/>
        <v>0</v>
      </c>
      <c r="AA87" s="757">
        <f t="shared" si="129"/>
        <v>0</v>
      </c>
      <c r="AB87" s="757">
        <f t="shared" si="130"/>
        <v>0</v>
      </c>
      <c r="AC87" s="757">
        <f t="shared" si="131"/>
        <v>0</v>
      </c>
      <c r="AD87" s="757">
        <f t="shared" si="132"/>
        <v>0</v>
      </c>
      <c r="AE87" s="815">
        <f t="shared" si="220"/>
        <v>0</v>
      </c>
      <c r="AF87" s="757">
        <f t="shared" si="133"/>
        <v>0</v>
      </c>
      <c r="AG87" s="757">
        <f t="shared" si="134"/>
        <v>0</v>
      </c>
      <c r="AH87" s="833">
        <f t="shared" si="135"/>
        <v>0</v>
      </c>
      <c r="AI87" s="834"/>
      <c r="AJ87" s="808"/>
      <c r="AK87" s="808"/>
      <c r="AL87" s="808"/>
      <c r="AM87" s="808"/>
      <c r="AN87" s="808"/>
      <c r="AO87" s="757">
        <f t="shared" si="136"/>
        <v>0</v>
      </c>
      <c r="AP87" s="757">
        <f t="shared" si="137"/>
        <v>0</v>
      </c>
      <c r="AQ87" s="757">
        <f t="shared" si="138"/>
        <v>0</v>
      </c>
      <c r="AR87" s="757">
        <f t="shared" si="139"/>
        <v>0</v>
      </c>
      <c r="AS87" s="757">
        <f t="shared" si="140"/>
        <v>0</v>
      </c>
      <c r="AT87" s="815">
        <f t="shared" si="221"/>
        <v>0</v>
      </c>
      <c r="AU87" s="757">
        <f t="shared" si="141"/>
        <v>0</v>
      </c>
      <c r="AV87" s="757">
        <f t="shared" si="142"/>
        <v>0</v>
      </c>
      <c r="AW87" s="833">
        <f t="shared" si="143"/>
        <v>0</v>
      </c>
      <c r="AX87" s="818">
        <f>'[4]3'!AX87</f>
        <v>0</v>
      </c>
      <c r="AY87" s="818">
        <f>'[4]3'!AY87</f>
        <v>0</v>
      </c>
      <c r="AZ87" s="818">
        <f>'[4]3'!AZ87</f>
        <v>0</v>
      </c>
      <c r="BA87" s="818">
        <f>'[4]3'!BA87</f>
        <v>0</v>
      </c>
      <c r="BB87" s="818">
        <f>'[4]3'!BB87</f>
        <v>0</v>
      </c>
      <c r="BC87" s="818">
        <f>'[4]3'!BC87</f>
        <v>0</v>
      </c>
      <c r="BD87" s="757">
        <f t="shared" si="144"/>
        <v>0</v>
      </c>
      <c r="BE87" s="757">
        <f t="shared" si="145"/>
        <v>0</v>
      </c>
      <c r="BF87" s="757">
        <f t="shared" si="146"/>
        <v>0</v>
      </c>
      <c r="BG87" s="757">
        <f t="shared" si="147"/>
        <v>0</v>
      </c>
      <c r="BH87" s="757">
        <f t="shared" si="148"/>
        <v>0</v>
      </c>
      <c r="BI87" s="815">
        <f t="shared" si="222"/>
        <v>0</v>
      </c>
      <c r="BJ87" s="757">
        <f t="shared" si="149"/>
        <v>0</v>
      </c>
      <c r="BK87" s="757">
        <f t="shared" si="150"/>
        <v>0</v>
      </c>
      <c r="BL87" s="833">
        <f t="shared" si="151"/>
        <v>0</v>
      </c>
      <c r="BM87" s="821">
        <f>'[4]3'!BM87</f>
        <v>0</v>
      </c>
      <c r="BN87" s="818">
        <f>'[4]3'!BN87</f>
        <v>0</v>
      </c>
      <c r="BO87" s="818">
        <f>'[4]3'!BO87</f>
        <v>0</v>
      </c>
      <c r="BP87" s="818">
        <f>'[4]3'!BP87</f>
        <v>0</v>
      </c>
      <c r="BQ87" s="818">
        <f>'[4]3'!BQ87</f>
        <v>0</v>
      </c>
      <c r="BR87" s="818">
        <f>'[4]3'!BR87</f>
        <v>0</v>
      </c>
      <c r="BS87" s="757">
        <f t="shared" si="152"/>
        <v>0</v>
      </c>
      <c r="BT87" s="757">
        <f t="shared" si="153"/>
        <v>0</v>
      </c>
      <c r="BU87" s="757">
        <f t="shared" si="154"/>
        <v>0</v>
      </c>
      <c r="BV87" s="757">
        <f t="shared" si="155"/>
        <v>0</v>
      </c>
      <c r="BW87" s="757">
        <f t="shared" si="156"/>
        <v>0</v>
      </c>
      <c r="BX87" s="815">
        <f t="shared" si="223"/>
        <v>0</v>
      </c>
      <c r="BY87" s="757">
        <f t="shared" si="157"/>
        <v>0</v>
      </c>
      <c r="BZ87" s="757">
        <f t="shared" si="158"/>
        <v>0</v>
      </c>
      <c r="CA87" s="833">
        <f t="shared" si="159"/>
        <v>0</v>
      </c>
      <c r="CB87" s="818">
        <f>'[4]3'!CB87</f>
        <v>0</v>
      </c>
      <c r="CC87" s="818">
        <f>'[4]3'!CC87</f>
        <v>0</v>
      </c>
      <c r="CD87" s="818">
        <f>'[4]3'!CD87</f>
        <v>0</v>
      </c>
      <c r="CE87" s="818">
        <f>'[4]3'!CE87</f>
        <v>0</v>
      </c>
      <c r="CF87" s="818">
        <f>'[4]3'!CF87</f>
        <v>0</v>
      </c>
      <c r="CG87" s="818">
        <f>'[4]3'!CG87</f>
        <v>0</v>
      </c>
      <c r="CH87" s="757">
        <f t="shared" si="160"/>
        <v>0</v>
      </c>
      <c r="CI87" s="757">
        <f t="shared" si="161"/>
        <v>0</v>
      </c>
      <c r="CJ87" s="757">
        <f t="shared" si="162"/>
        <v>0</v>
      </c>
      <c r="CK87" s="757">
        <f t="shared" si="163"/>
        <v>0</v>
      </c>
      <c r="CL87" s="757">
        <f t="shared" si="164"/>
        <v>0</v>
      </c>
      <c r="CM87" s="815">
        <f t="shared" si="224"/>
        <v>0</v>
      </c>
      <c r="CN87" s="757">
        <f t="shared" si="165"/>
        <v>0</v>
      </c>
      <c r="CO87" s="757">
        <f t="shared" si="166"/>
        <v>0</v>
      </c>
      <c r="CP87" s="833">
        <f t="shared" si="167"/>
        <v>0</v>
      </c>
      <c r="CQ87" s="821">
        <f>'[4]3'!CQ87</f>
        <v>0</v>
      </c>
      <c r="CR87" s="818">
        <f>'[4]3'!CR87</f>
        <v>0</v>
      </c>
      <c r="CS87" s="818">
        <f>'[4]3'!CS87</f>
        <v>0</v>
      </c>
      <c r="CT87" s="818">
        <f>'[4]3'!CT87</f>
        <v>0</v>
      </c>
      <c r="CU87" s="818">
        <f>'[4]3'!CU87</f>
        <v>0</v>
      </c>
      <c r="CV87" s="818">
        <f>'[4]3'!CV87</f>
        <v>0</v>
      </c>
      <c r="CW87" s="757">
        <f t="shared" si="168"/>
        <v>0</v>
      </c>
      <c r="CX87" s="757">
        <f t="shared" si="169"/>
        <v>0</v>
      </c>
      <c r="CY87" s="757">
        <f t="shared" si="170"/>
        <v>0</v>
      </c>
      <c r="CZ87" s="757">
        <f t="shared" si="171"/>
        <v>0</v>
      </c>
      <c r="DA87" s="757">
        <f t="shared" si="172"/>
        <v>0</v>
      </c>
      <c r="DB87" s="815">
        <f t="shared" si="225"/>
        <v>0</v>
      </c>
      <c r="DC87" s="757">
        <f t="shared" si="173"/>
        <v>0</v>
      </c>
      <c r="DD87" s="757">
        <f t="shared" si="174"/>
        <v>0</v>
      </c>
      <c r="DE87" s="833">
        <f t="shared" si="175"/>
        <v>0</v>
      </c>
      <c r="DF87" s="821">
        <f>'[4]3'!DF87</f>
        <v>0</v>
      </c>
      <c r="DG87" s="818">
        <f>'[4]3'!DG87</f>
        <v>0</v>
      </c>
      <c r="DH87" s="818">
        <f>'[4]3'!DH87</f>
        <v>0</v>
      </c>
      <c r="DI87" s="818">
        <f>'[4]3'!DI87</f>
        <v>0</v>
      </c>
      <c r="DJ87" s="818">
        <f>'[4]3'!DJ87</f>
        <v>0</v>
      </c>
      <c r="DK87" s="818">
        <f>'[4]3'!DK87</f>
        <v>0</v>
      </c>
      <c r="DL87" s="757">
        <f t="shared" si="176"/>
        <v>0</v>
      </c>
      <c r="DM87" s="757">
        <f t="shared" si="177"/>
        <v>0</v>
      </c>
      <c r="DN87" s="757">
        <f t="shared" si="178"/>
        <v>0</v>
      </c>
      <c r="DO87" s="757">
        <f t="shared" si="179"/>
        <v>0</v>
      </c>
      <c r="DP87" s="757">
        <f t="shared" si="180"/>
        <v>0</v>
      </c>
      <c r="DQ87" s="815">
        <f t="shared" si="226"/>
        <v>0</v>
      </c>
      <c r="DR87" s="757">
        <f t="shared" si="181"/>
        <v>0</v>
      </c>
      <c r="DS87" s="757">
        <f t="shared" si="182"/>
        <v>0</v>
      </c>
      <c r="DT87" s="833">
        <f t="shared" si="183"/>
        <v>0</v>
      </c>
      <c r="DU87" s="821">
        <f>'[4]3'!DU87</f>
        <v>0</v>
      </c>
      <c r="DV87" s="818">
        <f>'[4]3'!DV87</f>
        <v>0</v>
      </c>
      <c r="DW87" s="818">
        <f>'[4]3'!DW87</f>
        <v>0</v>
      </c>
      <c r="DX87" s="818">
        <f>'[4]3'!DX87</f>
        <v>0</v>
      </c>
      <c r="DY87" s="818">
        <f>'[4]3'!DY87</f>
        <v>0</v>
      </c>
      <c r="DZ87" s="818">
        <f>'[4]3'!DZ87</f>
        <v>0</v>
      </c>
      <c r="EA87" s="757">
        <f t="shared" si="184"/>
        <v>0</v>
      </c>
      <c r="EB87" s="757">
        <f t="shared" si="185"/>
        <v>0</v>
      </c>
      <c r="EC87" s="757">
        <f t="shared" si="186"/>
        <v>0</v>
      </c>
      <c r="ED87" s="757">
        <f t="shared" si="187"/>
        <v>0</v>
      </c>
      <c r="EE87" s="757">
        <f t="shared" si="188"/>
        <v>0</v>
      </c>
      <c r="EF87" s="757">
        <f t="shared" si="227"/>
        <v>0</v>
      </c>
      <c r="EG87" s="757">
        <f t="shared" si="189"/>
        <v>0</v>
      </c>
      <c r="EH87" s="757">
        <f t="shared" si="190"/>
        <v>0</v>
      </c>
      <c r="EI87" s="833">
        <f t="shared" si="191"/>
        <v>0</v>
      </c>
      <c r="EJ87" s="821">
        <f>'[4]3'!EJ87</f>
        <v>0</v>
      </c>
      <c r="EK87" s="818">
        <f>'[4]3'!EK87</f>
        <v>0</v>
      </c>
      <c r="EL87" s="818">
        <f>'[4]3'!EL87</f>
        <v>0</v>
      </c>
      <c r="EM87" s="818">
        <f>'[4]3'!EM87</f>
        <v>0</v>
      </c>
      <c r="EN87" s="818">
        <f>'[4]3'!EN87</f>
        <v>0</v>
      </c>
      <c r="EO87" s="818">
        <f>'[4]3'!EO87</f>
        <v>0</v>
      </c>
      <c r="EP87" s="757">
        <f t="shared" si="192"/>
        <v>0</v>
      </c>
      <c r="EQ87" s="757">
        <f t="shared" si="193"/>
        <v>0</v>
      </c>
      <c r="ER87" s="757">
        <f t="shared" si="194"/>
        <v>0</v>
      </c>
      <c r="ES87" s="757">
        <f t="shared" si="195"/>
        <v>0</v>
      </c>
      <c r="ET87" s="757">
        <f t="shared" si="196"/>
        <v>0</v>
      </c>
      <c r="EU87" s="757">
        <f t="shared" si="197"/>
        <v>0</v>
      </c>
      <c r="EV87" s="757">
        <f t="shared" si="198"/>
        <v>0</v>
      </c>
      <c r="EW87" s="757">
        <f t="shared" si="199"/>
        <v>0</v>
      </c>
      <c r="EX87" s="833">
        <f t="shared" si="200"/>
        <v>0</v>
      </c>
      <c r="EY87" s="818">
        <f>'[4]3'!EY87</f>
        <v>0</v>
      </c>
      <c r="EZ87" s="818">
        <f>'[4]3'!EZ87</f>
        <v>0</v>
      </c>
      <c r="FA87" s="818">
        <f>'[4]3'!FA87</f>
        <v>0</v>
      </c>
      <c r="FB87" s="818">
        <f>'[4]3'!FB87</f>
        <v>0</v>
      </c>
      <c r="FC87" s="818">
        <f>'[4]3'!FC87</f>
        <v>0</v>
      </c>
      <c r="FD87" s="818">
        <f>'[4]3'!FD87</f>
        <v>0</v>
      </c>
      <c r="FE87" s="757">
        <f t="shared" si="201"/>
        <v>0</v>
      </c>
      <c r="FF87" s="757">
        <f t="shared" si="202"/>
        <v>0</v>
      </c>
      <c r="FG87" s="757">
        <f t="shared" si="203"/>
        <v>0</v>
      </c>
      <c r="FH87" s="757">
        <f t="shared" si="204"/>
        <v>0</v>
      </c>
      <c r="FI87" s="757">
        <f t="shared" si="205"/>
        <v>0</v>
      </c>
      <c r="FJ87" s="757">
        <f t="shared" si="206"/>
        <v>0</v>
      </c>
      <c r="FK87" s="757">
        <f t="shared" si="207"/>
        <v>0</v>
      </c>
      <c r="FL87" s="757">
        <f t="shared" si="208"/>
        <v>0</v>
      </c>
      <c r="FM87" s="833">
        <f t="shared" si="209"/>
        <v>0</v>
      </c>
      <c r="FN87" s="818">
        <f>'[4]3'!FN87</f>
        <v>1.6999999999999999E-3</v>
      </c>
      <c r="FO87" s="818">
        <f>'[4]3'!FO87</f>
        <v>1.2999999999999999E-3</v>
      </c>
      <c r="FP87" s="818">
        <f>'[4]3'!FP87</f>
        <v>1.6999999999999999E-3</v>
      </c>
      <c r="FQ87" s="818">
        <f>'[4]3'!FQ87</f>
        <v>2E-3</v>
      </c>
      <c r="FR87" s="818">
        <f>'[4]3'!FR87</f>
        <v>1.2999999999999999E-3</v>
      </c>
      <c r="FS87" s="818">
        <f>'[4]3'!FS87</f>
        <v>0</v>
      </c>
      <c r="FT87" s="757">
        <f t="shared" si="210"/>
        <v>6.9359999999999999</v>
      </c>
      <c r="FU87" s="757">
        <f t="shared" si="211"/>
        <v>1.2064000000000001</v>
      </c>
      <c r="FV87" s="757">
        <f t="shared" si="212"/>
        <v>0</v>
      </c>
      <c r="FW87" s="757">
        <f t="shared" si="213"/>
        <v>0</v>
      </c>
      <c r="FX87" s="757">
        <f t="shared" si="214"/>
        <v>2918.81</v>
      </c>
      <c r="FY87" s="757">
        <f t="shared" si="215"/>
        <v>0</v>
      </c>
      <c r="FZ87" s="757">
        <f t="shared" si="216"/>
        <v>0</v>
      </c>
      <c r="GA87" s="757">
        <f t="shared" si="217"/>
        <v>8.1424000000000003</v>
      </c>
      <c r="GB87" s="833">
        <f t="shared" si="218"/>
        <v>2918.81</v>
      </c>
      <c r="GC87" s="835">
        <f t="shared" si="117"/>
        <v>0</v>
      </c>
      <c r="GD87" s="836">
        <f t="shared" si="117"/>
        <v>0</v>
      </c>
      <c r="GE87" s="837">
        <f t="shared" si="118"/>
        <v>8.1424000000000003</v>
      </c>
      <c r="GF87" s="838">
        <f t="shared" si="118"/>
        <v>2918.81</v>
      </c>
      <c r="GG87" s="839">
        <f t="shared" si="119"/>
        <v>8.1424000000000003</v>
      </c>
      <c r="GH87" s="59">
        <f t="shared" si="119"/>
        <v>2918.81</v>
      </c>
      <c r="GI87" s="828">
        <v>5</v>
      </c>
      <c r="GJ87" s="105">
        <f t="shared" si="230"/>
        <v>8.1424000000000003</v>
      </c>
      <c r="GK87" s="59">
        <f t="shared" si="228"/>
        <v>2918.81</v>
      </c>
      <c r="GL87" s="840">
        <f t="shared" si="229"/>
        <v>0</v>
      </c>
      <c r="GM87" s="841">
        <f t="shared" si="229"/>
        <v>0</v>
      </c>
    </row>
    <row r="88" spans="1:198" ht="18" customHeight="1">
      <c r="A88" s="831">
        <v>74</v>
      </c>
      <c r="B88" s="757" t="s">
        <v>1265</v>
      </c>
      <c r="C88" s="33" t="s">
        <v>1191</v>
      </c>
      <c r="D88" s="832">
        <f>[4]цены!E82</f>
        <v>223</v>
      </c>
      <c r="E88" s="818">
        <f>'[4]3'!E88</f>
        <v>8.0000000000000002E-3</v>
      </c>
      <c r="F88" s="818">
        <f>'[4]3'!F88</f>
        <v>7.0000000000000001E-3</v>
      </c>
      <c r="G88" s="818">
        <f>'[4]3'!G88</f>
        <v>8.0000000000000002E-3</v>
      </c>
      <c r="H88" s="818">
        <f>'[4]3'!H88</f>
        <v>0.01</v>
      </c>
      <c r="I88" s="818">
        <f>'[4]3'!I88</f>
        <v>0.01</v>
      </c>
      <c r="J88" s="818">
        <f>'[4]3'!J88</f>
        <v>8.0000000000000002E-3</v>
      </c>
      <c r="K88" s="757">
        <f t="shared" si="120"/>
        <v>21.039200000000001</v>
      </c>
      <c r="L88" s="757">
        <f t="shared" si="121"/>
        <v>4.1769000000000007</v>
      </c>
      <c r="M88" s="819">
        <f t="shared" si="122"/>
        <v>0</v>
      </c>
      <c r="N88" s="819">
        <f t="shared" si="123"/>
        <v>0</v>
      </c>
      <c r="O88" s="757">
        <f t="shared" si="124"/>
        <v>5623.19</v>
      </c>
      <c r="P88" s="815">
        <f t="shared" si="219"/>
        <v>4.7839999999999998</v>
      </c>
      <c r="Q88" s="757">
        <f t="shared" si="125"/>
        <v>1066.83</v>
      </c>
      <c r="R88" s="757">
        <f t="shared" si="126"/>
        <v>30.0001</v>
      </c>
      <c r="S88" s="833">
        <f t="shared" si="127"/>
        <v>6690.0199999999995</v>
      </c>
      <c r="T88" s="821">
        <f>'[4]3'!T88</f>
        <v>8.0000000000000002E-3</v>
      </c>
      <c r="U88" s="818">
        <f>'[4]3'!U88</f>
        <v>7.0000000000000001E-3</v>
      </c>
      <c r="V88" s="818">
        <f>'[4]3'!V88</f>
        <v>8.0000000000000002E-3</v>
      </c>
      <c r="W88" s="818">
        <f>'[4]3'!W88</f>
        <v>0.01</v>
      </c>
      <c r="X88" s="818">
        <f>'[4]3'!X88</f>
        <v>0.01</v>
      </c>
      <c r="Y88" s="818">
        <f>'[4]3'!Y88</f>
        <v>8.0000000000000002E-3</v>
      </c>
      <c r="Z88" s="757">
        <f t="shared" si="128"/>
        <v>25.8048</v>
      </c>
      <c r="AA88" s="757">
        <f t="shared" si="129"/>
        <v>5.5565999999999995</v>
      </c>
      <c r="AB88" s="757">
        <f t="shared" si="130"/>
        <v>0</v>
      </c>
      <c r="AC88" s="757">
        <f t="shared" si="131"/>
        <v>0</v>
      </c>
      <c r="AD88" s="757">
        <f t="shared" si="132"/>
        <v>6993.59</v>
      </c>
      <c r="AE88" s="815">
        <f t="shared" si="220"/>
        <v>6.6240000000000006</v>
      </c>
      <c r="AF88" s="757">
        <f t="shared" si="133"/>
        <v>1477.15</v>
      </c>
      <c r="AG88" s="757">
        <f t="shared" si="134"/>
        <v>37.985399999999998</v>
      </c>
      <c r="AH88" s="833">
        <f t="shared" si="135"/>
        <v>8470.74</v>
      </c>
      <c r="AI88" s="834">
        <v>8.0000000000000002E-3</v>
      </c>
      <c r="AJ88" s="808">
        <v>7.0000000000000001E-3</v>
      </c>
      <c r="AK88" s="808">
        <v>8.0000000000000002E-3</v>
      </c>
      <c r="AL88" s="808">
        <v>0.01</v>
      </c>
      <c r="AM88" s="808">
        <v>0.01</v>
      </c>
      <c r="AN88" s="848">
        <v>8.0000000000000002E-3</v>
      </c>
      <c r="AO88" s="757">
        <f t="shared" si="136"/>
        <v>32.752000000000002</v>
      </c>
      <c r="AP88" s="757">
        <f t="shared" si="137"/>
        <v>7.3640000000000034</v>
      </c>
      <c r="AQ88" s="757">
        <f t="shared" si="138"/>
        <v>0</v>
      </c>
      <c r="AR88" s="757">
        <f t="shared" si="139"/>
        <v>0</v>
      </c>
      <c r="AS88" s="757">
        <f t="shared" si="140"/>
        <v>8945.8700000000008</v>
      </c>
      <c r="AT88" s="815">
        <f t="shared" si="221"/>
        <v>7.36</v>
      </c>
      <c r="AU88" s="757">
        <f t="shared" si="141"/>
        <v>1641.28</v>
      </c>
      <c r="AV88" s="757">
        <f t="shared" si="142"/>
        <v>47.476000000000006</v>
      </c>
      <c r="AW88" s="833">
        <f t="shared" si="143"/>
        <v>10587.150000000001</v>
      </c>
      <c r="AX88" s="818">
        <f>'[4]3'!AX88</f>
        <v>8.0000000000000002E-3</v>
      </c>
      <c r="AY88" s="818">
        <f>'[4]3'!AY88</f>
        <v>7.0000000000000001E-3</v>
      </c>
      <c r="AZ88" s="818">
        <f>'[4]3'!AZ88</f>
        <v>8.0000000000000002E-3</v>
      </c>
      <c r="BA88" s="818">
        <f>'[4]3'!BA88</f>
        <v>0.01</v>
      </c>
      <c r="BB88" s="818">
        <f>'[4]3'!BB88</f>
        <v>0.01</v>
      </c>
      <c r="BC88" s="818">
        <f>'[4]3'!BC88</f>
        <v>8.0000000000000002E-3</v>
      </c>
      <c r="BD88" s="757">
        <f t="shared" si="144"/>
        <v>28.287200000000002</v>
      </c>
      <c r="BE88" s="757">
        <f t="shared" si="145"/>
        <v>6.955899999999998</v>
      </c>
      <c r="BF88" s="757">
        <f t="shared" si="146"/>
        <v>0</v>
      </c>
      <c r="BG88" s="757">
        <f t="shared" si="147"/>
        <v>0</v>
      </c>
      <c r="BH88" s="757">
        <f t="shared" si="148"/>
        <v>7859.21</v>
      </c>
      <c r="BI88" s="815">
        <f t="shared" si="222"/>
        <v>0</v>
      </c>
      <c r="BJ88" s="757">
        <f t="shared" si="149"/>
        <v>0</v>
      </c>
      <c r="BK88" s="757">
        <f t="shared" si="150"/>
        <v>35.243099999999998</v>
      </c>
      <c r="BL88" s="833">
        <f t="shared" si="151"/>
        <v>7859.21</v>
      </c>
      <c r="BM88" s="821">
        <f>'[4]3'!BM88</f>
        <v>8.0000000000000002E-3</v>
      </c>
      <c r="BN88" s="818">
        <f>'[4]3'!BN88</f>
        <v>7.0000000000000001E-3</v>
      </c>
      <c r="BO88" s="818">
        <f>'[4]3'!BO88</f>
        <v>8.0000000000000002E-3</v>
      </c>
      <c r="BP88" s="818">
        <f>'[4]3'!BP88</f>
        <v>0.01</v>
      </c>
      <c r="BQ88" s="818">
        <f>'[4]3'!BQ88</f>
        <v>0.01</v>
      </c>
      <c r="BR88" s="818">
        <f>'[4]3'!BR88</f>
        <v>8.0000000000000002E-3</v>
      </c>
      <c r="BS88" s="757">
        <f t="shared" si="152"/>
        <v>21.3264</v>
      </c>
      <c r="BT88" s="757">
        <f t="shared" si="153"/>
        <v>5.9219999999999997</v>
      </c>
      <c r="BU88" s="757">
        <f t="shared" si="154"/>
        <v>0</v>
      </c>
      <c r="BV88" s="757">
        <f t="shared" si="155"/>
        <v>0</v>
      </c>
      <c r="BW88" s="757">
        <f t="shared" si="156"/>
        <v>6076.39</v>
      </c>
      <c r="BX88" s="815">
        <f t="shared" si="223"/>
        <v>6.048</v>
      </c>
      <c r="BY88" s="757">
        <f t="shared" si="157"/>
        <v>1348.7</v>
      </c>
      <c r="BZ88" s="757">
        <f t="shared" si="158"/>
        <v>33.296399999999998</v>
      </c>
      <c r="CA88" s="833">
        <f t="shared" si="159"/>
        <v>7425.09</v>
      </c>
      <c r="CB88" s="818">
        <f>'[4]3'!CB88</f>
        <v>8.0000000000000002E-3</v>
      </c>
      <c r="CC88" s="818">
        <f>'[4]3'!CC88</f>
        <v>7.0000000000000001E-3</v>
      </c>
      <c r="CD88" s="818">
        <f>'[4]3'!CD88</f>
        <v>8.0000000000000002E-3</v>
      </c>
      <c r="CE88" s="818">
        <f>'[4]3'!CE88</f>
        <v>0.01</v>
      </c>
      <c r="CF88" s="818">
        <f>'[4]3'!CF88</f>
        <v>0.01</v>
      </c>
      <c r="CG88" s="818">
        <f>'[4]3'!CG88</f>
        <v>8.0000000000000002E-3</v>
      </c>
      <c r="CH88" s="757">
        <f t="shared" si="160"/>
        <v>15.458399999999999</v>
      </c>
      <c r="CI88" s="757">
        <f t="shared" si="161"/>
        <v>5.0673000000000012</v>
      </c>
      <c r="CJ88" s="757">
        <f t="shared" si="162"/>
        <v>0</v>
      </c>
      <c r="CK88" s="757">
        <f t="shared" si="163"/>
        <v>0</v>
      </c>
      <c r="CL88" s="757">
        <f t="shared" si="164"/>
        <v>4577.2299999999996</v>
      </c>
      <c r="CM88" s="815">
        <f t="shared" si="224"/>
        <v>5.016</v>
      </c>
      <c r="CN88" s="757">
        <f t="shared" si="165"/>
        <v>1118.57</v>
      </c>
      <c r="CO88" s="757">
        <f t="shared" si="166"/>
        <v>25.541699999999999</v>
      </c>
      <c r="CP88" s="833">
        <f t="shared" si="167"/>
        <v>5695.7999999999993</v>
      </c>
      <c r="CQ88" s="821">
        <f>'[4]3'!CQ88</f>
        <v>8.0000000000000002E-3</v>
      </c>
      <c r="CR88" s="818">
        <f>'[4]3'!CR88</f>
        <v>7.0000000000000001E-3</v>
      </c>
      <c r="CS88" s="818">
        <f>'[4]3'!CS88</f>
        <v>8.0000000000000002E-3</v>
      </c>
      <c r="CT88" s="818">
        <f>'[4]3'!CT88</f>
        <v>0.01</v>
      </c>
      <c r="CU88" s="818">
        <f>'[4]3'!CU88</f>
        <v>0.01</v>
      </c>
      <c r="CV88" s="818">
        <f>'[4]3'!CV88</f>
        <v>8.0000000000000002E-3</v>
      </c>
      <c r="CW88" s="757">
        <f t="shared" si="168"/>
        <v>11.552</v>
      </c>
      <c r="CX88" s="757">
        <f t="shared" si="169"/>
        <v>4.4821000000000009</v>
      </c>
      <c r="CY88" s="757">
        <f t="shared" si="170"/>
        <v>0</v>
      </c>
      <c r="CZ88" s="757">
        <f t="shared" si="171"/>
        <v>0</v>
      </c>
      <c r="DA88" s="757">
        <f t="shared" si="172"/>
        <v>3575.6</v>
      </c>
      <c r="DB88" s="815">
        <f t="shared" si="225"/>
        <v>3.496</v>
      </c>
      <c r="DC88" s="757">
        <f t="shared" si="173"/>
        <v>779.61</v>
      </c>
      <c r="DD88" s="757">
        <f t="shared" si="174"/>
        <v>19.530100000000001</v>
      </c>
      <c r="DE88" s="833">
        <f t="shared" si="175"/>
        <v>4355.21</v>
      </c>
      <c r="DF88" s="821">
        <f>'[4]3'!DF88</f>
        <v>8.0000000000000002E-3</v>
      </c>
      <c r="DG88" s="818">
        <f>'[4]3'!DG88</f>
        <v>7.0000000000000001E-3</v>
      </c>
      <c r="DH88" s="818">
        <f>'[4]3'!DH88</f>
        <v>8.0000000000000002E-3</v>
      </c>
      <c r="DI88" s="818">
        <f>'[4]3'!DI88</f>
        <v>0.01</v>
      </c>
      <c r="DJ88" s="818">
        <f>'[4]3'!DJ88</f>
        <v>0.01</v>
      </c>
      <c r="DK88" s="818">
        <f>'[4]3'!DK88</f>
        <v>8.0000000000000002E-3</v>
      </c>
      <c r="DL88" s="757">
        <f t="shared" si="176"/>
        <v>15.976799999999999</v>
      </c>
      <c r="DM88" s="757">
        <f t="shared" si="177"/>
        <v>5.130300000000001</v>
      </c>
      <c r="DN88" s="757">
        <f t="shared" si="178"/>
        <v>0</v>
      </c>
      <c r="DO88" s="757">
        <f t="shared" si="179"/>
        <v>0</v>
      </c>
      <c r="DP88" s="757">
        <f t="shared" si="180"/>
        <v>4706.88</v>
      </c>
      <c r="DQ88" s="815">
        <f t="shared" si="226"/>
        <v>4.3680000000000003</v>
      </c>
      <c r="DR88" s="757">
        <f t="shared" si="181"/>
        <v>974.06</v>
      </c>
      <c r="DS88" s="757">
        <f t="shared" si="182"/>
        <v>25.475099999999998</v>
      </c>
      <c r="DT88" s="833">
        <f t="shared" si="183"/>
        <v>5680.9400000000005</v>
      </c>
      <c r="DU88" s="821">
        <f>'[4]3'!DU88</f>
        <v>8.0000000000000002E-3</v>
      </c>
      <c r="DV88" s="818">
        <f>'[4]3'!DV88</f>
        <v>7.0000000000000001E-3</v>
      </c>
      <c r="DW88" s="818">
        <f>'[4]3'!DW88</f>
        <v>8.0000000000000002E-3</v>
      </c>
      <c r="DX88" s="818">
        <f>'[4]3'!DX88</f>
        <v>0.01</v>
      </c>
      <c r="DY88" s="818">
        <f>'[4]3'!DY88</f>
        <v>0.01</v>
      </c>
      <c r="DZ88" s="818">
        <f>'[4]3'!DZ88</f>
        <v>8.0000000000000002E-3</v>
      </c>
      <c r="EA88" s="757">
        <f t="shared" si="184"/>
        <v>24.736000000000001</v>
      </c>
      <c r="EB88" s="757">
        <f t="shared" si="185"/>
        <v>5.1239999999999997</v>
      </c>
      <c r="EC88" s="757">
        <f t="shared" si="186"/>
        <v>0</v>
      </c>
      <c r="ED88" s="757">
        <f t="shared" si="187"/>
        <v>0</v>
      </c>
      <c r="EE88" s="757">
        <f t="shared" si="188"/>
        <v>6658.78</v>
      </c>
      <c r="EF88" s="757">
        <f t="shared" si="227"/>
        <v>5.6000000000000005</v>
      </c>
      <c r="EG88" s="757">
        <f t="shared" si="189"/>
        <v>1248.8</v>
      </c>
      <c r="EH88" s="757">
        <f t="shared" si="190"/>
        <v>35.46</v>
      </c>
      <c r="EI88" s="833">
        <f t="shared" si="191"/>
        <v>7907.58</v>
      </c>
      <c r="EJ88" s="821">
        <f>'[4]3'!EJ88</f>
        <v>8.0000000000000002E-3</v>
      </c>
      <c r="EK88" s="818">
        <f>'[4]3'!EK88</f>
        <v>7.0000000000000001E-3</v>
      </c>
      <c r="EL88" s="818">
        <f>'[4]3'!EL88</f>
        <v>8.0000000000000002E-3</v>
      </c>
      <c r="EM88" s="818">
        <f>'[4]3'!EM88</f>
        <v>0.01</v>
      </c>
      <c r="EN88" s="818">
        <f>'[4]3'!EN88</f>
        <v>0.01</v>
      </c>
      <c r="EO88" s="818">
        <f>'[4]3'!EO88</f>
        <v>8.0000000000000002E-3</v>
      </c>
      <c r="EP88" s="757">
        <f t="shared" si="192"/>
        <v>27.147200000000002</v>
      </c>
      <c r="EQ88" s="757">
        <f t="shared" si="193"/>
        <v>5.0672999999999995</v>
      </c>
      <c r="ER88" s="757">
        <f t="shared" si="194"/>
        <v>0</v>
      </c>
      <c r="ES88" s="757">
        <f t="shared" si="195"/>
        <v>0</v>
      </c>
      <c r="ET88" s="757">
        <f t="shared" si="196"/>
        <v>7183.83</v>
      </c>
      <c r="EU88" s="757">
        <f t="shared" si="197"/>
        <v>6.3840000000000003</v>
      </c>
      <c r="EV88" s="757">
        <f t="shared" si="198"/>
        <v>1423.63</v>
      </c>
      <c r="EW88" s="757">
        <f t="shared" si="199"/>
        <v>38.598500000000001</v>
      </c>
      <c r="EX88" s="833">
        <f t="shared" si="200"/>
        <v>8607.4599999999991</v>
      </c>
      <c r="EY88" s="818">
        <f>'[4]3'!EY88</f>
        <v>8.0000000000000002E-3</v>
      </c>
      <c r="EZ88" s="818">
        <f>'[4]3'!EZ88</f>
        <v>7.0000000000000001E-3</v>
      </c>
      <c r="FA88" s="818">
        <f>'[4]3'!FA88</f>
        <v>8.0000000000000002E-3</v>
      </c>
      <c r="FB88" s="818">
        <f>'[4]3'!FB88</f>
        <v>0.01</v>
      </c>
      <c r="FC88" s="818">
        <f>'[4]3'!FC88</f>
        <v>0.01</v>
      </c>
      <c r="FD88" s="818">
        <f>'[4]3'!FD88</f>
        <v>8.0000000000000002E-3</v>
      </c>
      <c r="FE88" s="757">
        <f t="shared" si="201"/>
        <v>30.1112</v>
      </c>
      <c r="FF88" s="757">
        <f t="shared" si="202"/>
        <v>5.7987999999999991</v>
      </c>
      <c r="FG88" s="757">
        <f t="shared" si="203"/>
        <v>0</v>
      </c>
      <c r="FH88" s="757">
        <f t="shared" si="204"/>
        <v>0</v>
      </c>
      <c r="FI88" s="757">
        <f t="shared" si="205"/>
        <v>8007.93</v>
      </c>
      <c r="FJ88" s="757">
        <f t="shared" si="206"/>
        <v>7.2960000000000003</v>
      </c>
      <c r="FK88" s="757">
        <f t="shared" si="207"/>
        <v>1627.01</v>
      </c>
      <c r="FL88" s="757">
        <f t="shared" si="208"/>
        <v>43.205999999999996</v>
      </c>
      <c r="FM88" s="833">
        <f t="shared" si="209"/>
        <v>9634.94</v>
      </c>
      <c r="FN88" s="818">
        <f>'[4]3'!FN88</f>
        <v>8.0000000000000002E-3</v>
      </c>
      <c r="FO88" s="818">
        <f>'[4]3'!FO88</f>
        <v>7.0000000000000001E-3</v>
      </c>
      <c r="FP88" s="818">
        <f>'[4]3'!FP88</f>
        <v>8.0000000000000002E-3</v>
      </c>
      <c r="FQ88" s="818">
        <f>'[4]3'!FQ88</f>
        <v>0.01</v>
      </c>
      <c r="FR88" s="818">
        <f>'[4]3'!FR88</f>
        <v>0.01</v>
      </c>
      <c r="FS88" s="818">
        <f>'[4]3'!FS88</f>
        <v>8.0000000000000002E-3</v>
      </c>
      <c r="FT88" s="757">
        <f t="shared" si="210"/>
        <v>32.64</v>
      </c>
      <c r="FU88" s="757">
        <f t="shared" si="211"/>
        <v>6.4960000000000013</v>
      </c>
      <c r="FV88" s="757">
        <f t="shared" si="212"/>
        <v>0</v>
      </c>
      <c r="FW88" s="757">
        <f t="shared" si="213"/>
        <v>0</v>
      </c>
      <c r="FX88" s="757">
        <f t="shared" si="214"/>
        <v>8727.33</v>
      </c>
      <c r="FY88" s="757">
        <f t="shared" si="215"/>
        <v>7.68</v>
      </c>
      <c r="FZ88" s="757">
        <f t="shared" si="216"/>
        <v>1712.64</v>
      </c>
      <c r="GA88" s="757">
        <f t="shared" si="217"/>
        <v>46.816000000000003</v>
      </c>
      <c r="GB88" s="833">
        <f t="shared" si="218"/>
        <v>10439.969999999999</v>
      </c>
      <c r="GC88" s="835">
        <f t="shared" si="117"/>
        <v>209.5427</v>
      </c>
      <c r="GD88" s="836">
        <f t="shared" si="117"/>
        <v>46728.010000000009</v>
      </c>
      <c r="GE88" s="837">
        <f t="shared" si="118"/>
        <v>209.0857</v>
      </c>
      <c r="GF88" s="838">
        <f t="shared" si="118"/>
        <v>46626.100000000006</v>
      </c>
      <c r="GG88" s="839">
        <f t="shared" si="119"/>
        <v>418.6284</v>
      </c>
      <c r="GH88" s="59">
        <f t="shared" si="119"/>
        <v>93354.110000000015</v>
      </c>
      <c r="GI88" s="828">
        <v>5</v>
      </c>
      <c r="GJ88" s="105">
        <f t="shared" si="230"/>
        <v>353.97239999999994</v>
      </c>
      <c r="GK88" s="59">
        <f t="shared" si="228"/>
        <v>78935.830000000016</v>
      </c>
      <c r="GL88" s="840">
        <f t="shared" si="229"/>
        <v>64.656000000000063</v>
      </c>
      <c r="GM88" s="841">
        <f t="shared" si="229"/>
        <v>14418.279999999999</v>
      </c>
    </row>
    <row r="89" spans="1:198" s="851" customFormat="1" ht="18" customHeight="1">
      <c r="A89" s="814">
        <v>75</v>
      </c>
      <c r="B89" s="757" t="s">
        <v>1266</v>
      </c>
      <c r="C89" s="33" t="s">
        <v>1191</v>
      </c>
      <c r="D89" s="832">
        <f>[4]цены!E83</f>
        <v>369</v>
      </c>
      <c r="E89" s="818">
        <f>'[4]3'!E89</f>
        <v>7.0000000000000001E-3</v>
      </c>
      <c r="F89" s="818">
        <f>'[4]3'!F89</f>
        <v>0</v>
      </c>
      <c r="G89" s="818">
        <f>'[4]3'!G89</f>
        <v>7.0000000000000001E-3</v>
      </c>
      <c r="H89" s="818">
        <f>'[4]3'!H89</f>
        <v>0.01</v>
      </c>
      <c r="I89" s="818">
        <f>'[4]3'!I89</f>
        <v>0</v>
      </c>
      <c r="J89" s="818">
        <f>'[4]3'!J89</f>
        <v>4.0000000000000001E-3</v>
      </c>
      <c r="K89" s="757">
        <f t="shared" si="120"/>
        <v>18.409300000000002</v>
      </c>
      <c r="L89" s="757">
        <f t="shared" si="121"/>
        <v>0</v>
      </c>
      <c r="M89" s="819">
        <f t="shared" si="122"/>
        <v>0</v>
      </c>
      <c r="N89" s="819">
        <f t="shared" si="123"/>
        <v>0</v>
      </c>
      <c r="O89" s="757">
        <f t="shared" si="124"/>
        <v>6793.03</v>
      </c>
      <c r="P89" s="815">
        <f t="shared" si="219"/>
        <v>2.3919999999999999</v>
      </c>
      <c r="Q89" s="757">
        <f t="shared" si="125"/>
        <v>882.65</v>
      </c>
      <c r="R89" s="757">
        <f t="shared" si="126"/>
        <v>20.801300000000001</v>
      </c>
      <c r="S89" s="833">
        <f t="shared" si="127"/>
        <v>7675.6799999999994</v>
      </c>
      <c r="T89" s="821">
        <f>'[4]3'!T89</f>
        <v>7.0000000000000001E-3</v>
      </c>
      <c r="U89" s="818">
        <f>'[4]3'!U89</f>
        <v>0</v>
      </c>
      <c r="V89" s="818">
        <f>'[4]3'!V89</f>
        <v>7.0000000000000001E-3</v>
      </c>
      <c r="W89" s="818">
        <f>'[4]3'!W89</f>
        <v>0.01</v>
      </c>
      <c r="X89" s="818">
        <f>'[4]3'!X89</f>
        <v>0</v>
      </c>
      <c r="Y89" s="818">
        <f>'[4]3'!Y89</f>
        <v>4.0000000000000001E-3</v>
      </c>
      <c r="Z89" s="757">
        <f t="shared" si="128"/>
        <v>22.5792</v>
      </c>
      <c r="AA89" s="757">
        <f t="shared" si="129"/>
        <v>0</v>
      </c>
      <c r="AB89" s="757">
        <f t="shared" si="130"/>
        <v>0</v>
      </c>
      <c r="AC89" s="757">
        <f t="shared" si="131"/>
        <v>0</v>
      </c>
      <c r="AD89" s="757">
        <f t="shared" si="132"/>
        <v>8331.7199999999993</v>
      </c>
      <c r="AE89" s="815">
        <f t="shared" si="220"/>
        <v>3.3120000000000003</v>
      </c>
      <c r="AF89" s="757">
        <f t="shared" si="133"/>
        <v>1222.1300000000001</v>
      </c>
      <c r="AG89" s="757">
        <f t="shared" si="134"/>
        <v>25.891200000000001</v>
      </c>
      <c r="AH89" s="833">
        <f t="shared" si="135"/>
        <v>9553.8499999999985</v>
      </c>
      <c r="AI89" s="834">
        <v>7.0000000000000001E-3</v>
      </c>
      <c r="AJ89" s="808">
        <v>0</v>
      </c>
      <c r="AK89" s="808">
        <v>7.0000000000000001E-3</v>
      </c>
      <c r="AL89" s="808">
        <v>0.01</v>
      </c>
      <c r="AM89" s="808">
        <v>0</v>
      </c>
      <c r="AN89" s="808">
        <v>4.0000000000000001E-3</v>
      </c>
      <c r="AO89" s="757">
        <f t="shared" si="136"/>
        <v>28.658000000000001</v>
      </c>
      <c r="AP89" s="757">
        <f t="shared" si="137"/>
        <v>0</v>
      </c>
      <c r="AQ89" s="757">
        <f t="shared" si="138"/>
        <v>0</v>
      </c>
      <c r="AR89" s="757">
        <f t="shared" si="139"/>
        <v>0</v>
      </c>
      <c r="AS89" s="757">
        <f t="shared" si="140"/>
        <v>10574.8</v>
      </c>
      <c r="AT89" s="815">
        <f t="shared" si="221"/>
        <v>3.68</v>
      </c>
      <c r="AU89" s="757">
        <f t="shared" si="141"/>
        <v>1357.92</v>
      </c>
      <c r="AV89" s="757">
        <f t="shared" si="142"/>
        <v>32.338000000000001</v>
      </c>
      <c r="AW89" s="833">
        <f t="shared" si="143"/>
        <v>11932.72</v>
      </c>
      <c r="AX89" s="818">
        <f>'[4]3'!AX89</f>
        <v>7.0000000000000001E-3</v>
      </c>
      <c r="AY89" s="818">
        <f>'[4]3'!AY89</f>
        <v>0</v>
      </c>
      <c r="AZ89" s="818">
        <f>'[4]3'!AZ89</f>
        <v>7.0000000000000001E-3</v>
      </c>
      <c r="BA89" s="818">
        <f>'[4]3'!BA89</f>
        <v>0.01</v>
      </c>
      <c r="BB89" s="818">
        <f>'[4]3'!BB89</f>
        <v>0</v>
      </c>
      <c r="BC89" s="818">
        <f>'[4]3'!BC89</f>
        <v>4.0000000000000001E-3</v>
      </c>
      <c r="BD89" s="757">
        <f t="shared" si="144"/>
        <v>24.751300000000001</v>
      </c>
      <c r="BE89" s="757">
        <f t="shared" si="145"/>
        <v>0</v>
      </c>
      <c r="BF89" s="757">
        <f t="shared" si="146"/>
        <v>0</v>
      </c>
      <c r="BG89" s="757">
        <f t="shared" si="147"/>
        <v>0</v>
      </c>
      <c r="BH89" s="757">
        <f t="shared" si="148"/>
        <v>9133.23</v>
      </c>
      <c r="BI89" s="815">
        <f t="shared" si="222"/>
        <v>0</v>
      </c>
      <c r="BJ89" s="757">
        <f t="shared" si="149"/>
        <v>0</v>
      </c>
      <c r="BK89" s="757">
        <f t="shared" si="150"/>
        <v>24.751300000000001</v>
      </c>
      <c r="BL89" s="833">
        <f t="shared" si="151"/>
        <v>9133.23</v>
      </c>
      <c r="BM89" s="821">
        <f>'[4]3'!BM89</f>
        <v>7.0000000000000001E-3</v>
      </c>
      <c r="BN89" s="818">
        <f>'[4]3'!BN89</f>
        <v>0</v>
      </c>
      <c r="BO89" s="818">
        <f>'[4]3'!BO89</f>
        <v>7.0000000000000001E-3</v>
      </c>
      <c r="BP89" s="818">
        <f>'[4]3'!BP89</f>
        <v>0.01</v>
      </c>
      <c r="BQ89" s="818">
        <f>'[4]3'!BQ89</f>
        <v>0</v>
      </c>
      <c r="BR89" s="818">
        <f>'[4]3'!BR89</f>
        <v>4.0000000000000001E-3</v>
      </c>
      <c r="BS89" s="757">
        <f t="shared" si="152"/>
        <v>18.660599999999999</v>
      </c>
      <c r="BT89" s="757">
        <f t="shared" si="153"/>
        <v>0</v>
      </c>
      <c r="BU89" s="757">
        <f t="shared" si="154"/>
        <v>0</v>
      </c>
      <c r="BV89" s="757">
        <f t="shared" si="155"/>
        <v>0</v>
      </c>
      <c r="BW89" s="757">
        <f t="shared" si="156"/>
        <v>6885.76</v>
      </c>
      <c r="BX89" s="815">
        <f t="shared" si="223"/>
        <v>3.024</v>
      </c>
      <c r="BY89" s="757">
        <f t="shared" si="157"/>
        <v>1115.8599999999999</v>
      </c>
      <c r="BZ89" s="757">
        <f t="shared" si="158"/>
        <v>21.6846</v>
      </c>
      <c r="CA89" s="833">
        <f t="shared" si="159"/>
        <v>8001.62</v>
      </c>
      <c r="CB89" s="818">
        <f>'[4]3'!CB89</f>
        <v>7.0000000000000001E-3</v>
      </c>
      <c r="CC89" s="818">
        <f>'[4]3'!CC89</f>
        <v>0</v>
      </c>
      <c r="CD89" s="818">
        <f>'[4]3'!CD89</f>
        <v>7.0000000000000001E-3</v>
      </c>
      <c r="CE89" s="818">
        <f>'[4]3'!CE89</f>
        <v>0.01</v>
      </c>
      <c r="CF89" s="818">
        <f>'[4]3'!CF89</f>
        <v>0</v>
      </c>
      <c r="CG89" s="818">
        <f>'[4]3'!CG89</f>
        <v>4.0000000000000001E-3</v>
      </c>
      <c r="CH89" s="757">
        <f t="shared" si="160"/>
        <v>13.5261</v>
      </c>
      <c r="CI89" s="757">
        <f t="shared" si="161"/>
        <v>0</v>
      </c>
      <c r="CJ89" s="757">
        <f t="shared" si="162"/>
        <v>0</v>
      </c>
      <c r="CK89" s="757">
        <f t="shared" si="163"/>
        <v>0</v>
      </c>
      <c r="CL89" s="757">
        <f t="shared" si="164"/>
        <v>4991.13</v>
      </c>
      <c r="CM89" s="815">
        <f t="shared" si="224"/>
        <v>2.508</v>
      </c>
      <c r="CN89" s="757">
        <f t="shared" si="165"/>
        <v>925.45</v>
      </c>
      <c r="CO89" s="757">
        <f t="shared" si="166"/>
        <v>16.034099999999999</v>
      </c>
      <c r="CP89" s="833">
        <f t="shared" si="167"/>
        <v>5916.58</v>
      </c>
      <c r="CQ89" s="821">
        <f>'[4]3'!CQ89</f>
        <v>7.0000000000000001E-3</v>
      </c>
      <c r="CR89" s="818">
        <f>'[4]3'!CR89</f>
        <v>0</v>
      </c>
      <c r="CS89" s="818">
        <f>'[4]3'!CS89</f>
        <v>7.0000000000000001E-3</v>
      </c>
      <c r="CT89" s="818">
        <f>'[4]3'!CT89</f>
        <v>0.01</v>
      </c>
      <c r="CU89" s="818">
        <f>'[4]3'!CU89</f>
        <v>0</v>
      </c>
      <c r="CV89" s="818">
        <f>'[4]3'!CV89</f>
        <v>4.0000000000000001E-3</v>
      </c>
      <c r="CW89" s="757">
        <f t="shared" si="168"/>
        <v>10.108000000000001</v>
      </c>
      <c r="CX89" s="757">
        <f t="shared" si="169"/>
        <v>0</v>
      </c>
      <c r="CY89" s="757">
        <f t="shared" si="170"/>
        <v>0</v>
      </c>
      <c r="CZ89" s="757">
        <f t="shared" si="171"/>
        <v>0</v>
      </c>
      <c r="DA89" s="757">
        <f t="shared" si="172"/>
        <v>3729.85</v>
      </c>
      <c r="DB89" s="815">
        <f t="shared" si="225"/>
        <v>1.748</v>
      </c>
      <c r="DC89" s="757">
        <f t="shared" si="173"/>
        <v>645.01</v>
      </c>
      <c r="DD89" s="757">
        <f t="shared" si="174"/>
        <v>11.856</v>
      </c>
      <c r="DE89" s="833">
        <f t="shared" si="175"/>
        <v>4374.8599999999997</v>
      </c>
      <c r="DF89" s="821">
        <f>'[4]3'!DF89</f>
        <v>7.0000000000000001E-3</v>
      </c>
      <c r="DG89" s="818">
        <f>'[4]3'!DG89</f>
        <v>0</v>
      </c>
      <c r="DH89" s="818">
        <f>'[4]3'!DH89</f>
        <v>7.0000000000000001E-3</v>
      </c>
      <c r="DI89" s="818">
        <f>'[4]3'!DI89</f>
        <v>0.01</v>
      </c>
      <c r="DJ89" s="818">
        <f>'[4]3'!DJ89</f>
        <v>0</v>
      </c>
      <c r="DK89" s="818">
        <f>'[4]3'!DK89</f>
        <v>4.0000000000000001E-3</v>
      </c>
      <c r="DL89" s="757">
        <f t="shared" si="176"/>
        <v>13.979699999999999</v>
      </c>
      <c r="DM89" s="757">
        <f t="shared" si="177"/>
        <v>0</v>
      </c>
      <c r="DN89" s="757">
        <f t="shared" si="178"/>
        <v>0</v>
      </c>
      <c r="DO89" s="757">
        <f t="shared" si="179"/>
        <v>0</v>
      </c>
      <c r="DP89" s="757">
        <f t="shared" si="180"/>
        <v>5158.51</v>
      </c>
      <c r="DQ89" s="815">
        <f t="shared" si="226"/>
        <v>2.1840000000000002</v>
      </c>
      <c r="DR89" s="757">
        <f t="shared" si="181"/>
        <v>805.9</v>
      </c>
      <c r="DS89" s="757">
        <f t="shared" si="182"/>
        <v>16.163699999999999</v>
      </c>
      <c r="DT89" s="833">
        <f t="shared" si="183"/>
        <v>5964.41</v>
      </c>
      <c r="DU89" s="821">
        <f>'[4]3'!DU89</f>
        <v>7.0000000000000001E-3</v>
      </c>
      <c r="DV89" s="818">
        <f>'[4]3'!DV89</f>
        <v>0</v>
      </c>
      <c r="DW89" s="818">
        <f>'[4]3'!DW89</f>
        <v>7.0000000000000001E-3</v>
      </c>
      <c r="DX89" s="818">
        <f>'[4]3'!DX89</f>
        <v>0.01</v>
      </c>
      <c r="DY89" s="818">
        <f>'[4]3'!DY89</f>
        <v>0</v>
      </c>
      <c r="DZ89" s="818">
        <f>'[4]3'!DZ89</f>
        <v>4.0000000000000001E-3</v>
      </c>
      <c r="EA89" s="757">
        <f t="shared" si="184"/>
        <v>21.644000000000002</v>
      </c>
      <c r="EB89" s="757">
        <f t="shared" si="185"/>
        <v>0</v>
      </c>
      <c r="EC89" s="757">
        <f t="shared" si="186"/>
        <v>0</v>
      </c>
      <c r="ED89" s="757">
        <f t="shared" si="187"/>
        <v>0</v>
      </c>
      <c r="EE89" s="757">
        <f t="shared" si="188"/>
        <v>7986.64</v>
      </c>
      <c r="EF89" s="757">
        <f t="shared" si="227"/>
        <v>2.8000000000000003</v>
      </c>
      <c r="EG89" s="757">
        <f t="shared" si="189"/>
        <v>1033.2</v>
      </c>
      <c r="EH89" s="757">
        <f t="shared" si="190"/>
        <v>24.444000000000003</v>
      </c>
      <c r="EI89" s="833">
        <f t="shared" si="191"/>
        <v>9019.84</v>
      </c>
      <c r="EJ89" s="821">
        <f>'[4]3'!EJ89</f>
        <v>7.0000000000000001E-3</v>
      </c>
      <c r="EK89" s="818">
        <f>'[4]3'!EK89</f>
        <v>0</v>
      </c>
      <c r="EL89" s="818">
        <f>'[4]3'!EL89</f>
        <v>7.0000000000000001E-3</v>
      </c>
      <c r="EM89" s="818">
        <f>'[4]3'!EM89</f>
        <v>0.01</v>
      </c>
      <c r="EN89" s="818">
        <f>'[4]3'!EN89</f>
        <v>0</v>
      </c>
      <c r="EO89" s="818">
        <f>'[4]3'!EO89</f>
        <v>4.0000000000000001E-3</v>
      </c>
      <c r="EP89" s="757">
        <f t="shared" si="192"/>
        <v>23.753800000000002</v>
      </c>
      <c r="EQ89" s="757">
        <f t="shared" si="193"/>
        <v>0</v>
      </c>
      <c r="ER89" s="757">
        <f t="shared" si="194"/>
        <v>0</v>
      </c>
      <c r="ES89" s="757">
        <f t="shared" si="195"/>
        <v>0</v>
      </c>
      <c r="ET89" s="757">
        <f t="shared" si="196"/>
        <v>8765.15</v>
      </c>
      <c r="EU89" s="757">
        <f t="shared" si="197"/>
        <v>3.1920000000000002</v>
      </c>
      <c r="EV89" s="757">
        <f t="shared" si="198"/>
        <v>1177.8499999999999</v>
      </c>
      <c r="EW89" s="757">
        <f t="shared" si="199"/>
        <v>26.945800000000002</v>
      </c>
      <c r="EX89" s="833">
        <f t="shared" si="200"/>
        <v>9943</v>
      </c>
      <c r="EY89" s="818">
        <f>'[4]3'!EY89</f>
        <v>7.0000000000000001E-3</v>
      </c>
      <c r="EZ89" s="818">
        <f>'[4]3'!EZ89</f>
        <v>0</v>
      </c>
      <c r="FA89" s="818">
        <f>'[4]3'!FA89</f>
        <v>7.0000000000000001E-3</v>
      </c>
      <c r="FB89" s="818">
        <f>'[4]3'!FB89</f>
        <v>0.01</v>
      </c>
      <c r="FC89" s="818">
        <f>'[4]3'!FC89</f>
        <v>0</v>
      </c>
      <c r="FD89" s="818">
        <f>'[4]3'!FD89</f>
        <v>4.0000000000000001E-3</v>
      </c>
      <c r="FE89" s="757">
        <f t="shared" si="201"/>
        <v>26.347300000000001</v>
      </c>
      <c r="FF89" s="757">
        <f t="shared" si="202"/>
        <v>0</v>
      </c>
      <c r="FG89" s="757">
        <f t="shared" si="203"/>
        <v>0</v>
      </c>
      <c r="FH89" s="757">
        <f t="shared" si="204"/>
        <v>0</v>
      </c>
      <c r="FI89" s="757">
        <f t="shared" si="205"/>
        <v>9722.15</v>
      </c>
      <c r="FJ89" s="757">
        <f t="shared" si="206"/>
        <v>3.6480000000000001</v>
      </c>
      <c r="FK89" s="757">
        <f t="shared" si="207"/>
        <v>1346.11</v>
      </c>
      <c r="FL89" s="757">
        <f t="shared" si="208"/>
        <v>29.9953</v>
      </c>
      <c r="FM89" s="833">
        <f t="shared" si="209"/>
        <v>11068.26</v>
      </c>
      <c r="FN89" s="818">
        <f>'[4]3'!FN89</f>
        <v>7.0000000000000001E-3</v>
      </c>
      <c r="FO89" s="818">
        <f>'[4]3'!FO89</f>
        <v>0</v>
      </c>
      <c r="FP89" s="818">
        <f>'[4]3'!FP89</f>
        <v>7.0000000000000001E-3</v>
      </c>
      <c r="FQ89" s="818">
        <f>'[4]3'!FQ89</f>
        <v>0.01</v>
      </c>
      <c r="FR89" s="818">
        <f>'[4]3'!FR89</f>
        <v>0</v>
      </c>
      <c r="FS89" s="818">
        <f>'[4]3'!FS89</f>
        <v>4.0000000000000001E-3</v>
      </c>
      <c r="FT89" s="757">
        <f t="shared" si="210"/>
        <v>28.560000000000002</v>
      </c>
      <c r="FU89" s="757">
        <f t="shared" si="211"/>
        <v>0</v>
      </c>
      <c r="FV89" s="757">
        <f t="shared" si="212"/>
        <v>0</v>
      </c>
      <c r="FW89" s="757">
        <f t="shared" si="213"/>
        <v>0</v>
      </c>
      <c r="FX89" s="757">
        <f t="shared" si="214"/>
        <v>10538.64</v>
      </c>
      <c r="FY89" s="757">
        <f t="shared" si="215"/>
        <v>3.84</v>
      </c>
      <c r="FZ89" s="757">
        <f t="shared" si="216"/>
        <v>1416.96</v>
      </c>
      <c r="GA89" s="757">
        <f t="shared" si="217"/>
        <v>32.400000000000006</v>
      </c>
      <c r="GB89" s="833">
        <f t="shared" si="218"/>
        <v>11955.599999999999</v>
      </c>
      <c r="GC89" s="835">
        <f t="shared" si="117"/>
        <v>141.50050000000002</v>
      </c>
      <c r="GD89" s="836">
        <f t="shared" si="117"/>
        <v>52213.68</v>
      </c>
      <c r="GE89" s="837">
        <f t="shared" si="118"/>
        <v>141.8048</v>
      </c>
      <c r="GF89" s="838">
        <f t="shared" si="118"/>
        <v>52325.97</v>
      </c>
      <c r="GG89" s="839">
        <f t="shared" si="119"/>
        <v>283.30529999999999</v>
      </c>
      <c r="GH89" s="59">
        <f t="shared" si="119"/>
        <v>104539.65</v>
      </c>
      <c r="GI89" s="849">
        <v>7</v>
      </c>
      <c r="GJ89" s="105">
        <f t="shared" si="230"/>
        <v>250.97729999999996</v>
      </c>
      <c r="GK89" s="59">
        <f t="shared" si="228"/>
        <v>92610.61</v>
      </c>
      <c r="GL89" s="840">
        <f t="shared" si="229"/>
        <v>32.328000000000031</v>
      </c>
      <c r="GM89" s="841">
        <f t="shared" si="229"/>
        <v>11929.039999999994</v>
      </c>
      <c r="GN89" s="850"/>
      <c r="GO89" s="850"/>
      <c r="GP89" s="850"/>
    </row>
    <row r="90" spans="1:198" ht="18" customHeight="1">
      <c r="A90" s="831">
        <v>76</v>
      </c>
      <c r="B90" s="757" t="s">
        <v>1267</v>
      </c>
      <c r="C90" s="33" t="s">
        <v>1191</v>
      </c>
      <c r="D90" s="832">
        <f>[4]цены!E84</f>
        <v>174</v>
      </c>
      <c r="E90" s="818">
        <f>'[4]3'!E90</f>
        <v>7.4999999999999997E-3</v>
      </c>
      <c r="F90" s="818">
        <f>'[4]3'!F90</f>
        <v>7.4999999999999997E-3</v>
      </c>
      <c r="G90" s="818">
        <f>'[4]3'!G90</f>
        <v>7.4999999999999997E-3</v>
      </c>
      <c r="H90" s="818">
        <f>'[4]3'!H90</f>
        <v>0.01</v>
      </c>
      <c r="I90" s="818">
        <f>'[4]3'!I90</f>
        <v>6.1999999999999998E-3</v>
      </c>
      <c r="J90" s="818">
        <f>'[4]3'!J90</f>
        <v>3.0000000000000001E-3</v>
      </c>
      <c r="K90" s="757">
        <f t="shared" si="120"/>
        <v>19.724250000000001</v>
      </c>
      <c r="L90" s="757">
        <f t="shared" si="121"/>
        <v>4.47525</v>
      </c>
      <c r="M90" s="819">
        <f t="shared" si="122"/>
        <v>0</v>
      </c>
      <c r="N90" s="819">
        <f t="shared" si="123"/>
        <v>0</v>
      </c>
      <c r="O90" s="757">
        <f t="shared" si="124"/>
        <v>4210.71</v>
      </c>
      <c r="P90" s="815">
        <f t="shared" si="219"/>
        <v>1.794</v>
      </c>
      <c r="Q90" s="757">
        <f t="shared" si="125"/>
        <v>312.16000000000003</v>
      </c>
      <c r="R90" s="757">
        <f t="shared" si="126"/>
        <v>25.993500000000001</v>
      </c>
      <c r="S90" s="833">
        <f t="shared" si="127"/>
        <v>4522.87</v>
      </c>
      <c r="T90" s="821">
        <f>'[4]3'!T90</f>
        <v>7.4999999999999997E-3</v>
      </c>
      <c r="U90" s="818">
        <f>'[4]3'!U90</f>
        <v>7.4999999999999997E-3</v>
      </c>
      <c r="V90" s="818">
        <f>'[4]3'!V90</f>
        <v>7.4999999999999997E-3</v>
      </c>
      <c r="W90" s="818">
        <f>'[4]3'!W90</f>
        <v>0.01</v>
      </c>
      <c r="X90" s="818">
        <f>'[4]3'!X90</f>
        <v>6.1999999999999998E-3</v>
      </c>
      <c r="Y90" s="818">
        <f>'[4]3'!Y90</f>
        <v>3.0000000000000001E-3</v>
      </c>
      <c r="Z90" s="757">
        <f t="shared" si="128"/>
        <v>24.192</v>
      </c>
      <c r="AA90" s="757">
        <f t="shared" si="129"/>
        <v>5.9534999999999991</v>
      </c>
      <c r="AB90" s="757">
        <f t="shared" si="130"/>
        <v>0</v>
      </c>
      <c r="AC90" s="757">
        <f t="shared" si="131"/>
        <v>0</v>
      </c>
      <c r="AD90" s="757">
        <f t="shared" si="132"/>
        <v>5245.32</v>
      </c>
      <c r="AE90" s="815">
        <f t="shared" si="220"/>
        <v>2.484</v>
      </c>
      <c r="AF90" s="757">
        <f t="shared" si="133"/>
        <v>432.22</v>
      </c>
      <c r="AG90" s="757">
        <f t="shared" si="134"/>
        <v>32.6295</v>
      </c>
      <c r="AH90" s="833">
        <f t="shared" si="135"/>
        <v>5677.54</v>
      </c>
      <c r="AI90" s="834">
        <v>7.4999999999999997E-3</v>
      </c>
      <c r="AJ90" s="808">
        <v>7.4999999999999997E-3</v>
      </c>
      <c r="AK90" s="808">
        <v>7.4999999999999997E-3</v>
      </c>
      <c r="AL90" s="808">
        <v>0.01</v>
      </c>
      <c r="AM90" s="808">
        <v>6.1999999999999998E-3</v>
      </c>
      <c r="AN90" s="808">
        <v>3.0000000000000001E-3</v>
      </c>
      <c r="AO90" s="757">
        <f t="shared" si="136"/>
        <v>30.704999999999998</v>
      </c>
      <c r="AP90" s="757">
        <f t="shared" si="137"/>
        <v>7.8900000000000032</v>
      </c>
      <c r="AQ90" s="757">
        <f t="shared" si="138"/>
        <v>0</v>
      </c>
      <c r="AR90" s="757">
        <f t="shared" si="139"/>
        <v>0</v>
      </c>
      <c r="AS90" s="757">
        <f t="shared" si="140"/>
        <v>6715.53</v>
      </c>
      <c r="AT90" s="815">
        <f t="shared" si="221"/>
        <v>2.7600000000000002</v>
      </c>
      <c r="AU90" s="757">
        <f t="shared" si="141"/>
        <v>480.24</v>
      </c>
      <c r="AV90" s="757">
        <f t="shared" si="142"/>
        <v>41.354999999999997</v>
      </c>
      <c r="AW90" s="833">
        <f t="shared" si="143"/>
        <v>7195.7699999999995</v>
      </c>
      <c r="AX90" s="818">
        <f>'[4]3'!AX90</f>
        <v>7.4999999999999997E-3</v>
      </c>
      <c r="AY90" s="818">
        <f>'[4]3'!AY90</f>
        <v>7.4999999999999997E-3</v>
      </c>
      <c r="AZ90" s="818">
        <f>'[4]3'!AZ90</f>
        <v>7.4999999999999997E-3</v>
      </c>
      <c r="BA90" s="818">
        <f>'[4]3'!BA90</f>
        <v>0.01</v>
      </c>
      <c r="BB90" s="818">
        <f>'[4]3'!BB90</f>
        <v>6.1999999999999998E-3</v>
      </c>
      <c r="BC90" s="818">
        <f>'[4]3'!BC90</f>
        <v>3.0000000000000001E-3</v>
      </c>
      <c r="BD90" s="757">
        <f t="shared" si="144"/>
        <v>26.51925</v>
      </c>
      <c r="BE90" s="757">
        <f t="shared" si="145"/>
        <v>7.4527499999999973</v>
      </c>
      <c r="BF90" s="757">
        <f t="shared" si="146"/>
        <v>0</v>
      </c>
      <c r="BG90" s="757">
        <f t="shared" si="147"/>
        <v>0</v>
      </c>
      <c r="BH90" s="757">
        <f t="shared" si="148"/>
        <v>5911.13</v>
      </c>
      <c r="BI90" s="815">
        <f t="shared" si="222"/>
        <v>0</v>
      </c>
      <c r="BJ90" s="757">
        <f t="shared" si="149"/>
        <v>0</v>
      </c>
      <c r="BK90" s="757">
        <f t="shared" si="150"/>
        <v>33.971999999999994</v>
      </c>
      <c r="BL90" s="833">
        <f t="shared" si="151"/>
        <v>5911.13</v>
      </c>
      <c r="BM90" s="821">
        <f>'[4]3'!BM90</f>
        <v>7.4999999999999997E-3</v>
      </c>
      <c r="BN90" s="818">
        <f>'[4]3'!BN90</f>
        <v>7.4999999999999997E-3</v>
      </c>
      <c r="BO90" s="818">
        <f>'[4]3'!BO90</f>
        <v>7.4999999999999997E-3</v>
      </c>
      <c r="BP90" s="818">
        <f>'[4]3'!BP90</f>
        <v>0.01</v>
      </c>
      <c r="BQ90" s="818">
        <f>'[4]3'!BQ90</f>
        <v>6.1999999999999998E-3</v>
      </c>
      <c r="BR90" s="818">
        <f>'[4]3'!BR90</f>
        <v>3.0000000000000001E-3</v>
      </c>
      <c r="BS90" s="757">
        <f t="shared" si="152"/>
        <v>19.993499999999997</v>
      </c>
      <c r="BT90" s="757">
        <f t="shared" si="153"/>
        <v>6.3449999999999998</v>
      </c>
      <c r="BU90" s="757">
        <f t="shared" si="154"/>
        <v>0</v>
      </c>
      <c r="BV90" s="757">
        <f t="shared" si="155"/>
        <v>0</v>
      </c>
      <c r="BW90" s="757">
        <f t="shared" si="156"/>
        <v>4582.8999999999996</v>
      </c>
      <c r="BX90" s="815">
        <f t="shared" si="223"/>
        <v>2.2680000000000002</v>
      </c>
      <c r="BY90" s="757">
        <f t="shared" si="157"/>
        <v>394.63</v>
      </c>
      <c r="BZ90" s="757">
        <f t="shared" si="158"/>
        <v>28.606499999999997</v>
      </c>
      <c r="CA90" s="833">
        <f t="shared" si="159"/>
        <v>4977.53</v>
      </c>
      <c r="CB90" s="818">
        <f>'[4]3'!CB90</f>
        <v>7.4999999999999997E-3</v>
      </c>
      <c r="CC90" s="818">
        <f>'[4]3'!CC90</f>
        <v>7.4999999999999997E-3</v>
      </c>
      <c r="CD90" s="818">
        <f>'[4]3'!CD90</f>
        <v>7.4999999999999997E-3</v>
      </c>
      <c r="CE90" s="818">
        <f>'[4]3'!CE90</f>
        <v>0.01</v>
      </c>
      <c r="CF90" s="818">
        <f>'[4]3'!CF90</f>
        <v>6.1999999999999998E-3</v>
      </c>
      <c r="CG90" s="818">
        <f>'[4]3'!CG90</f>
        <v>3.0000000000000001E-3</v>
      </c>
      <c r="CH90" s="757">
        <f t="shared" si="160"/>
        <v>14.492249999999999</v>
      </c>
      <c r="CI90" s="757">
        <f t="shared" si="161"/>
        <v>5.4292500000000015</v>
      </c>
      <c r="CJ90" s="757">
        <f t="shared" si="162"/>
        <v>0</v>
      </c>
      <c r="CK90" s="757">
        <f t="shared" si="163"/>
        <v>0</v>
      </c>
      <c r="CL90" s="757">
        <f t="shared" si="164"/>
        <v>3466.34</v>
      </c>
      <c r="CM90" s="815">
        <f t="shared" si="224"/>
        <v>1.881</v>
      </c>
      <c r="CN90" s="757">
        <f t="shared" si="165"/>
        <v>327.29000000000002</v>
      </c>
      <c r="CO90" s="757">
        <f t="shared" si="166"/>
        <v>21.802500000000002</v>
      </c>
      <c r="CP90" s="833">
        <f t="shared" si="167"/>
        <v>3793.63</v>
      </c>
      <c r="CQ90" s="821">
        <f>'[4]3'!CQ90</f>
        <v>7.4999999999999997E-3</v>
      </c>
      <c r="CR90" s="818">
        <f>'[4]3'!CR90</f>
        <v>7.4999999999999997E-3</v>
      </c>
      <c r="CS90" s="818">
        <f>'[4]3'!CS90</f>
        <v>7.4999999999999997E-3</v>
      </c>
      <c r="CT90" s="818">
        <f>'[4]3'!CT90</f>
        <v>0.01</v>
      </c>
      <c r="CU90" s="818">
        <f>'[4]3'!CU90</f>
        <v>6.1999999999999998E-3</v>
      </c>
      <c r="CV90" s="818">
        <f>'[4]3'!CV90</f>
        <v>3.0000000000000001E-3</v>
      </c>
      <c r="CW90" s="757">
        <f t="shared" si="168"/>
        <v>10.83</v>
      </c>
      <c r="CX90" s="757">
        <f t="shared" si="169"/>
        <v>4.8022499999999999</v>
      </c>
      <c r="CY90" s="757">
        <f t="shared" si="170"/>
        <v>0</v>
      </c>
      <c r="CZ90" s="757">
        <f t="shared" si="171"/>
        <v>0</v>
      </c>
      <c r="DA90" s="757">
        <f t="shared" si="172"/>
        <v>2720.01</v>
      </c>
      <c r="DB90" s="815">
        <f t="shared" si="225"/>
        <v>1.3109999999999999</v>
      </c>
      <c r="DC90" s="757">
        <f t="shared" si="173"/>
        <v>228.11</v>
      </c>
      <c r="DD90" s="757">
        <f t="shared" si="174"/>
        <v>16.943249999999999</v>
      </c>
      <c r="DE90" s="833">
        <f t="shared" si="175"/>
        <v>2948.1200000000003</v>
      </c>
      <c r="DF90" s="821">
        <f>'[4]3'!DF90</f>
        <v>7.4999999999999997E-3</v>
      </c>
      <c r="DG90" s="818">
        <f>'[4]3'!DG90</f>
        <v>7.4999999999999997E-3</v>
      </c>
      <c r="DH90" s="818">
        <f>'[4]3'!DH90</f>
        <v>7.4999999999999997E-3</v>
      </c>
      <c r="DI90" s="818">
        <f>'[4]3'!DI90</f>
        <v>0.01</v>
      </c>
      <c r="DJ90" s="818">
        <f>'[4]3'!DJ90</f>
        <v>6.1999999999999998E-3</v>
      </c>
      <c r="DK90" s="818">
        <f>'[4]3'!DK90</f>
        <v>3.0000000000000001E-3</v>
      </c>
      <c r="DL90" s="757">
        <f t="shared" si="176"/>
        <v>14.978249999999999</v>
      </c>
      <c r="DM90" s="757">
        <f t="shared" si="177"/>
        <v>5.4967500000000005</v>
      </c>
      <c r="DN90" s="757">
        <f t="shared" si="178"/>
        <v>0</v>
      </c>
      <c r="DO90" s="757">
        <f t="shared" si="179"/>
        <v>0</v>
      </c>
      <c r="DP90" s="757">
        <f t="shared" si="180"/>
        <v>3562.65</v>
      </c>
      <c r="DQ90" s="815">
        <f t="shared" si="226"/>
        <v>1.6380000000000001</v>
      </c>
      <c r="DR90" s="757">
        <f t="shared" si="181"/>
        <v>285.01</v>
      </c>
      <c r="DS90" s="757">
        <f t="shared" si="182"/>
        <v>22.113000000000003</v>
      </c>
      <c r="DT90" s="833">
        <f t="shared" si="183"/>
        <v>3847.66</v>
      </c>
      <c r="DU90" s="821">
        <f>'[4]3'!DU90</f>
        <v>7.4999999999999997E-3</v>
      </c>
      <c r="DV90" s="818">
        <f>'[4]3'!DV90</f>
        <v>7.4999999999999997E-3</v>
      </c>
      <c r="DW90" s="818">
        <f>'[4]3'!DW90</f>
        <v>7.4999999999999997E-3</v>
      </c>
      <c r="DX90" s="818">
        <f>'[4]3'!DX90</f>
        <v>0.01</v>
      </c>
      <c r="DY90" s="818">
        <f>'[4]3'!DY90</f>
        <v>6.1999999999999998E-3</v>
      </c>
      <c r="DZ90" s="818">
        <f>'[4]3'!DZ90</f>
        <v>3.0000000000000001E-3</v>
      </c>
      <c r="EA90" s="757">
        <f t="shared" si="184"/>
        <v>23.189999999999998</v>
      </c>
      <c r="EB90" s="757">
        <f t="shared" si="185"/>
        <v>5.4899999999999993</v>
      </c>
      <c r="EC90" s="757">
        <f t="shared" si="186"/>
        <v>0</v>
      </c>
      <c r="ED90" s="757">
        <f t="shared" si="187"/>
        <v>0</v>
      </c>
      <c r="EE90" s="757">
        <f t="shared" si="188"/>
        <v>4990.32</v>
      </c>
      <c r="EF90" s="757">
        <f t="shared" si="227"/>
        <v>2.1</v>
      </c>
      <c r="EG90" s="757">
        <f t="shared" si="189"/>
        <v>365.4</v>
      </c>
      <c r="EH90" s="757">
        <f t="shared" si="190"/>
        <v>30.779999999999998</v>
      </c>
      <c r="EI90" s="833">
        <f t="shared" si="191"/>
        <v>5355.7199999999993</v>
      </c>
      <c r="EJ90" s="821">
        <f>'[4]3'!EJ90</f>
        <v>7.4999999999999997E-3</v>
      </c>
      <c r="EK90" s="818">
        <f>'[4]3'!EK90</f>
        <v>7.4999999999999997E-3</v>
      </c>
      <c r="EL90" s="818">
        <f>'[4]3'!EL90</f>
        <v>7.4999999999999997E-3</v>
      </c>
      <c r="EM90" s="818">
        <f>'[4]3'!EM90</f>
        <v>0.01</v>
      </c>
      <c r="EN90" s="818">
        <f>'[4]3'!EN90</f>
        <v>6.1999999999999998E-3</v>
      </c>
      <c r="EO90" s="818">
        <f>'[4]3'!EO90</f>
        <v>3.0000000000000001E-3</v>
      </c>
      <c r="EP90" s="757">
        <f t="shared" si="192"/>
        <v>25.450499999999998</v>
      </c>
      <c r="EQ90" s="757">
        <f t="shared" si="193"/>
        <v>5.4292499999999988</v>
      </c>
      <c r="ER90" s="757">
        <f t="shared" si="194"/>
        <v>0</v>
      </c>
      <c r="ES90" s="757">
        <f t="shared" si="195"/>
        <v>0</v>
      </c>
      <c r="ET90" s="757">
        <f t="shared" si="196"/>
        <v>5373.08</v>
      </c>
      <c r="EU90" s="757">
        <f t="shared" si="197"/>
        <v>2.3940000000000001</v>
      </c>
      <c r="EV90" s="757">
        <f t="shared" si="198"/>
        <v>416.56</v>
      </c>
      <c r="EW90" s="757">
        <f t="shared" si="199"/>
        <v>33.27375</v>
      </c>
      <c r="EX90" s="833">
        <f t="shared" si="200"/>
        <v>5789.64</v>
      </c>
      <c r="EY90" s="818">
        <f>'[4]3'!EY90</f>
        <v>7.4999999999999997E-3</v>
      </c>
      <c r="EZ90" s="818">
        <f>'[4]3'!EZ90</f>
        <v>7.4999999999999997E-3</v>
      </c>
      <c r="FA90" s="818">
        <f>'[4]3'!FA90</f>
        <v>7.4999999999999997E-3</v>
      </c>
      <c r="FB90" s="818">
        <f>'[4]3'!FB90</f>
        <v>0.01</v>
      </c>
      <c r="FC90" s="818">
        <f>'[4]3'!FC90</f>
        <v>6.1999999999999998E-3</v>
      </c>
      <c r="FD90" s="818">
        <f>'[4]3'!FD90</f>
        <v>3.0000000000000001E-3</v>
      </c>
      <c r="FE90" s="757">
        <f t="shared" si="201"/>
        <v>28.22925</v>
      </c>
      <c r="FF90" s="757">
        <f t="shared" si="202"/>
        <v>6.2129999999999992</v>
      </c>
      <c r="FG90" s="757">
        <f t="shared" si="203"/>
        <v>0</v>
      </c>
      <c r="FH90" s="757">
        <f t="shared" si="204"/>
        <v>0</v>
      </c>
      <c r="FI90" s="757">
        <f t="shared" si="205"/>
        <v>5992.95</v>
      </c>
      <c r="FJ90" s="757">
        <f t="shared" si="206"/>
        <v>2.7360000000000002</v>
      </c>
      <c r="FK90" s="757">
        <f t="shared" si="207"/>
        <v>476.06</v>
      </c>
      <c r="FL90" s="757">
        <f t="shared" si="208"/>
        <v>37.178249999999998</v>
      </c>
      <c r="FM90" s="833">
        <f t="shared" si="209"/>
        <v>6469.01</v>
      </c>
      <c r="FN90" s="818">
        <f>'[4]3'!FN90</f>
        <v>7.4999999999999997E-3</v>
      </c>
      <c r="FO90" s="818">
        <f>'[4]3'!FO90</f>
        <v>7.4999999999999997E-3</v>
      </c>
      <c r="FP90" s="818">
        <f>'[4]3'!FP90</f>
        <v>7.4999999999999997E-3</v>
      </c>
      <c r="FQ90" s="818">
        <f>'[4]3'!FQ90</f>
        <v>0.01</v>
      </c>
      <c r="FR90" s="818">
        <f>'[4]3'!FR90</f>
        <v>6.1999999999999998E-3</v>
      </c>
      <c r="FS90" s="818">
        <f>'[4]3'!FS90</f>
        <v>3.0000000000000001E-3</v>
      </c>
      <c r="FT90" s="757">
        <f t="shared" si="210"/>
        <v>30.599999999999998</v>
      </c>
      <c r="FU90" s="757">
        <f t="shared" si="211"/>
        <v>6.9600000000000009</v>
      </c>
      <c r="FV90" s="757">
        <f t="shared" si="212"/>
        <v>0</v>
      </c>
      <c r="FW90" s="757">
        <f t="shared" si="213"/>
        <v>0</v>
      </c>
      <c r="FX90" s="757">
        <f t="shared" si="214"/>
        <v>6535.44</v>
      </c>
      <c r="FY90" s="757">
        <f t="shared" si="215"/>
        <v>2.88</v>
      </c>
      <c r="FZ90" s="757">
        <f t="shared" si="216"/>
        <v>501.12</v>
      </c>
      <c r="GA90" s="757">
        <f t="shared" si="217"/>
        <v>40.440000000000005</v>
      </c>
      <c r="GB90" s="833">
        <f t="shared" si="218"/>
        <v>7036.5599999999995</v>
      </c>
      <c r="GC90" s="835">
        <f t="shared" si="117"/>
        <v>184.35899999999998</v>
      </c>
      <c r="GD90" s="836">
        <f t="shared" si="117"/>
        <v>32078.47</v>
      </c>
      <c r="GE90" s="837">
        <f t="shared" si="118"/>
        <v>180.72825</v>
      </c>
      <c r="GF90" s="838">
        <f t="shared" si="118"/>
        <v>31446.71</v>
      </c>
      <c r="GG90" s="839">
        <f t="shared" si="119"/>
        <v>365.08724999999998</v>
      </c>
      <c r="GH90" s="59">
        <f t="shared" si="119"/>
        <v>63525.18</v>
      </c>
      <c r="GI90" s="828">
        <v>6</v>
      </c>
      <c r="GJ90" s="105">
        <f t="shared" si="230"/>
        <v>340.84125000000012</v>
      </c>
      <c r="GK90" s="59">
        <f t="shared" si="228"/>
        <v>59306.38</v>
      </c>
      <c r="GL90" s="840">
        <f t="shared" si="229"/>
        <v>24.245999999999867</v>
      </c>
      <c r="GM90" s="841">
        <f t="shared" si="229"/>
        <v>4218.8000000000029</v>
      </c>
    </row>
    <row r="91" spans="1:198" ht="18" customHeight="1">
      <c r="A91" s="814">
        <v>77</v>
      </c>
      <c r="B91" s="757" t="s">
        <v>1268</v>
      </c>
      <c r="C91" s="33" t="s">
        <v>1191</v>
      </c>
      <c r="D91" s="832">
        <f>[4]цены!E85</f>
        <v>272</v>
      </c>
      <c r="E91" s="818">
        <f>'[4]3'!E91</f>
        <v>7.7999999999999996E-3</v>
      </c>
      <c r="F91" s="818">
        <f>'[4]3'!F91</f>
        <v>7.7999999999999996E-3</v>
      </c>
      <c r="G91" s="818">
        <f>'[4]3'!G91</f>
        <v>7.7999999999999996E-3</v>
      </c>
      <c r="H91" s="818">
        <f>'[4]3'!H91</f>
        <v>9.1999999999999998E-3</v>
      </c>
      <c r="I91" s="818">
        <f>'[4]3'!I91</f>
        <v>5.3E-3</v>
      </c>
      <c r="J91" s="818">
        <f>'[4]3'!J91</f>
        <v>3.0000000000000001E-3</v>
      </c>
      <c r="K91" s="757">
        <f t="shared" si="120"/>
        <v>20.51322</v>
      </c>
      <c r="L91" s="757">
        <f t="shared" si="121"/>
        <v>4.6542599999999998</v>
      </c>
      <c r="M91" s="819">
        <f t="shared" si="122"/>
        <v>0</v>
      </c>
      <c r="N91" s="819">
        <f t="shared" si="123"/>
        <v>0</v>
      </c>
      <c r="O91" s="757">
        <f t="shared" si="124"/>
        <v>6845.55</v>
      </c>
      <c r="P91" s="815">
        <f t="shared" si="219"/>
        <v>1.794</v>
      </c>
      <c r="Q91" s="757">
        <f t="shared" si="125"/>
        <v>487.97</v>
      </c>
      <c r="R91" s="757">
        <f t="shared" si="126"/>
        <v>26.961480000000002</v>
      </c>
      <c r="S91" s="833">
        <f t="shared" si="127"/>
        <v>7333.52</v>
      </c>
      <c r="T91" s="821">
        <f>'[4]3'!T91</f>
        <v>7.7999999999999996E-3</v>
      </c>
      <c r="U91" s="818">
        <f>'[4]3'!U91</f>
        <v>7.7999999999999996E-3</v>
      </c>
      <c r="V91" s="818">
        <f>'[4]3'!V91</f>
        <v>7.7999999999999996E-3</v>
      </c>
      <c r="W91" s="818">
        <f>'[4]3'!W91</f>
        <v>9.1999999999999998E-3</v>
      </c>
      <c r="X91" s="818">
        <f>'[4]3'!X91</f>
        <v>5.3E-3</v>
      </c>
      <c r="Y91" s="818">
        <f>'[4]3'!Y91</f>
        <v>3.0000000000000001E-3</v>
      </c>
      <c r="Z91" s="757">
        <f t="shared" si="128"/>
        <v>25.159679999999998</v>
      </c>
      <c r="AA91" s="757">
        <f t="shared" si="129"/>
        <v>6.1916399999999996</v>
      </c>
      <c r="AB91" s="757">
        <f t="shared" si="130"/>
        <v>0</v>
      </c>
      <c r="AC91" s="757">
        <f t="shared" si="131"/>
        <v>0</v>
      </c>
      <c r="AD91" s="757">
        <f t="shared" si="132"/>
        <v>8527.56</v>
      </c>
      <c r="AE91" s="815">
        <f t="shared" si="220"/>
        <v>2.484</v>
      </c>
      <c r="AF91" s="757">
        <f t="shared" si="133"/>
        <v>675.65</v>
      </c>
      <c r="AG91" s="757">
        <f t="shared" si="134"/>
        <v>33.835319999999996</v>
      </c>
      <c r="AH91" s="833">
        <f t="shared" si="135"/>
        <v>9203.2099999999991</v>
      </c>
      <c r="AI91" s="834">
        <v>7.7999999999999996E-3</v>
      </c>
      <c r="AJ91" s="808">
        <v>7.7999999999999996E-3</v>
      </c>
      <c r="AK91" s="808">
        <v>7.7999999999999996E-3</v>
      </c>
      <c r="AL91" s="808">
        <v>9.1999999999999998E-3</v>
      </c>
      <c r="AM91" s="808">
        <v>5.3E-3</v>
      </c>
      <c r="AN91" s="808">
        <v>3.0000000000000001E-3</v>
      </c>
      <c r="AO91" s="757">
        <f t="shared" si="136"/>
        <v>31.933199999999999</v>
      </c>
      <c r="AP91" s="757">
        <f t="shared" si="137"/>
        <v>8.205600000000004</v>
      </c>
      <c r="AQ91" s="757">
        <f t="shared" si="138"/>
        <v>0</v>
      </c>
      <c r="AR91" s="757">
        <f t="shared" si="139"/>
        <v>0</v>
      </c>
      <c r="AS91" s="757">
        <f t="shared" si="140"/>
        <v>10917.75</v>
      </c>
      <c r="AT91" s="815">
        <f t="shared" si="221"/>
        <v>2.7600000000000002</v>
      </c>
      <c r="AU91" s="757">
        <f t="shared" si="141"/>
        <v>750.72</v>
      </c>
      <c r="AV91" s="757">
        <f t="shared" si="142"/>
        <v>42.898800000000001</v>
      </c>
      <c r="AW91" s="833">
        <f t="shared" si="143"/>
        <v>11668.47</v>
      </c>
      <c r="AX91" s="818">
        <f>'[4]3'!AX91</f>
        <v>7.7999999999999996E-3</v>
      </c>
      <c r="AY91" s="818">
        <f>'[4]3'!AY91</f>
        <v>7.7999999999999996E-3</v>
      </c>
      <c r="AZ91" s="818">
        <f>'[4]3'!AZ91</f>
        <v>7.7999999999999996E-3</v>
      </c>
      <c r="BA91" s="818">
        <f>'[4]3'!BA91</f>
        <v>9.1999999999999998E-3</v>
      </c>
      <c r="BB91" s="818">
        <f>'[4]3'!BB91</f>
        <v>5.3E-3</v>
      </c>
      <c r="BC91" s="818">
        <f>'[4]3'!BC91</f>
        <v>3.0000000000000001E-3</v>
      </c>
      <c r="BD91" s="757">
        <f t="shared" si="144"/>
        <v>27.580020000000001</v>
      </c>
      <c r="BE91" s="757">
        <f t="shared" si="145"/>
        <v>7.7508599999999976</v>
      </c>
      <c r="BF91" s="757">
        <f t="shared" si="146"/>
        <v>0</v>
      </c>
      <c r="BG91" s="757">
        <f t="shared" si="147"/>
        <v>0</v>
      </c>
      <c r="BH91" s="757">
        <f t="shared" si="148"/>
        <v>9610</v>
      </c>
      <c r="BI91" s="815">
        <f t="shared" si="222"/>
        <v>0</v>
      </c>
      <c r="BJ91" s="757">
        <f t="shared" si="149"/>
        <v>0</v>
      </c>
      <c r="BK91" s="757">
        <f t="shared" si="150"/>
        <v>35.330880000000001</v>
      </c>
      <c r="BL91" s="833">
        <f t="shared" si="151"/>
        <v>9610</v>
      </c>
      <c r="BM91" s="821">
        <f>'[4]3'!BM91</f>
        <v>7.7999999999999996E-3</v>
      </c>
      <c r="BN91" s="818">
        <f>'[4]3'!BN91</f>
        <v>7.7999999999999996E-3</v>
      </c>
      <c r="BO91" s="818">
        <f>'[4]3'!BO91</f>
        <v>7.7999999999999996E-3</v>
      </c>
      <c r="BP91" s="818">
        <f>'[4]3'!BP91</f>
        <v>9.1999999999999998E-3</v>
      </c>
      <c r="BQ91" s="818">
        <f>'[4]3'!BQ91</f>
        <v>5.3E-3</v>
      </c>
      <c r="BR91" s="818">
        <f>'[4]3'!BR91</f>
        <v>3.0000000000000001E-3</v>
      </c>
      <c r="BS91" s="757">
        <f t="shared" si="152"/>
        <v>20.793239999999997</v>
      </c>
      <c r="BT91" s="757">
        <f t="shared" si="153"/>
        <v>6.5987999999999998</v>
      </c>
      <c r="BU91" s="757">
        <f t="shared" si="154"/>
        <v>0</v>
      </c>
      <c r="BV91" s="757">
        <f t="shared" si="155"/>
        <v>0</v>
      </c>
      <c r="BW91" s="757">
        <f t="shared" si="156"/>
        <v>7450.63</v>
      </c>
      <c r="BX91" s="815">
        <f t="shared" si="223"/>
        <v>2.2680000000000002</v>
      </c>
      <c r="BY91" s="757">
        <f t="shared" si="157"/>
        <v>616.9</v>
      </c>
      <c r="BZ91" s="757">
        <f t="shared" si="158"/>
        <v>29.660039999999999</v>
      </c>
      <c r="CA91" s="833">
        <f t="shared" si="159"/>
        <v>8067.53</v>
      </c>
      <c r="CB91" s="818">
        <f>'[4]3'!CB91</f>
        <v>7.7999999999999996E-3</v>
      </c>
      <c r="CC91" s="818">
        <f>'[4]3'!CC91</f>
        <v>7.7999999999999996E-3</v>
      </c>
      <c r="CD91" s="818">
        <f>'[4]3'!CD91</f>
        <v>7.7999999999999996E-3</v>
      </c>
      <c r="CE91" s="818">
        <f>'[4]3'!CE91</f>
        <v>9.1999999999999998E-3</v>
      </c>
      <c r="CF91" s="818">
        <f>'[4]3'!CF91</f>
        <v>5.3E-3</v>
      </c>
      <c r="CG91" s="818">
        <f>'[4]3'!CG91</f>
        <v>3.0000000000000001E-3</v>
      </c>
      <c r="CH91" s="757">
        <f t="shared" si="160"/>
        <v>15.07194</v>
      </c>
      <c r="CI91" s="757">
        <f t="shared" si="161"/>
        <v>5.6464200000000018</v>
      </c>
      <c r="CJ91" s="757">
        <f t="shared" si="162"/>
        <v>0</v>
      </c>
      <c r="CK91" s="757">
        <f t="shared" si="163"/>
        <v>0</v>
      </c>
      <c r="CL91" s="757">
        <f t="shared" si="164"/>
        <v>5635.39</v>
      </c>
      <c r="CM91" s="815">
        <f t="shared" si="224"/>
        <v>1.881</v>
      </c>
      <c r="CN91" s="757">
        <f t="shared" si="165"/>
        <v>511.63</v>
      </c>
      <c r="CO91" s="757">
        <f t="shared" si="166"/>
        <v>22.599360000000001</v>
      </c>
      <c r="CP91" s="833">
        <f t="shared" si="167"/>
        <v>6147.02</v>
      </c>
      <c r="CQ91" s="821">
        <f>'[4]3'!CQ91</f>
        <v>7.7999999999999996E-3</v>
      </c>
      <c r="CR91" s="818">
        <f>'[4]3'!CR91</f>
        <v>7.7999999999999996E-3</v>
      </c>
      <c r="CS91" s="818">
        <f>'[4]3'!CS91</f>
        <v>7.7999999999999996E-3</v>
      </c>
      <c r="CT91" s="818">
        <f>'[4]3'!CT91</f>
        <v>9.1999999999999998E-3</v>
      </c>
      <c r="CU91" s="818">
        <f>'[4]3'!CU91</f>
        <v>5.3E-3</v>
      </c>
      <c r="CV91" s="818">
        <f>'[4]3'!CV91</f>
        <v>3.0000000000000001E-3</v>
      </c>
      <c r="CW91" s="757">
        <f t="shared" si="168"/>
        <v>11.263199999999999</v>
      </c>
      <c r="CX91" s="757">
        <f t="shared" si="169"/>
        <v>4.9943400000000002</v>
      </c>
      <c r="CY91" s="757">
        <f t="shared" si="170"/>
        <v>0</v>
      </c>
      <c r="CZ91" s="757">
        <f t="shared" si="171"/>
        <v>0</v>
      </c>
      <c r="DA91" s="757">
        <f t="shared" si="172"/>
        <v>4422.05</v>
      </c>
      <c r="DB91" s="815">
        <f t="shared" si="225"/>
        <v>1.3109999999999999</v>
      </c>
      <c r="DC91" s="757">
        <f t="shared" si="173"/>
        <v>356.59</v>
      </c>
      <c r="DD91" s="757">
        <f t="shared" si="174"/>
        <v>17.568539999999999</v>
      </c>
      <c r="DE91" s="833">
        <f t="shared" si="175"/>
        <v>4778.6400000000003</v>
      </c>
      <c r="DF91" s="821">
        <f>'[4]3'!DF91</f>
        <v>7.7999999999999996E-3</v>
      </c>
      <c r="DG91" s="818">
        <f>'[4]3'!DG91</f>
        <v>7.7999999999999996E-3</v>
      </c>
      <c r="DH91" s="818">
        <f>'[4]3'!DH91</f>
        <v>7.7999999999999996E-3</v>
      </c>
      <c r="DI91" s="818">
        <f>'[4]3'!DI91</f>
        <v>9.1999999999999998E-3</v>
      </c>
      <c r="DJ91" s="818">
        <f>'[4]3'!DJ91</f>
        <v>5.3E-3</v>
      </c>
      <c r="DK91" s="818">
        <f>'[4]3'!DK91</f>
        <v>3.0000000000000001E-3</v>
      </c>
      <c r="DL91" s="757">
        <f t="shared" si="176"/>
        <v>15.577379999999998</v>
      </c>
      <c r="DM91" s="757">
        <f t="shared" si="177"/>
        <v>5.7166200000000007</v>
      </c>
      <c r="DN91" s="757">
        <f t="shared" si="178"/>
        <v>0</v>
      </c>
      <c r="DO91" s="757">
        <f t="shared" si="179"/>
        <v>0</v>
      </c>
      <c r="DP91" s="757">
        <f t="shared" si="180"/>
        <v>5791.97</v>
      </c>
      <c r="DQ91" s="815">
        <f t="shared" si="226"/>
        <v>1.6380000000000001</v>
      </c>
      <c r="DR91" s="757">
        <f t="shared" si="181"/>
        <v>445.54</v>
      </c>
      <c r="DS91" s="757">
        <f t="shared" si="182"/>
        <v>22.931999999999999</v>
      </c>
      <c r="DT91" s="833">
        <f t="shared" si="183"/>
        <v>6237.51</v>
      </c>
      <c r="DU91" s="821">
        <f>'[4]3'!DU91</f>
        <v>7.7999999999999996E-3</v>
      </c>
      <c r="DV91" s="818">
        <f>'[4]3'!DV91</f>
        <v>7.7999999999999996E-3</v>
      </c>
      <c r="DW91" s="818">
        <f>'[4]3'!DW91</f>
        <v>7.7999999999999996E-3</v>
      </c>
      <c r="DX91" s="818">
        <f>'[4]3'!DX91</f>
        <v>9.1999999999999998E-3</v>
      </c>
      <c r="DY91" s="818">
        <f>'[4]3'!DY91</f>
        <v>5.3E-3</v>
      </c>
      <c r="DZ91" s="818">
        <f>'[4]3'!DZ91</f>
        <v>3.0000000000000001E-3</v>
      </c>
      <c r="EA91" s="757">
        <f t="shared" si="184"/>
        <v>24.117599999999999</v>
      </c>
      <c r="EB91" s="757">
        <f t="shared" si="185"/>
        <v>5.7095999999999991</v>
      </c>
      <c r="EC91" s="757">
        <f t="shared" si="186"/>
        <v>0</v>
      </c>
      <c r="ED91" s="757">
        <f t="shared" si="187"/>
        <v>0</v>
      </c>
      <c r="EE91" s="757">
        <f t="shared" si="188"/>
        <v>8113</v>
      </c>
      <c r="EF91" s="757">
        <f t="shared" si="227"/>
        <v>2.1</v>
      </c>
      <c r="EG91" s="757">
        <f t="shared" si="189"/>
        <v>571.20000000000005</v>
      </c>
      <c r="EH91" s="757">
        <f t="shared" si="190"/>
        <v>31.927199999999999</v>
      </c>
      <c r="EI91" s="833">
        <f t="shared" si="191"/>
        <v>8684.2000000000007</v>
      </c>
      <c r="EJ91" s="821">
        <f>'[4]3'!EJ91</f>
        <v>7.7999999999999996E-3</v>
      </c>
      <c r="EK91" s="818">
        <f>'[4]3'!EK91</f>
        <v>7.7999999999999996E-3</v>
      </c>
      <c r="EL91" s="818">
        <f>'[4]3'!EL91</f>
        <v>7.7999999999999996E-3</v>
      </c>
      <c r="EM91" s="818">
        <f>'[4]3'!EM91</f>
        <v>9.1999999999999998E-3</v>
      </c>
      <c r="EN91" s="818">
        <f>'[4]3'!EN91</f>
        <v>5.3E-3</v>
      </c>
      <c r="EO91" s="818">
        <f>'[4]3'!EO91</f>
        <v>3.0000000000000001E-3</v>
      </c>
      <c r="EP91" s="757">
        <f t="shared" si="192"/>
        <v>26.468519999999998</v>
      </c>
      <c r="EQ91" s="757">
        <f t="shared" si="193"/>
        <v>5.6464199999999991</v>
      </c>
      <c r="ER91" s="757">
        <f t="shared" si="194"/>
        <v>0</v>
      </c>
      <c r="ES91" s="757">
        <f t="shared" si="195"/>
        <v>0</v>
      </c>
      <c r="ET91" s="757">
        <f t="shared" si="196"/>
        <v>8735.26</v>
      </c>
      <c r="EU91" s="757">
        <f t="shared" si="197"/>
        <v>2.3940000000000001</v>
      </c>
      <c r="EV91" s="757">
        <f t="shared" si="198"/>
        <v>651.16999999999996</v>
      </c>
      <c r="EW91" s="757">
        <f t="shared" si="199"/>
        <v>34.508939999999996</v>
      </c>
      <c r="EX91" s="833">
        <f t="shared" si="200"/>
        <v>9386.43</v>
      </c>
      <c r="EY91" s="818">
        <f>'[4]3'!EY91</f>
        <v>7.7999999999999996E-3</v>
      </c>
      <c r="EZ91" s="818">
        <f>'[4]3'!EZ91</f>
        <v>7.7999999999999996E-3</v>
      </c>
      <c r="FA91" s="818">
        <f>'[4]3'!FA91</f>
        <v>7.7999999999999996E-3</v>
      </c>
      <c r="FB91" s="818">
        <f>'[4]3'!FB91</f>
        <v>9.1999999999999998E-3</v>
      </c>
      <c r="FC91" s="818">
        <f>'[4]3'!FC91</f>
        <v>5.3E-3</v>
      </c>
      <c r="FD91" s="818">
        <f>'[4]3'!FD91</f>
        <v>3.0000000000000001E-3</v>
      </c>
      <c r="FE91" s="757">
        <f t="shared" si="201"/>
        <v>29.358419999999999</v>
      </c>
      <c r="FF91" s="757">
        <f t="shared" si="202"/>
        <v>6.4615199999999984</v>
      </c>
      <c r="FG91" s="757">
        <f t="shared" si="203"/>
        <v>0</v>
      </c>
      <c r="FH91" s="757">
        <f t="shared" si="204"/>
        <v>0</v>
      </c>
      <c r="FI91" s="757">
        <f t="shared" si="205"/>
        <v>9743.02</v>
      </c>
      <c r="FJ91" s="757">
        <f t="shared" si="206"/>
        <v>2.7360000000000002</v>
      </c>
      <c r="FK91" s="757">
        <f t="shared" si="207"/>
        <v>744.19</v>
      </c>
      <c r="FL91" s="757">
        <f t="shared" si="208"/>
        <v>38.555939999999993</v>
      </c>
      <c r="FM91" s="833">
        <f t="shared" si="209"/>
        <v>10487.210000000001</v>
      </c>
      <c r="FN91" s="818">
        <f>'[4]3'!FN91</f>
        <v>7.7999999999999996E-3</v>
      </c>
      <c r="FO91" s="818">
        <f>'[4]3'!FO91</f>
        <v>7.7999999999999996E-3</v>
      </c>
      <c r="FP91" s="818">
        <f>'[4]3'!FP91</f>
        <v>7.7999999999999996E-3</v>
      </c>
      <c r="FQ91" s="818">
        <f>'[4]3'!FQ91</f>
        <v>9.1999999999999998E-3</v>
      </c>
      <c r="FR91" s="818">
        <f>'[4]3'!FR91</f>
        <v>5.3E-3</v>
      </c>
      <c r="FS91" s="818">
        <f>'[4]3'!FS91</f>
        <v>3.0000000000000001E-3</v>
      </c>
      <c r="FT91" s="757">
        <f t="shared" si="210"/>
        <v>31.823999999999998</v>
      </c>
      <c r="FU91" s="757">
        <f t="shared" si="211"/>
        <v>7.2384000000000004</v>
      </c>
      <c r="FV91" s="757">
        <f t="shared" si="212"/>
        <v>0</v>
      </c>
      <c r="FW91" s="757">
        <f t="shared" si="213"/>
        <v>0</v>
      </c>
      <c r="FX91" s="757">
        <f t="shared" si="214"/>
        <v>10624.97</v>
      </c>
      <c r="FY91" s="757">
        <f t="shared" si="215"/>
        <v>2.88</v>
      </c>
      <c r="FZ91" s="757">
        <f t="shared" si="216"/>
        <v>783.36</v>
      </c>
      <c r="GA91" s="757">
        <f t="shared" si="217"/>
        <v>41.942399999999999</v>
      </c>
      <c r="GB91" s="833">
        <f t="shared" si="218"/>
        <v>11408.33</v>
      </c>
      <c r="GC91" s="835">
        <f t="shared" si="117"/>
        <v>191.28587999999999</v>
      </c>
      <c r="GD91" s="836">
        <f t="shared" si="117"/>
        <v>52029.75</v>
      </c>
      <c r="GE91" s="837">
        <f t="shared" si="118"/>
        <v>187.43501999999998</v>
      </c>
      <c r="GF91" s="838">
        <f t="shared" si="118"/>
        <v>50982.320000000007</v>
      </c>
      <c r="GG91" s="839">
        <f t="shared" si="119"/>
        <v>378.72089999999997</v>
      </c>
      <c r="GH91" s="59">
        <f t="shared" si="119"/>
        <v>103012.07</v>
      </c>
      <c r="GI91" s="828">
        <v>6</v>
      </c>
      <c r="GJ91" s="105">
        <f t="shared" si="230"/>
        <v>354.4749000000001</v>
      </c>
      <c r="GK91" s="59">
        <f t="shared" si="228"/>
        <v>96417.150000000023</v>
      </c>
      <c r="GL91" s="840">
        <f t="shared" si="229"/>
        <v>24.245999999999867</v>
      </c>
      <c r="GM91" s="841">
        <f t="shared" si="229"/>
        <v>6594.9199999999837</v>
      </c>
    </row>
    <row r="92" spans="1:198" ht="18" customHeight="1">
      <c r="A92" s="831">
        <v>78</v>
      </c>
      <c r="B92" s="757" t="s">
        <v>1269</v>
      </c>
      <c r="C92" s="33" t="s">
        <v>1191</v>
      </c>
      <c r="D92" s="832">
        <f>[4]цены!E86</f>
        <v>278</v>
      </c>
      <c r="E92" s="818">
        <f>'[4]3'!E92</f>
        <v>8.0999999999999996E-3</v>
      </c>
      <c r="F92" s="818">
        <f>'[4]3'!F92</f>
        <v>8.0999999999999996E-3</v>
      </c>
      <c r="G92" s="818">
        <f>'[4]3'!G92</f>
        <v>8.0999999999999996E-3</v>
      </c>
      <c r="H92" s="818">
        <f>'[4]3'!H92</f>
        <v>8.0999999999999996E-3</v>
      </c>
      <c r="I92" s="818">
        <f>'[4]3'!I92</f>
        <v>6.7999999999999996E-3</v>
      </c>
      <c r="J92" s="818">
        <f>'[4]3'!J92</f>
        <v>3.0000000000000001E-3</v>
      </c>
      <c r="K92" s="757">
        <f t="shared" si="120"/>
        <v>21.30219</v>
      </c>
      <c r="L92" s="757">
        <f t="shared" si="121"/>
        <v>4.8332699999999997</v>
      </c>
      <c r="M92" s="819">
        <f t="shared" si="122"/>
        <v>0</v>
      </c>
      <c r="N92" s="819">
        <f t="shared" si="123"/>
        <v>0</v>
      </c>
      <c r="O92" s="757">
        <f t="shared" si="124"/>
        <v>7265.66</v>
      </c>
      <c r="P92" s="815">
        <f t="shared" si="219"/>
        <v>1.794</v>
      </c>
      <c r="Q92" s="757">
        <f t="shared" si="125"/>
        <v>498.73</v>
      </c>
      <c r="R92" s="757">
        <f t="shared" si="126"/>
        <v>27.929459999999999</v>
      </c>
      <c r="S92" s="833">
        <f t="shared" si="127"/>
        <v>7764.3899999999994</v>
      </c>
      <c r="T92" s="821">
        <f>'[4]3'!T92</f>
        <v>8.0999999999999996E-3</v>
      </c>
      <c r="U92" s="818">
        <f>'[4]3'!U92</f>
        <v>8.0999999999999996E-3</v>
      </c>
      <c r="V92" s="818">
        <f>'[4]3'!V92</f>
        <v>8.0999999999999996E-3</v>
      </c>
      <c r="W92" s="818">
        <f>'[4]3'!W92</f>
        <v>8.0999999999999996E-3</v>
      </c>
      <c r="X92" s="818">
        <f>'[4]3'!X92</f>
        <v>6.7999999999999996E-3</v>
      </c>
      <c r="Y92" s="818">
        <f>'[4]3'!Y92</f>
        <v>3.0000000000000001E-3</v>
      </c>
      <c r="Z92" s="757">
        <f t="shared" si="128"/>
        <v>26.127359999999999</v>
      </c>
      <c r="AA92" s="757">
        <f t="shared" si="129"/>
        <v>6.4297799999999992</v>
      </c>
      <c r="AB92" s="757">
        <f t="shared" si="130"/>
        <v>0</v>
      </c>
      <c r="AC92" s="757">
        <f t="shared" si="131"/>
        <v>0</v>
      </c>
      <c r="AD92" s="757">
        <f t="shared" si="132"/>
        <v>9050.8799999999992</v>
      </c>
      <c r="AE92" s="815">
        <f t="shared" si="220"/>
        <v>2.484</v>
      </c>
      <c r="AF92" s="757">
        <f t="shared" si="133"/>
        <v>690.55</v>
      </c>
      <c r="AG92" s="757">
        <f t="shared" si="134"/>
        <v>35.041139999999999</v>
      </c>
      <c r="AH92" s="833">
        <f t="shared" si="135"/>
        <v>9741.4299999999985</v>
      </c>
      <c r="AI92" s="834">
        <v>8.0999999999999996E-3</v>
      </c>
      <c r="AJ92" s="808">
        <v>8.0999999999999996E-3</v>
      </c>
      <c r="AK92" s="808">
        <v>8.0999999999999996E-3</v>
      </c>
      <c r="AL92" s="808">
        <v>8.0999999999999996E-3</v>
      </c>
      <c r="AM92" s="808">
        <v>6.7999999999999996E-3</v>
      </c>
      <c r="AN92" s="808">
        <v>3.0000000000000001E-3</v>
      </c>
      <c r="AO92" s="757">
        <f t="shared" si="136"/>
        <v>33.1614</v>
      </c>
      <c r="AP92" s="757">
        <f t="shared" si="137"/>
        <v>8.5212000000000039</v>
      </c>
      <c r="AQ92" s="757">
        <f t="shared" si="138"/>
        <v>0</v>
      </c>
      <c r="AR92" s="757">
        <f t="shared" si="139"/>
        <v>0</v>
      </c>
      <c r="AS92" s="757">
        <f t="shared" si="140"/>
        <v>11587.76</v>
      </c>
      <c r="AT92" s="815">
        <f t="shared" si="221"/>
        <v>2.7600000000000002</v>
      </c>
      <c r="AU92" s="757">
        <f t="shared" si="141"/>
        <v>767.28</v>
      </c>
      <c r="AV92" s="757">
        <f t="shared" si="142"/>
        <v>44.442600000000006</v>
      </c>
      <c r="AW92" s="833">
        <f t="shared" si="143"/>
        <v>12355.04</v>
      </c>
      <c r="AX92" s="818">
        <f>'[4]3'!AX92</f>
        <v>8.0999999999999996E-3</v>
      </c>
      <c r="AY92" s="818">
        <f>'[4]3'!AY92</f>
        <v>8.0999999999999996E-3</v>
      </c>
      <c r="AZ92" s="818">
        <f>'[4]3'!AZ92</f>
        <v>8.0999999999999996E-3</v>
      </c>
      <c r="BA92" s="818">
        <f>'[4]3'!BA92</f>
        <v>8.0999999999999996E-3</v>
      </c>
      <c r="BB92" s="818">
        <f>'[4]3'!BB92</f>
        <v>6.7999999999999996E-3</v>
      </c>
      <c r="BC92" s="818">
        <f>'[4]3'!BC92</f>
        <v>3.0000000000000001E-3</v>
      </c>
      <c r="BD92" s="757">
        <f t="shared" si="144"/>
        <v>28.640789999999999</v>
      </c>
      <c r="BE92" s="757">
        <f t="shared" si="145"/>
        <v>8.0489699999999971</v>
      </c>
      <c r="BF92" s="757">
        <f t="shared" si="146"/>
        <v>0</v>
      </c>
      <c r="BG92" s="757">
        <f t="shared" si="147"/>
        <v>0</v>
      </c>
      <c r="BH92" s="757">
        <f t="shared" si="148"/>
        <v>10199.75</v>
      </c>
      <c r="BI92" s="815">
        <f t="shared" si="222"/>
        <v>0</v>
      </c>
      <c r="BJ92" s="757">
        <f t="shared" si="149"/>
        <v>0</v>
      </c>
      <c r="BK92" s="757">
        <f t="shared" si="150"/>
        <v>36.689759999999993</v>
      </c>
      <c r="BL92" s="833">
        <f t="shared" si="151"/>
        <v>10199.75</v>
      </c>
      <c r="BM92" s="821">
        <f>'[4]3'!BM92</f>
        <v>8.0999999999999996E-3</v>
      </c>
      <c r="BN92" s="818">
        <f>'[4]3'!BN92</f>
        <v>8.0999999999999996E-3</v>
      </c>
      <c r="BO92" s="818">
        <f>'[4]3'!BO92</f>
        <v>8.0999999999999996E-3</v>
      </c>
      <c r="BP92" s="818">
        <f>'[4]3'!BP92</f>
        <v>8.0999999999999996E-3</v>
      </c>
      <c r="BQ92" s="818">
        <f>'[4]3'!BQ92</f>
        <v>6.7999999999999996E-3</v>
      </c>
      <c r="BR92" s="818">
        <f>'[4]3'!BR92</f>
        <v>3.0000000000000001E-3</v>
      </c>
      <c r="BS92" s="757">
        <f t="shared" si="152"/>
        <v>21.592979999999997</v>
      </c>
      <c r="BT92" s="757">
        <f t="shared" si="153"/>
        <v>6.8525999999999998</v>
      </c>
      <c r="BU92" s="757">
        <f t="shared" si="154"/>
        <v>0</v>
      </c>
      <c r="BV92" s="757">
        <f t="shared" si="155"/>
        <v>0</v>
      </c>
      <c r="BW92" s="757">
        <f t="shared" si="156"/>
        <v>7907.87</v>
      </c>
      <c r="BX92" s="815">
        <f t="shared" si="223"/>
        <v>2.2680000000000002</v>
      </c>
      <c r="BY92" s="757">
        <f t="shared" si="157"/>
        <v>630.5</v>
      </c>
      <c r="BZ92" s="757">
        <f t="shared" si="158"/>
        <v>30.713579999999997</v>
      </c>
      <c r="CA92" s="833">
        <f t="shared" si="159"/>
        <v>8538.369999999999</v>
      </c>
      <c r="CB92" s="818">
        <f>'[4]3'!CB92</f>
        <v>8.0999999999999996E-3</v>
      </c>
      <c r="CC92" s="818">
        <f>'[4]3'!CC92</f>
        <v>8.0999999999999996E-3</v>
      </c>
      <c r="CD92" s="818">
        <f>'[4]3'!CD92</f>
        <v>8.0999999999999996E-3</v>
      </c>
      <c r="CE92" s="818">
        <f>'[4]3'!CE92</f>
        <v>8.0999999999999996E-3</v>
      </c>
      <c r="CF92" s="818">
        <f>'[4]3'!CF92</f>
        <v>6.7999999999999996E-3</v>
      </c>
      <c r="CG92" s="818">
        <f>'[4]3'!CG92</f>
        <v>3.0000000000000001E-3</v>
      </c>
      <c r="CH92" s="757">
        <f t="shared" si="160"/>
        <v>15.651629999999999</v>
      </c>
      <c r="CI92" s="757">
        <f t="shared" si="161"/>
        <v>5.8635900000000012</v>
      </c>
      <c r="CJ92" s="757">
        <f t="shared" si="162"/>
        <v>0</v>
      </c>
      <c r="CK92" s="757">
        <f t="shared" si="163"/>
        <v>0</v>
      </c>
      <c r="CL92" s="757">
        <f t="shared" si="164"/>
        <v>5981.23</v>
      </c>
      <c r="CM92" s="815">
        <f t="shared" si="224"/>
        <v>1.881</v>
      </c>
      <c r="CN92" s="757">
        <f t="shared" si="165"/>
        <v>522.91999999999996</v>
      </c>
      <c r="CO92" s="757">
        <f t="shared" si="166"/>
        <v>23.39622</v>
      </c>
      <c r="CP92" s="833">
        <f t="shared" si="167"/>
        <v>6504.15</v>
      </c>
      <c r="CQ92" s="821">
        <f>'[4]3'!CQ92</f>
        <v>8.0999999999999996E-3</v>
      </c>
      <c r="CR92" s="818">
        <f>'[4]3'!CR92</f>
        <v>8.0999999999999996E-3</v>
      </c>
      <c r="CS92" s="818">
        <f>'[4]3'!CS92</f>
        <v>8.0999999999999996E-3</v>
      </c>
      <c r="CT92" s="818">
        <f>'[4]3'!CT92</f>
        <v>8.0999999999999996E-3</v>
      </c>
      <c r="CU92" s="818">
        <f>'[4]3'!CU92</f>
        <v>6.7999999999999996E-3</v>
      </c>
      <c r="CV92" s="818">
        <f>'[4]3'!CV92</f>
        <v>3.0000000000000001E-3</v>
      </c>
      <c r="CW92" s="757">
        <f t="shared" si="168"/>
        <v>11.696399999999999</v>
      </c>
      <c r="CX92" s="757">
        <f t="shared" si="169"/>
        <v>5.1864300000000005</v>
      </c>
      <c r="CY92" s="757">
        <f t="shared" si="170"/>
        <v>0</v>
      </c>
      <c r="CZ92" s="757">
        <f t="shared" si="171"/>
        <v>0</v>
      </c>
      <c r="DA92" s="757">
        <f t="shared" si="172"/>
        <v>4693.43</v>
      </c>
      <c r="DB92" s="815">
        <f t="shared" si="225"/>
        <v>1.3109999999999999</v>
      </c>
      <c r="DC92" s="757">
        <f t="shared" si="173"/>
        <v>364.46</v>
      </c>
      <c r="DD92" s="757">
        <f t="shared" si="174"/>
        <v>18.193829999999998</v>
      </c>
      <c r="DE92" s="833">
        <f t="shared" si="175"/>
        <v>5057.8900000000003</v>
      </c>
      <c r="DF92" s="821">
        <f>'[4]3'!DF92</f>
        <v>8.0999999999999996E-3</v>
      </c>
      <c r="DG92" s="818">
        <f>'[4]3'!DG92</f>
        <v>8.0999999999999996E-3</v>
      </c>
      <c r="DH92" s="818">
        <f>'[4]3'!DH92</f>
        <v>8.0999999999999996E-3</v>
      </c>
      <c r="DI92" s="818">
        <f>'[4]3'!DI92</f>
        <v>8.0999999999999996E-3</v>
      </c>
      <c r="DJ92" s="818">
        <f>'[4]3'!DJ92</f>
        <v>6.7999999999999996E-3</v>
      </c>
      <c r="DK92" s="818">
        <f>'[4]3'!DK92</f>
        <v>3.0000000000000001E-3</v>
      </c>
      <c r="DL92" s="757">
        <f t="shared" si="176"/>
        <v>16.176509999999997</v>
      </c>
      <c r="DM92" s="757">
        <f t="shared" si="177"/>
        <v>5.93649</v>
      </c>
      <c r="DN92" s="757">
        <f t="shared" si="178"/>
        <v>0</v>
      </c>
      <c r="DO92" s="757">
        <f t="shared" si="179"/>
        <v>0</v>
      </c>
      <c r="DP92" s="757">
        <f t="shared" si="180"/>
        <v>6147.41</v>
      </c>
      <c r="DQ92" s="815">
        <f t="shared" si="226"/>
        <v>1.6380000000000001</v>
      </c>
      <c r="DR92" s="757">
        <f t="shared" si="181"/>
        <v>455.36</v>
      </c>
      <c r="DS92" s="757">
        <f t="shared" si="182"/>
        <v>23.750999999999998</v>
      </c>
      <c r="DT92" s="833">
        <f t="shared" si="183"/>
        <v>6602.7699999999995</v>
      </c>
      <c r="DU92" s="821">
        <f>'[4]3'!DU92</f>
        <v>8.0999999999999996E-3</v>
      </c>
      <c r="DV92" s="818">
        <f>'[4]3'!DV92</f>
        <v>8.0999999999999996E-3</v>
      </c>
      <c r="DW92" s="818">
        <f>'[4]3'!DW92</f>
        <v>8.0999999999999996E-3</v>
      </c>
      <c r="DX92" s="818">
        <f>'[4]3'!DX92</f>
        <v>8.0999999999999996E-3</v>
      </c>
      <c r="DY92" s="818">
        <f>'[4]3'!DY92</f>
        <v>6.7999999999999996E-3</v>
      </c>
      <c r="DZ92" s="818">
        <f>'[4]3'!DZ92</f>
        <v>3.0000000000000001E-3</v>
      </c>
      <c r="EA92" s="757">
        <f t="shared" si="184"/>
        <v>25.045199999999998</v>
      </c>
      <c r="EB92" s="757">
        <f t="shared" si="185"/>
        <v>5.9291999999999989</v>
      </c>
      <c r="EC92" s="757">
        <f t="shared" si="186"/>
        <v>0</v>
      </c>
      <c r="ED92" s="757">
        <f t="shared" si="187"/>
        <v>0</v>
      </c>
      <c r="EE92" s="757">
        <f t="shared" si="188"/>
        <v>8610.8799999999992</v>
      </c>
      <c r="EF92" s="757">
        <f t="shared" si="227"/>
        <v>2.1</v>
      </c>
      <c r="EG92" s="757">
        <f t="shared" si="189"/>
        <v>583.79999999999995</v>
      </c>
      <c r="EH92" s="757">
        <f t="shared" si="190"/>
        <v>33.074399999999997</v>
      </c>
      <c r="EI92" s="833">
        <f t="shared" si="191"/>
        <v>9194.6799999999985</v>
      </c>
      <c r="EJ92" s="821">
        <f>'[4]3'!EJ92</f>
        <v>8.0999999999999996E-3</v>
      </c>
      <c r="EK92" s="818">
        <f>'[4]3'!EK92</f>
        <v>8.0999999999999996E-3</v>
      </c>
      <c r="EL92" s="818">
        <f>'[4]3'!EL92</f>
        <v>8.0999999999999996E-3</v>
      </c>
      <c r="EM92" s="818">
        <f>'[4]3'!EM92</f>
        <v>8.0999999999999996E-3</v>
      </c>
      <c r="EN92" s="818">
        <f>'[4]3'!EN92</f>
        <v>6.7999999999999996E-3</v>
      </c>
      <c r="EO92" s="818">
        <f>'[4]3'!EO92</f>
        <v>3.0000000000000001E-3</v>
      </c>
      <c r="EP92" s="757">
        <f t="shared" si="192"/>
        <v>27.486539999999998</v>
      </c>
      <c r="EQ92" s="757">
        <f t="shared" si="193"/>
        <v>5.8635899999999985</v>
      </c>
      <c r="ER92" s="757">
        <f t="shared" si="194"/>
        <v>0</v>
      </c>
      <c r="ES92" s="757">
        <f t="shared" si="195"/>
        <v>0</v>
      </c>
      <c r="ET92" s="757">
        <f t="shared" si="196"/>
        <v>9271.34</v>
      </c>
      <c r="EU92" s="757">
        <f t="shared" si="197"/>
        <v>2.3940000000000001</v>
      </c>
      <c r="EV92" s="757">
        <f t="shared" si="198"/>
        <v>665.53</v>
      </c>
      <c r="EW92" s="757">
        <f t="shared" si="199"/>
        <v>35.744129999999991</v>
      </c>
      <c r="EX92" s="833">
        <f t="shared" si="200"/>
        <v>9936.8700000000008</v>
      </c>
      <c r="EY92" s="818">
        <f>'[4]3'!EY92</f>
        <v>8.0999999999999996E-3</v>
      </c>
      <c r="EZ92" s="818">
        <f>'[4]3'!EZ92</f>
        <v>8.0999999999999996E-3</v>
      </c>
      <c r="FA92" s="818">
        <f>'[4]3'!FA92</f>
        <v>8.0999999999999996E-3</v>
      </c>
      <c r="FB92" s="818">
        <f>'[4]3'!FB92</f>
        <v>8.0999999999999996E-3</v>
      </c>
      <c r="FC92" s="818">
        <f>'[4]3'!FC92</f>
        <v>6.7999999999999996E-3</v>
      </c>
      <c r="FD92" s="818">
        <f>'[4]3'!FD92</f>
        <v>3.0000000000000001E-3</v>
      </c>
      <c r="FE92" s="757">
        <f t="shared" si="201"/>
        <v>30.487590000000001</v>
      </c>
      <c r="FF92" s="757">
        <f t="shared" si="202"/>
        <v>6.7100399999999985</v>
      </c>
      <c r="FG92" s="757">
        <f t="shared" si="203"/>
        <v>0</v>
      </c>
      <c r="FH92" s="757">
        <f t="shared" si="204"/>
        <v>0</v>
      </c>
      <c r="FI92" s="757">
        <f t="shared" si="205"/>
        <v>10340.94</v>
      </c>
      <c r="FJ92" s="757">
        <f t="shared" si="206"/>
        <v>2.7360000000000002</v>
      </c>
      <c r="FK92" s="757">
        <f t="shared" si="207"/>
        <v>760.61</v>
      </c>
      <c r="FL92" s="757">
        <f t="shared" si="208"/>
        <v>39.933629999999994</v>
      </c>
      <c r="FM92" s="833">
        <f t="shared" si="209"/>
        <v>11101.550000000001</v>
      </c>
      <c r="FN92" s="818">
        <f>'[4]3'!FN92</f>
        <v>8.0999999999999996E-3</v>
      </c>
      <c r="FO92" s="818">
        <f>'[4]3'!FO92</f>
        <v>8.0999999999999996E-3</v>
      </c>
      <c r="FP92" s="818">
        <f>'[4]3'!FP92</f>
        <v>8.0999999999999996E-3</v>
      </c>
      <c r="FQ92" s="818">
        <f>'[4]3'!FQ92</f>
        <v>8.0999999999999996E-3</v>
      </c>
      <c r="FR92" s="818">
        <f>'[4]3'!FR92</f>
        <v>6.7999999999999996E-3</v>
      </c>
      <c r="FS92" s="818">
        <f>'[4]3'!FS92</f>
        <v>3.0000000000000001E-3</v>
      </c>
      <c r="FT92" s="757">
        <f t="shared" si="210"/>
        <v>33.047999999999995</v>
      </c>
      <c r="FU92" s="757">
        <f t="shared" si="211"/>
        <v>7.5168000000000008</v>
      </c>
      <c r="FV92" s="757">
        <f t="shared" si="212"/>
        <v>0</v>
      </c>
      <c r="FW92" s="757">
        <f t="shared" si="213"/>
        <v>0</v>
      </c>
      <c r="FX92" s="757">
        <f t="shared" si="214"/>
        <v>11277.01</v>
      </c>
      <c r="FY92" s="757">
        <f t="shared" si="215"/>
        <v>2.88</v>
      </c>
      <c r="FZ92" s="757">
        <f t="shared" si="216"/>
        <v>800.64</v>
      </c>
      <c r="GA92" s="757">
        <f t="shared" si="217"/>
        <v>43.444800000000001</v>
      </c>
      <c r="GB92" s="833">
        <f t="shared" si="218"/>
        <v>12077.65</v>
      </c>
      <c r="GC92" s="835">
        <f t="shared" si="117"/>
        <v>198.21276</v>
      </c>
      <c r="GD92" s="836">
        <f t="shared" si="117"/>
        <v>55103.13</v>
      </c>
      <c r="GE92" s="837">
        <f t="shared" si="118"/>
        <v>194.14178999999996</v>
      </c>
      <c r="GF92" s="838">
        <f t="shared" si="118"/>
        <v>53971.41</v>
      </c>
      <c r="GG92" s="839">
        <f t="shared" si="119"/>
        <v>392.35454999999996</v>
      </c>
      <c r="GH92" s="59">
        <f t="shared" si="119"/>
        <v>109074.54000000001</v>
      </c>
      <c r="GI92" s="828">
        <v>6</v>
      </c>
      <c r="GJ92" s="105">
        <f t="shared" si="230"/>
        <v>368.10855000000009</v>
      </c>
      <c r="GK92" s="59">
        <f t="shared" si="228"/>
        <v>102334.16</v>
      </c>
      <c r="GL92" s="840">
        <f t="shared" si="229"/>
        <v>24.245999999999867</v>
      </c>
      <c r="GM92" s="841">
        <f t="shared" si="229"/>
        <v>6740.3800000000047</v>
      </c>
    </row>
    <row r="93" spans="1:198" ht="18" customHeight="1">
      <c r="A93" s="814">
        <v>79</v>
      </c>
      <c r="B93" s="757" t="s">
        <v>1270</v>
      </c>
      <c r="C93" s="33" t="s">
        <v>1191</v>
      </c>
      <c r="D93" s="832">
        <f>[4]цены!E87</f>
        <v>234</v>
      </c>
      <c r="E93" s="818">
        <f>'[4]3'!E93</f>
        <v>0.01</v>
      </c>
      <c r="F93" s="818">
        <f>'[4]3'!F93</f>
        <v>0.01</v>
      </c>
      <c r="G93" s="818">
        <f>'[4]3'!G93</f>
        <v>0.01</v>
      </c>
      <c r="H93" s="818">
        <f>'[4]3'!H93</f>
        <v>0.01</v>
      </c>
      <c r="I93" s="818">
        <f>'[4]3'!I93</f>
        <v>8.3000000000000001E-3</v>
      </c>
      <c r="J93" s="818">
        <f>'[4]3'!J93</f>
        <v>3.0000000000000001E-3</v>
      </c>
      <c r="K93" s="757">
        <f t="shared" si="120"/>
        <v>26.299000000000003</v>
      </c>
      <c r="L93" s="757">
        <f t="shared" si="121"/>
        <v>5.9670000000000005</v>
      </c>
      <c r="M93" s="819">
        <f t="shared" si="122"/>
        <v>0</v>
      </c>
      <c r="N93" s="819">
        <f t="shared" si="123"/>
        <v>0</v>
      </c>
      <c r="O93" s="757">
        <f t="shared" si="124"/>
        <v>7550.24</v>
      </c>
      <c r="P93" s="815">
        <f t="shared" si="219"/>
        <v>1.794</v>
      </c>
      <c r="Q93" s="757">
        <f t="shared" si="125"/>
        <v>419.8</v>
      </c>
      <c r="R93" s="757">
        <f t="shared" si="126"/>
        <v>34.06</v>
      </c>
      <c r="S93" s="833">
        <f t="shared" si="127"/>
        <v>7970.04</v>
      </c>
      <c r="T93" s="821">
        <f>'[4]3'!T93</f>
        <v>0.01</v>
      </c>
      <c r="U93" s="818">
        <f>'[4]3'!U93</f>
        <v>0.01</v>
      </c>
      <c r="V93" s="818">
        <f>'[4]3'!V93</f>
        <v>0.01</v>
      </c>
      <c r="W93" s="818">
        <f>'[4]3'!W93</f>
        <v>0.01</v>
      </c>
      <c r="X93" s="818">
        <f>'[4]3'!X93</f>
        <v>8.3000000000000001E-3</v>
      </c>
      <c r="Y93" s="818">
        <f>'[4]3'!Y93</f>
        <v>3.0000000000000001E-3</v>
      </c>
      <c r="Z93" s="757">
        <f t="shared" si="128"/>
        <v>32.256</v>
      </c>
      <c r="AA93" s="757">
        <f t="shared" si="129"/>
        <v>7.9379999999999997</v>
      </c>
      <c r="AB93" s="757">
        <f t="shared" si="130"/>
        <v>0</v>
      </c>
      <c r="AC93" s="757">
        <f t="shared" si="131"/>
        <v>0</v>
      </c>
      <c r="AD93" s="757">
        <f t="shared" si="132"/>
        <v>9405.4</v>
      </c>
      <c r="AE93" s="815">
        <f t="shared" si="220"/>
        <v>2.484</v>
      </c>
      <c r="AF93" s="757">
        <f t="shared" si="133"/>
        <v>581.26</v>
      </c>
      <c r="AG93" s="757">
        <f t="shared" si="134"/>
        <v>42.678000000000004</v>
      </c>
      <c r="AH93" s="833">
        <f t="shared" si="135"/>
        <v>9986.66</v>
      </c>
      <c r="AI93" s="834">
        <v>0.01</v>
      </c>
      <c r="AJ93" s="808">
        <v>0.01</v>
      </c>
      <c r="AK93" s="808">
        <v>0.01</v>
      </c>
      <c r="AL93" s="808">
        <v>0.01</v>
      </c>
      <c r="AM93" s="808">
        <v>8.3000000000000001E-3</v>
      </c>
      <c r="AN93" s="808">
        <v>3.0000000000000001E-3</v>
      </c>
      <c r="AO93" s="757">
        <f t="shared" si="136"/>
        <v>40.94</v>
      </c>
      <c r="AP93" s="757">
        <f t="shared" si="137"/>
        <v>10.520000000000005</v>
      </c>
      <c r="AQ93" s="757">
        <f t="shared" si="138"/>
        <v>0</v>
      </c>
      <c r="AR93" s="757">
        <f t="shared" si="139"/>
        <v>0</v>
      </c>
      <c r="AS93" s="757">
        <f t="shared" si="140"/>
        <v>12041.64</v>
      </c>
      <c r="AT93" s="815">
        <f t="shared" si="221"/>
        <v>2.7600000000000002</v>
      </c>
      <c r="AU93" s="757">
        <f t="shared" si="141"/>
        <v>645.84</v>
      </c>
      <c r="AV93" s="757">
        <f t="shared" si="142"/>
        <v>54.22</v>
      </c>
      <c r="AW93" s="833">
        <f t="shared" si="143"/>
        <v>12687.48</v>
      </c>
      <c r="AX93" s="818">
        <f>'[4]3'!AX93</f>
        <v>0.01</v>
      </c>
      <c r="AY93" s="818">
        <f>'[4]3'!AY93</f>
        <v>0.01</v>
      </c>
      <c r="AZ93" s="818">
        <f>'[4]3'!AZ93</f>
        <v>0.01</v>
      </c>
      <c r="BA93" s="818">
        <f>'[4]3'!BA93</f>
        <v>0.01</v>
      </c>
      <c r="BB93" s="818">
        <f>'[4]3'!BB93</f>
        <v>8.3000000000000001E-3</v>
      </c>
      <c r="BC93" s="818">
        <f>'[4]3'!BC93</f>
        <v>3.0000000000000001E-3</v>
      </c>
      <c r="BD93" s="757">
        <f t="shared" si="144"/>
        <v>35.359000000000002</v>
      </c>
      <c r="BE93" s="757">
        <f t="shared" si="145"/>
        <v>9.9369999999999976</v>
      </c>
      <c r="BF93" s="757">
        <f t="shared" si="146"/>
        <v>0</v>
      </c>
      <c r="BG93" s="757">
        <f t="shared" si="147"/>
        <v>0</v>
      </c>
      <c r="BH93" s="757">
        <f t="shared" si="148"/>
        <v>10599.26</v>
      </c>
      <c r="BI93" s="815">
        <f t="shared" si="222"/>
        <v>0</v>
      </c>
      <c r="BJ93" s="757">
        <f t="shared" si="149"/>
        <v>0</v>
      </c>
      <c r="BK93" s="757">
        <f t="shared" si="150"/>
        <v>45.295999999999999</v>
      </c>
      <c r="BL93" s="833">
        <f t="shared" si="151"/>
        <v>10599.26</v>
      </c>
      <c r="BM93" s="821">
        <f>'[4]3'!BM93</f>
        <v>0.01</v>
      </c>
      <c r="BN93" s="818">
        <f>'[4]3'!BN93</f>
        <v>0.01</v>
      </c>
      <c r="BO93" s="818">
        <f>'[4]3'!BO93</f>
        <v>0.01</v>
      </c>
      <c r="BP93" s="818">
        <f>'[4]3'!BP93</f>
        <v>0.01</v>
      </c>
      <c r="BQ93" s="818">
        <f>'[4]3'!BQ93</f>
        <v>8.3000000000000001E-3</v>
      </c>
      <c r="BR93" s="818">
        <f>'[4]3'!BR93</f>
        <v>3.0000000000000001E-3</v>
      </c>
      <c r="BS93" s="757">
        <f t="shared" si="152"/>
        <v>26.657999999999998</v>
      </c>
      <c r="BT93" s="757">
        <f t="shared" si="153"/>
        <v>8.4600000000000009</v>
      </c>
      <c r="BU93" s="757">
        <f t="shared" si="154"/>
        <v>0</v>
      </c>
      <c r="BV93" s="757">
        <f t="shared" si="155"/>
        <v>0</v>
      </c>
      <c r="BW93" s="757">
        <f t="shared" si="156"/>
        <v>8217.61</v>
      </c>
      <c r="BX93" s="815">
        <f t="shared" si="223"/>
        <v>2.2680000000000002</v>
      </c>
      <c r="BY93" s="757">
        <f t="shared" si="157"/>
        <v>530.71</v>
      </c>
      <c r="BZ93" s="757">
        <f t="shared" si="158"/>
        <v>37.385999999999996</v>
      </c>
      <c r="CA93" s="833">
        <f t="shared" si="159"/>
        <v>8748.32</v>
      </c>
      <c r="CB93" s="818">
        <f>'[4]3'!CB93</f>
        <v>0.01</v>
      </c>
      <c r="CC93" s="818">
        <f>'[4]3'!CC93</f>
        <v>0.01</v>
      </c>
      <c r="CD93" s="818">
        <f>'[4]3'!CD93</f>
        <v>0.01</v>
      </c>
      <c r="CE93" s="818">
        <f>'[4]3'!CE93</f>
        <v>0.01</v>
      </c>
      <c r="CF93" s="818">
        <f>'[4]3'!CF93</f>
        <v>8.3000000000000001E-3</v>
      </c>
      <c r="CG93" s="818">
        <f>'[4]3'!CG93</f>
        <v>3.0000000000000001E-3</v>
      </c>
      <c r="CH93" s="757">
        <f t="shared" si="160"/>
        <v>19.323</v>
      </c>
      <c r="CI93" s="757">
        <f t="shared" si="161"/>
        <v>7.2390000000000025</v>
      </c>
      <c r="CJ93" s="757">
        <f t="shared" si="162"/>
        <v>0</v>
      </c>
      <c r="CK93" s="757">
        <f t="shared" si="163"/>
        <v>0</v>
      </c>
      <c r="CL93" s="757">
        <f t="shared" si="164"/>
        <v>6215.51</v>
      </c>
      <c r="CM93" s="815">
        <f t="shared" si="224"/>
        <v>1.881</v>
      </c>
      <c r="CN93" s="757">
        <f t="shared" si="165"/>
        <v>440.15</v>
      </c>
      <c r="CO93" s="757">
        <f t="shared" si="166"/>
        <v>28.443000000000005</v>
      </c>
      <c r="CP93" s="833">
        <f t="shared" si="167"/>
        <v>6655.66</v>
      </c>
      <c r="CQ93" s="821">
        <f>'[4]3'!CQ93</f>
        <v>0.01</v>
      </c>
      <c r="CR93" s="818">
        <f>'[4]3'!CR93</f>
        <v>0.01</v>
      </c>
      <c r="CS93" s="818">
        <f>'[4]3'!CS93</f>
        <v>0.01</v>
      </c>
      <c r="CT93" s="818">
        <f>'[4]3'!CT93</f>
        <v>0.01</v>
      </c>
      <c r="CU93" s="818">
        <f>'[4]3'!CU93</f>
        <v>8.3000000000000001E-3</v>
      </c>
      <c r="CV93" s="818">
        <f>'[4]3'!CV93</f>
        <v>3.0000000000000001E-3</v>
      </c>
      <c r="CW93" s="757">
        <f t="shared" si="168"/>
        <v>14.44</v>
      </c>
      <c r="CX93" s="757">
        <f t="shared" si="169"/>
        <v>6.4030000000000005</v>
      </c>
      <c r="CY93" s="757">
        <f t="shared" si="170"/>
        <v>0</v>
      </c>
      <c r="CZ93" s="757">
        <f t="shared" si="171"/>
        <v>0</v>
      </c>
      <c r="DA93" s="757">
        <f t="shared" si="172"/>
        <v>4877.26</v>
      </c>
      <c r="DB93" s="815">
        <f t="shared" si="225"/>
        <v>1.3109999999999999</v>
      </c>
      <c r="DC93" s="757">
        <f t="shared" si="173"/>
        <v>306.77</v>
      </c>
      <c r="DD93" s="757">
        <f t="shared" si="174"/>
        <v>22.154</v>
      </c>
      <c r="DE93" s="833">
        <f t="shared" si="175"/>
        <v>5184.0300000000007</v>
      </c>
      <c r="DF93" s="821">
        <f>'[4]3'!DF93</f>
        <v>0.01</v>
      </c>
      <c r="DG93" s="818">
        <f>'[4]3'!DG93</f>
        <v>0.01</v>
      </c>
      <c r="DH93" s="818">
        <f>'[4]3'!DH93</f>
        <v>0.01</v>
      </c>
      <c r="DI93" s="818">
        <f>'[4]3'!DI93</f>
        <v>0.01</v>
      </c>
      <c r="DJ93" s="818">
        <f>'[4]3'!DJ93</f>
        <v>8.3000000000000001E-3</v>
      </c>
      <c r="DK93" s="818">
        <f>'[4]3'!DK93</f>
        <v>3.0000000000000001E-3</v>
      </c>
      <c r="DL93" s="757">
        <f t="shared" si="176"/>
        <v>19.971</v>
      </c>
      <c r="DM93" s="757">
        <f t="shared" si="177"/>
        <v>7.3290000000000006</v>
      </c>
      <c r="DN93" s="757">
        <f t="shared" si="178"/>
        <v>0</v>
      </c>
      <c r="DO93" s="757">
        <f t="shared" si="179"/>
        <v>0</v>
      </c>
      <c r="DP93" s="757">
        <f t="shared" si="180"/>
        <v>6388.2</v>
      </c>
      <c r="DQ93" s="815">
        <f t="shared" si="226"/>
        <v>1.6380000000000001</v>
      </c>
      <c r="DR93" s="757">
        <f t="shared" si="181"/>
        <v>383.29</v>
      </c>
      <c r="DS93" s="757">
        <f t="shared" si="182"/>
        <v>28.938000000000002</v>
      </c>
      <c r="DT93" s="833">
        <f t="shared" si="183"/>
        <v>6771.49</v>
      </c>
      <c r="DU93" s="821">
        <f>'[4]3'!DU93</f>
        <v>0.01</v>
      </c>
      <c r="DV93" s="818">
        <f>'[4]3'!DV93</f>
        <v>0.01</v>
      </c>
      <c r="DW93" s="818">
        <f>'[4]3'!DW93</f>
        <v>0.01</v>
      </c>
      <c r="DX93" s="818">
        <f>'[4]3'!DX93</f>
        <v>0.01</v>
      </c>
      <c r="DY93" s="818">
        <f>'[4]3'!DY93</f>
        <v>8.3000000000000001E-3</v>
      </c>
      <c r="DZ93" s="818">
        <f>'[4]3'!DZ93</f>
        <v>3.0000000000000001E-3</v>
      </c>
      <c r="EA93" s="757">
        <f t="shared" si="184"/>
        <v>30.92</v>
      </c>
      <c r="EB93" s="757">
        <f t="shared" si="185"/>
        <v>7.3199999999999994</v>
      </c>
      <c r="EC93" s="757">
        <f t="shared" si="186"/>
        <v>0</v>
      </c>
      <c r="ED93" s="757">
        <f t="shared" si="187"/>
        <v>0</v>
      </c>
      <c r="EE93" s="757">
        <f t="shared" si="188"/>
        <v>8948.16</v>
      </c>
      <c r="EF93" s="757">
        <f t="shared" si="227"/>
        <v>2.1</v>
      </c>
      <c r="EG93" s="757">
        <f t="shared" si="189"/>
        <v>491.4</v>
      </c>
      <c r="EH93" s="757">
        <f t="shared" si="190"/>
        <v>40.340000000000003</v>
      </c>
      <c r="EI93" s="833">
        <f t="shared" si="191"/>
        <v>9439.56</v>
      </c>
      <c r="EJ93" s="821">
        <f>'[4]3'!EJ93</f>
        <v>0.01</v>
      </c>
      <c r="EK93" s="818">
        <f>'[4]3'!EK93</f>
        <v>0.01</v>
      </c>
      <c r="EL93" s="818">
        <f>'[4]3'!EL93</f>
        <v>0.01</v>
      </c>
      <c r="EM93" s="818">
        <f>'[4]3'!EM93</f>
        <v>0.01</v>
      </c>
      <c r="EN93" s="818">
        <f>'[4]3'!EN93</f>
        <v>8.3000000000000001E-3</v>
      </c>
      <c r="EO93" s="818">
        <f>'[4]3'!EO93</f>
        <v>3.0000000000000001E-3</v>
      </c>
      <c r="EP93" s="757">
        <f t="shared" si="192"/>
        <v>33.934000000000005</v>
      </c>
      <c r="EQ93" s="757">
        <f t="shared" si="193"/>
        <v>7.238999999999999</v>
      </c>
      <c r="ER93" s="757">
        <f t="shared" si="194"/>
        <v>0</v>
      </c>
      <c r="ES93" s="757">
        <f t="shared" si="195"/>
        <v>0</v>
      </c>
      <c r="ET93" s="757">
        <f t="shared" si="196"/>
        <v>9634.48</v>
      </c>
      <c r="EU93" s="757">
        <f t="shared" si="197"/>
        <v>2.3940000000000001</v>
      </c>
      <c r="EV93" s="757">
        <f t="shared" si="198"/>
        <v>560.20000000000005</v>
      </c>
      <c r="EW93" s="757">
        <f t="shared" si="199"/>
        <v>43.567</v>
      </c>
      <c r="EX93" s="833">
        <f t="shared" si="200"/>
        <v>10194.68</v>
      </c>
      <c r="EY93" s="818">
        <f>'[4]3'!EY93</f>
        <v>0.01</v>
      </c>
      <c r="EZ93" s="818">
        <f>'[4]3'!EZ93</f>
        <v>0.01</v>
      </c>
      <c r="FA93" s="818">
        <f>'[4]3'!FA93</f>
        <v>0.01</v>
      </c>
      <c r="FB93" s="818">
        <f>'[4]3'!FB93</f>
        <v>0.01</v>
      </c>
      <c r="FC93" s="818">
        <f>'[4]3'!FC93</f>
        <v>8.3000000000000001E-3</v>
      </c>
      <c r="FD93" s="818">
        <f>'[4]3'!FD93</f>
        <v>3.0000000000000001E-3</v>
      </c>
      <c r="FE93" s="757">
        <f t="shared" si="201"/>
        <v>37.639000000000003</v>
      </c>
      <c r="FF93" s="757">
        <f t="shared" si="202"/>
        <v>8.2839999999999989</v>
      </c>
      <c r="FG93" s="757">
        <f t="shared" si="203"/>
        <v>0</v>
      </c>
      <c r="FH93" s="757">
        <f t="shared" si="204"/>
        <v>0</v>
      </c>
      <c r="FI93" s="757">
        <f t="shared" si="205"/>
        <v>10745.98</v>
      </c>
      <c r="FJ93" s="757">
        <f t="shared" si="206"/>
        <v>2.7360000000000002</v>
      </c>
      <c r="FK93" s="757">
        <f t="shared" si="207"/>
        <v>640.22</v>
      </c>
      <c r="FL93" s="757">
        <f t="shared" si="208"/>
        <v>48.658999999999999</v>
      </c>
      <c r="FM93" s="833">
        <f t="shared" si="209"/>
        <v>11386.199999999999</v>
      </c>
      <c r="FN93" s="818">
        <f>'[4]3'!FN93</f>
        <v>0.01</v>
      </c>
      <c r="FO93" s="818">
        <f>'[4]3'!FO93</f>
        <v>0.01</v>
      </c>
      <c r="FP93" s="818">
        <f>'[4]3'!FP93</f>
        <v>0.01</v>
      </c>
      <c r="FQ93" s="818">
        <f>'[4]3'!FQ93</f>
        <v>0.01</v>
      </c>
      <c r="FR93" s="818">
        <f>'[4]3'!FR93</f>
        <v>8.3000000000000001E-3</v>
      </c>
      <c r="FS93" s="818">
        <f>'[4]3'!FS93</f>
        <v>3.0000000000000001E-3</v>
      </c>
      <c r="FT93" s="757">
        <f t="shared" si="210"/>
        <v>40.800000000000004</v>
      </c>
      <c r="FU93" s="757">
        <f t="shared" si="211"/>
        <v>9.2800000000000011</v>
      </c>
      <c r="FV93" s="757">
        <f t="shared" si="212"/>
        <v>0</v>
      </c>
      <c r="FW93" s="757">
        <f t="shared" si="213"/>
        <v>0</v>
      </c>
      <c r="FX93" s="757">
        <f t="shared" si="214"/>
        <v>11718.72</v>
      </c>
      <c r="FY93" s="757">
        <f t="shared" si="215"/>
        <v>2.88</v>
      </c>
      <c r="FZ93" s="757">
        <f t="shared" si="216"/>
        <v>673.92</v>
      </c>
      <c r="GA93" s="757">
        <f t="shared" si="217"/>
        <v>52.960000000000008</v>
      </c>
      <c r="GB93" s="833">
        <f t="shared" si="218"/>
        <v>12392.64</v>
      </c>
      <c r="GC93" s="835">
        <f t="shared" si="117"/>
        <v>242.083</v>
      </c>
      <c r="GD93" s="836">
        <f t="shared" si="117"/>
        <v>56647.42</v>
      </c>
      <c r="GE93" s="837">
        <f t="shared" si="118"/>
        <v>236.61799999999999</v>
      </c>
      <c r="GF93" s="838">
        <f t="shared" si="118"/>
        <v>55368.6</v>
      </c>
      <c r="GG93" s="839">
        <f t="shared" si="119"/>
        <v>478.70100000000002</v>
      </c>
      <c r="GH93" s="59">
        <f t="shared" si="119"/>
        <v>112016.01999999999</v>
      </c>
      <c r="GI93" s="828">
        <v>6</v>
      </c>
      <c r="GJ93" s="105">
        <f t="shared" si="230"/>
        <v>454.45500000000015</v>
      </c>
      <c r="GK93" s="59">
        <f t="shared" si="228"/>
        <v>106342.46</v>
      </c>
      <c r="GL93" s="840">
        <f t="shared" si="229"/>
        <v>24.245999999999867</v>
      </c>
      <c r="GM93" s="841">
        <f t="shared" si="229"/>
        <v>5673.5599999999831</v>
      </c>
    </row>
    <row r="94" spans="1:198" ht="18" customHeight="1">
      <c r="A94" s="831">
        <v>80</v>
      </c>
      <c r="B94" s="757" t="s">
        <v>1271</v>
      </c>
      <c r="C94" s="33" t="s">
        <v>1191</v>
      </c>
      <c r="D94" s="832">
        <f>[4]цены!E88</f>
        <v>278</v>
      </c>
      <c r="E94" s="818">
        <f>'[4]3'!E94</f>
        <v>7.7999999999999996E-3</v>
      </c>
      <c r="F94" s="818">
        <f>'[4]3'!F94</f>
        <v>6.0000000000000001E-3</v>
      </c>
      <c r="G94" s="818">
        <f>'[4]3'!G94</f>
        <v>7.7999999999999996E-3</v>
      </c>
      <c r="H94" s="818">
        <f>'[4]3'!H94</f>
        <v>0.01</v>
      </c>
      <c r="I94" s="818">
        <f>'[4]3'!I94</f>
        <v>8.3000000000000001E-3</v>
      </c>
      <c r="J94" s="818">
        <f>'[4]3'!J94</f>
        <v>3.0000000000000001E-3</v>
      </c>
      <c r="K94" s="757">
        <f t="shared" si="120"/>
        <v>20.51322</v>
      </c>
      <c r="L94" s="757">
        <f t="shared" si="121"/>
        <v>3.5802000000000005</v>
      </c>
      <c r="M94" s="819">
        <f t="shared" si="122"/>
        <v>0</v>
      </c>
      <c r="N94" s="819">
        <f t="shared" si="123"/>
        <v>0</v>
      </c>
      <c r="O94" s="757">
        <f t="shared" si="124"/>
        <v>6697.97</v>
      </c>
      <c r="P94" s="815">
        <f t="shared" si="219"/>
        <v>1.794</v>
      </c>
      <c r="Q94" s="757">
        <f t="shared" si="125"/>
        <v>498.73</v>
      </c>
      <c r="R94" s="757">
        <f t="shared" si="126"/>
        <v>25.887420000000002</v>
      </c>
      <c r="S94" s="833">
        <f t="shared" si="127"/>
        <v>7196.7000000000007</v>
      </c>
      <c r="T94" s="821">
        <f>'[4]3'!T94</f>
        <v>7.7999999999999996E-3</v>
      </c>
      <c r="U94" s="818">
        <f>'[4]3'!U94</f>
        <v>6.0000000000000001E-3</v>
      </c>
      <c r="V94" s="818">
        <f>'[4]3'!V94</f>
        <v>7.7999999999999996E-3</v>
      </c>
      <c r="W94" s="818">
        <f>'[4]3'!W94</f>
        <v>0.01</v>
      </c>
      <c r="X94" s="818">
        <f>'[4]3'!X94</f>
        <v>8.3000000000000001E-3</v>
      </c>
      <c r="Y94" s="818">
        <f>'[4]3'!Y94</f>
        <v>3.0000000000000001E-3</v>
      </c>
      <c r="Z94" s="757">
        <f t="shared" si="128"/>
        <v>25.159679999999998</v>
      </c>
      <c r="AA94" s="757">
        <f t="shared" si="129"/>
        <v>4.7627999999999995</v>
      </c>
      <c r="AB94" s="757">
        <f t="shared" si="130"/>
        <v>0</v>
      </c>
      <c r="AC94" s="757">
        <f t="shared" si="131"/>
        <v>0</v>
      </c>
      <c r="AD94" s="757">
        <f t="shared" si="132"/>
        <v>8318.4500000000007</v>
      </c>
      <c r="AE94" s="815">
        <f t="shared" si="220"/>
        <v>2.484</v>
      </c>
      <c r="AF94" s="757">
        <f t="shared" si="133"/>
        <v>690.55</v>
      </c>
      <c r="AG94" s="757">
        <f t="shared" si="134"/>
        <v>32.406479999999995</v>
      </c>
      <c r="AH94" s="833">
        <f t="shared" si="135"/>
        <v>9009</v>
      </c>
      <c r="AI94" s="834">
        <v>7.7999999999999996E-3</v>
      </c>
      <c r="AJ94" s="808">
        <v>6.0000000000000001E-3</v>
      </c>
      <c r="AK94" s="808">
        <v>7.7999999999999996E-3</v>
      </c>
      <c r="AL94" s="808">
        <v>0.01</v>
      </c>
      <c r="AM94" s="808">
        <v>8.3000000000000001E-3</v>
      </c>
      <c r="AN94" s="808">
        <v>3.0000000000000001E-3</v>
      </c>
      <c r="AO94" s="757">
        <f t="shared" si="136"/>
        <v>31.933199999999999</v>
      </c>
      <c r="AP94" s="757">
        <f t="shared" si="137"/>
        <v>6.3120000000000029</v>
      </c>
      <c r="AQ94" s="757">
        <f t="shared" si="138"/>
        <v>0</v>
      </c>
      <c r="AR94" s="757">
        <f t="shared" si="139"/>
        <v>0</v>
      </c>
      <c r="AS94" s="757">
        <f t="shared" si="140"/>
        <v>10632.17</v>
      </c>
      <c r="AT94" s="815">
        <f t="shared" si="221"/>
        <v>2.7600000000000002</v>
      </c>
      <c r="AU94" s="757">
        <f t="shared" si="141"/>
        <v>767.28</v>
      </c>
      <c r="AV94" s="757">
        <f t="shared" si="142"/>
        <v>41.005200000000002</v>
      </c>
      <c r="AW94" s="833">
        <f t="shared" si="143"/>
        <v>11399.45</v>
      </c>
      <c r="AX94" s="818">
        <f>'[4]3'!AX94</f>
        <v>7.7999999999999996E-3</v>
      </c>
      <c r="AY94" s="818">
        <f>'[4]3'!AY94</f>
        <v>6.0000000000000001E-3</v>
      </c>
      <c r="AZ94" s="818">
        <f>'[4]3'!AZ94</f>
        <v>7.7999999999999996E-3</v>
      </c>
      <c r="BA94" s="818">
        <f>'[4]3'!BA94</f>
        <v>0.01</v>
      </c>
      <c r="BB94" s="818">
        <f>'[4]3'!BB94</f>
        <v>8.3000000000000001E-3</v>
      </c>
      <c r="BC94" s="818">
        <f>'[4]3'!BC94</f>
        <v>3.0000000000000001E-3</v>
      </c>
      <c r="BD94" s="757">
        <f t="shared" si="144"/>
        <v>27.580020000000001</v>
      </c>
      <c r="BE94" s="757">
        <f t="shared" si="145"/>
        <v>5.9621999999999984</v>
      </c>
      <c r="BF94" s="757">
        <f t="shared" si="146"/>
        <v>0</v>
      </c>
      <c r="BG94" s="757">
        <f t="shared" si="147"/>
        <v>0</v>
      </c>
      <c r="BH94" s="757">
        <f t="shared" si="148"/>
        <v>9324.74</v>
      </c>
      <c r="BI94" s="815">
        <f t="shared" si="222"/>
        <v>0</v>
      </c>
      <c r="BJ94" s="757">
        <f t="shared" si="149"/>
        <v>0</v>
      </c>
      <c r="BK94" s="757">
        <f t="shared" si="150"/>
        <v>33.54222</v>
      </c>
      <c r="BL94" s="833">
        <f t="shared" si="151"/>
        <v>9324.74</v>
      </c>
      <c r="BM94" s="821">
        <f>'[4]3'!BM94</f>
        <v>7.7999999999999996E-3</v>
      </c>
      <c r="BN94" s="818">
        <f>'[4]3'!BN94</f>
        <v>6.0000000000000001E-3</v>
      </c>
      <c r="BO94" s="818">
        <f>'[4]3'!BO94</f>
        <v>7.7999999999999996E-3</v>
      </c>
      <c r="BP94" s="818">
        <f>'[4]3'!BP94</f>
        <v>0.01</v>
      </c>
      <c r="BQ94" s="818">
        <f>'[4]3'!BQ94</f>
        <v>8.3000000000000001E-3</v>
      </c>
      <c r="BR94" s="818">
        <f>'[4]3'!BR94</f>
        <v>3.0000000000000001E-3</v>
      </c>
      <c r="BS94" s="757">
        <f t="shared" si="152"/>
        <v>20.793239999999997</v>
      </c>
      <c r="BT94" s="757">
        <f t="shared" si="153"/>
        <v>5.0760000000000005</v>
      </c>
      <c r="BU94" s="757">
        <f t="shared" si="154"/>
        <v>0</v>
      </c>
      <c r="BV94" s="757">
        <f t="shared" si="155"/>
        <v>0</v>
      </c>
      <c r="BW94" s="757">
        <f t="shared" si="156"/>
        <v>7191.65</v>
      </c>
      <c r="BX94" s="815">
        <f t="shared" si="223"/>
        <v>2.2680000000000002</v>
      </c>
      <c r="BY94" s="757">
        <f t="shared" si="157"/>
        <v>630.5</v>
      </c>
      <c r="BZ94" s="757">
        <f t="shared" si="158"/>
        <v>28.137239999999998</v>
      </c>
      <c r="CA94" s="833">
        <f t="shared" si="159"/>
        <v>7822.15</v>
      </c>
      <c r="CB94" s="818">
        <f>'[4]3'!CB94</f>
        <v>7.7999999999999996E-3</v>
      </c>
      <c r="CC94" s="818">
        <f>'[4]3'!CC94</f>
        <v>6.0000000000000001E-3</v>
      </c>
      <c r="CD94" s="818">
        <f>'[4]3'!CD94</f>
        <v>7.7999999999999996E-3</v>
      </c>
      <c r="CE94" s="818">
        <f>'[4]3'!CE94</f>
        <v>0.01</v>
      </c>
      <c r="CF94" s="818">
        <f>'[4]3'!CF94</f>
        <v>8.3000000000000001E-3</v>
      </c>
      <c r="CG94" s="818">
        <f>'[4]3'!CG94</f>
        <v>3.0000000000000001E-3</v>
      </c>
      <c r="CH94" s="757">
        <f t="shared" si="160"/>
        <v>15.07194</v>
      </c>
      <c r="CI94" s="757">
        <f t="shared" si="161"/>
        <v>4.3434000000000017</v>
      </c>
      <c r="CJ94" s="757">
        <f t="shared" si="162"/>
        <v>0</v>
      </c>
      <c r="CK94" s="757">
        <f t="shared" si="163"/>
        <v>0</v>
      </c>
      <c r="CL94" s="757">
        <f t="shared" si="164"/>
        <v>5397.46</v>
      </c>
      <c r="CM94" s="815">
        <f t="shared" si="224"/>
        <v>1.881</v>
      </c>
      <c r="CN94" s="757">
        <f t="shared" si="165"/>
        <v>522.91999999999996</v>
      </c>
      <c r="CO94" s="757">
        <f t="shared" si="166"/>
        <v>21.296340000000001</v>
      </c>
      <c r="CP94" s="833">
        <f t="shared" si="167"/>
        <v>5920.38</v>
      </c>
      <c r="CQ94" s="821">
        <f>'[4]3'!CQ94</f>
        <v>7.7999999999999996E-3</v>
      </c>
      <c r="CR94" s="818">
        <f>'[4]3'!CR94</f>
        <v>6.0000000000000001E-3</v>
      </c>
      <c r="CS94" s="818">
        <f>'[4]3'!CS94</f>
        <v>7.7999999999999996E-3</v>
      </c>
      <c r="CT94" s="818">
        <f>'[4]3'!CT94</f>
        <v>0.01</v>
      </c>
      <c r="CU94" s="818">
        <f>'[4]3'!CU94</f>
        <v>8.3000000000000001E-3</v>
      </c>
      <c r="CV94" s="818">
        <f>'[4]3'!CV94</f>
        <v>3.0000000000000001E-3</v>
      </c>
      <c r="CW94" s="757">
        <f t="shared" si="168"/>
        <v>11.263199999999999</v>
      </c>
      <c r="CX94" s="757">
        <f t="shared" si="169"/>
        <v>3.8418000000000005</v>
      </c>
      <c r="CY94" s="757">
        <f t="shared" si="170"/>
        <v>0</v>
      </c>
      <c r="CZ94" s="757">
        <f t="shared" si="171"/>
        <v>0</v>
      </c>
      <c r="DA94" s="757">
        <f t="shared" si="172"/>
        <v>4199.1899999999996</v>
      </c>
      <c r="DB94" s="815">
        <f t="shared" si="225"/>
        <v>1.3109999999999999</v>
      </c>
      <c r="DC94" s="757">
        <f t="shared" si="173"/>
        <v>364.46</v>
      </c>
      <c r="DD94" s="757">
        <f t="shared" si="174"/>
        <v>16.416</v>
      </c>
      <c r="DE94" s="833">
        <f t="shared" si="175"/>
        <v>4563.6499999999996</v>
      </c>
      <c r="DF94" s="821">
        <f>'[4]3'!DF94</f>
        <v>7.7999999999999996E-3</v>
      </c>
      <c r="DG94" s="818">
        <f>'[4]3'!DG94</f>
        <v>6.0000000000000001E-3</v>
      </c>
      <c r="DH94" s="818">
        <f>'[4]3'!DH94</f>
        <v>7.7999999999999996E-3</v>
      </c>
      <c r="DI94" s="818">
        <f>'[4]3'!DI94</f>
        <v>0.01</v>
      </c>
      <c r="DJ94" s="818">
        <f>'[4]3'!DJ94</f>
        <v>8.3000000000000001E-3</v>
      </c>
      <c r="DK94" s="818">
        <f>'[4]3'!DK94</f>
        <v>3.0000000000000001E-3</v>
      </c>
      <c r="DL94" s="757">
        <f t="shared" si="176"/>
        <v>15.577379999999998</v>
      </c>
      <c r="DM94" s="757">
        <f t="shared" si="177"/>
        <v>4.3974000000000002</v>
      </c>
      <c r="DN94" s="757">
        <f t="shared" si="178"/>
        <v>0</v>
      </c>
      <c r="DO94" s="757">
        <f t="shared" si="179"/>
        <v>0</v>
      </c>
      <c r="DP94" s="757">
        <f t="shared" si="180"/>
        <v>5552.99</v>
      </c>
      <c r="DQ94" s="815">
        <f t="shared" si="226"/>
        <v>1.6380000000000001</v>
      </c>
      <c r="DR94" s="757">
        <f t="shared" si="181"/>
        <v>455.36</v>
      </c>
      <c r="DS94" s="757">
        <f t="shared" si="182"/>
        <v>21.612780000000001</v>
      </c>
      <c r="DT94" s="833">
        <f t="shared" si="183"/>
        <v>6008.3499999999995</v>
      </c>
      <c r="DU94" s="821">
        <f>'[4]3'!DU94</f>
        <v>7.7999999999999996E-3</v>
      </c>
      <c r="DV94" s="818">
        <f>'[4]3'!DV94</f>
        <v>6.0000000000000001E-3</v>
      </c>
      <c r="DW94" s="818">
        <f>'[4]3'!DW94</f>
        <v>7.7999999999999996E-3</v>
      </c>
      <c r="DX94" s="818">
        <f>'[4]3'!DX94</f>
        <v>0.01</v>
      </c>
      <c r="DY94" s="818">
        <f>'[4]3'!DY94</f>
        <v>8.3000000000000001E-3</v>
      </c>
      <c r="DZ94" s="818">
        <f>'[4]3'!DZ94</f>
        <v>3.0000000000000001E-3</v>
      </c>
      <c r="EA94" s="757">
        <f t="shared" si="184"/>
        <v>24.117599999999999</v>
      </c>
      <c r="EB94" s="757">
        <f t="shared" si="185"/>
        <v>4.3919999999999995</v>
      </c>
      <c r="EC94" s="757">
        <f t="shared" si="186"/>
        <v>0</v>
      </c>
      <c r="ED94" s="757">
        <f t="shared" si="187"/>
        <v>0</v>
      </c>
      <c r="EE94" s="757">
        <f t="shared" si="188"/>
        <v>7925.67</v>
      </c>
      <c r="EF94" s="757">
        <f t="shared" si="227"/>
        <v>2.1</v>
      </c>
      <c r="EG94" s="757">
        <f t="shared" si="189"/>
        <v>583.79999999999995</v>
      </c>
      <c r="EH94" s="757">
        <f t="shared" si="190"/>
        <v>30.6096</v>
      </c>
      <c r="EI94" s="833">
        <f t="shared" si="191"/>
        <v>8509.4699999999993</v>
      </c>
      <c r="EJ94" s="821">
        <f>'[4]3'!EJ94</f>
        <v>7.7999999999999996E-3</v>
      </c>
      <c r="EK94" s="818">
        <f>'[4]3'!EK94</f>
        <v>6.0000000000000001E-3</v>
      </c>
      <c r="EL94" s="818">
        <f>'[4]3'!EL94</f>
        <v>7.7999999999999996E-3</v>
      </c>
      <c r="EM94" s="818">
        <f>'[4]3'!EM94</f>
        <v>0.01</v>
      </c>
      <c r="EN94" s="818">
        <f>'[4]3'!EN94</f>
        <v>8.3000000000000001E-3</v>
      </c>
      <c r="EO94" s="818">
        <f>'[4]3'!EO94</f>
        <v>3.0000000000000001E-3</v>
      </c>
      <c r="EP94" s="757">
        <f t="shared" si="192"/>
        <v>26.468519999999998</v>
      </c>
      <c r="EQ94" s="757">
        <f t="shared" si="193"/>
        <v>4.343399999999999</v>
      </c>
      <c r="ER94" s="757">
        <f t="shared" si="194"/>
        <v>0</v>
      </c>
      <c r="ES94" s="757">
        <f t="shared" si="195"/>
        <v>0</v>
      </c>
      <c r="ET94" s="757">
        <f t="shared" si="196"/>
        <v>8565.7099999999991</v>
      </c>
      <c r="EU94" s="757">
        <f t="shared" si="197"/>
        <v>2.3940000000000001</v>
      </c>
      <c r="EV94" s="757">
        <f t="shared" si="198"/>
        <v>665.53</v>
      </c>
      <c r="EW94" s="757">
        <f t="shared" si="199"/>
        <v>33.205919999999999</v>
      </c>
      <c r="EX94" s="833">
        <f t="shared" si="200"/>
        <v>9231.24</v>
      </c>
      <c r="EY94" s="818">
        <f>'[4]3'!EY94</f>
        <v>7.7999999999999996E-3</v>
      </c>
      <c r="EZ94" s="818">
        <f>'[4]3'!EZ94</f>
        <v>6.0000000000000001E-3</v>
      </c>
      <c r="FA94" s="818">
        <f>'[4]3'!FA94</f>
        <v>7.7999999999999996E-3</v>
      </c>
      <c r="FB94" s="818">
        <f>'[4]3'!FB94</f>
        <v>0.01</v>
      </c>
      <c r="FC94" s="818">
        <f>'[4]3'!FC94</f>
        <v>8.3000000000000001E-3</v>
      </c>
      <c r="FD94" s="818">
        <f>'[4]3'!FD94</f>
        <v>3.0000000000000001E-3</v>
      </c>
      <c r="FE94" s="757">
        <f t="shared" si="201"/>
        <v>29.358419999999999</v>
      </c>
      <c r="FF94" s="757">
        <f t="shared" si="202"/>
        <v>4.9703999999999997</v>
      </c>
      <c r="FG94" s="757">
        <f t="shared" si="203"/>
        <v>0</v>
      </c>
      <c r="FH94" s="757">
        <f t="shared" si="204"/>
        <v>0</v>
      </c>
      <c r="FI94" s="757">
        <f t="shared" si="205"/>
        <v>9543.41</v>
      </c>
      <c r="FJ94" s="757">
        <f t="shared" si="206"/>
        <v>2.7360000000000002</v>
      </c>
      <c r="FK94" s="757">
        <f t="shared" si="207"/>
        <v>760.61</v>
      </c>
      <c r="FL94" s="757">
        <f t="shared" si="208"/>
        <v>37.064819999999997</v>
      </c>
      <c r="FM94" s="833">
        <f t="shared" si="209"/>
        <v>10304.02</v>
      </c>
      <c r="FN94" s="818">
        <f>'[4]3'!FN94</f>
        <v>7.7999999999999996E-3</v>
      </c>
      <c r="FO94" s="818">
        <f>'[4]3'!FO94</f>
        <v>6.0000000000000001E-3</v>
      </c>
      <c r="FP94" s="818">
        <f>'[4]3'!FP94</f>
        <v>7.7999999999999996E-3</v>
      </c>
      <c r="FQ94" s="818">
        <f>'[4]3'!FQ94</f>
        <v>0.01</v>
      </c>
      <c r="FR94" s="818">
        <f>'[4]3'!FR94</f>
        <v>8.3000000000000001E-3</v>
      </c>
      <c r="FS94" s="818">
        <f>'[4]3'!FS94</f>
        <v>3.0000000000000001E-3</v>
      </c>
      <c r="FT94" s="757">
        <f t="shared" si="210"/>
        <v>31.823999999999998</v>
      </c>
      <c r="FU94" s="757">
        <f t="shared" si="211"/>
        <v>5.5680000000000005</v>
      </c>
      <c r="FV94" s="757">
        <f t="shared" si="212"/>
        <v>0</v>
      </c>
      <c r="FW94" s="757">
        <f t="shared" si="213"/>
        <v>0</v>
      </c>
      <c r="FX94" s="757">
        <f t="shared" si="214"/>
        <v>10394.98</v>
      </c>
      <c r="FY94" s="757">
        <f t="shared" si="215"/>
        <v>2.88</v>
      </c>
      <c r="FZ94" s="757">
        <f t="shared" si="216"/>
        <v>800.64</v>
      </c>
      <c r="GA94" s="757">
        <f t="shared" si="217"/>
        <v>40.271999999999998</v>
      </c>
      <c r="GB94" s="833">
        <f t="shared" si="218"/>
        <v>11195.619999999999</v>
      </c>
      <c r="GC94" s="835">
        <f t="shared" si="117"/>
        <v>182.2749</v>
      </c>
      <c r="GD94" s="836">
        <f t="shared" si="117"/>
        <v>50672.42</v>
      </c>
      <c r="GE94" s="837">
        <f t="shared" si="118"/>
        <v>179.18111999999999</v>
      </c>
      <c r="GF94" s="838">
        <f t="shared" si="118"/>
        <v>49812.349999999991</v>
      </c>
      <c r="GG94" s="839">
        <f t="shared" si="119"/>
        <v>361.45601999999997</v>
      </c>
      <c r="GH94" s="59">
        <f t="shared" si="119"/>
        <v>100484.76999999999</v>
      </c>
      <c r="GI94" s="828"/>
      <c r="GJ94" s="105">
        <f t="shared" si="230"/>
        <v>337.2100200000001</v>
      </c>
      <c r="GK94" s="59">
        <f t="shared" si="228"/>
        <v>93744.389999999985</v>
      </c>
      <c r="GL94" s="840">
        <f t="shared" si="229"/>
        <v>24.245999999999867</v>
      </c>
      <c r="GM94" s="841">
        <f t="shared" si="229"/>
        <v>6740.3800000000047</v>
      </c>
    </row>
    <row r="95" spans="1:198" ht="18" customHeight="1">
      <c r="A95" s="814">
        <v>81</v>
      </c>
      <c r="B95" s="757" t="s">
        <v>1272</v>
      </c>
      <c r="C95" s="33" t="s">
        <v>1191</v>
      </c>
      <c r="D95" s="832">
        <f>[4]цены!E89</f>
        <v>262</v>
      </c>
      <c r="E95" s="818">
        <f>'[4]3'!E95</f>
        <v>8.2000000000000007E-3</v>
      </c>
      <c r="F95" s="818">
        <f>'[4]3'!F95</f>
        <v>6.0000000000000001E-3</v>
      </c>
      <c r="G95" s="818">
        <f>'[4]3'!G95</f>
        <v>8.2000000000000007E-3</v>
      </c>
      <c r="H95" s="818">
        <f>'[4]3'!H95</f>
        <v>8.2000000000000007E-3</v>
      </c>
      <c r="I95" s="818">
        <f>'[4]3'!I95</f>
        <v>6.7999999999999996E-3</v>
      </c>
      <c r="J95" s="818">
        <f>'[4]3'!J95</f>
        <v>3.0000000000000001E-3</v>
      </c>
      <c r="K95" s="757">
        <f t="shared" si="120"/>
        <v>21.565180000000002</v>
      </c>
      <c r="L95" s="757">
        <f t="shared" si="121"/>
        <v>3.5802000000000005</v>
      </c>
      <c r="M95" s="819">
        <f t="shared" si="122"/>
        <v>0</v>
      </c>
      <c r="N95" s="819">
        <f t="shared" si="123"/>
        <v>0</v>
      </c>
      <c r="O95" s="757">
        <f t="shared" si="124"/>
        <v>6588.09</v>
      </c>
      <c r="P95" s="815">
        <f t="shared" si="219"/>
        <v>1.794</v>
      </c>
      <c r="Q95" s="757">
        <f t="shared" si="125"/>
        <v>470.03</v>
      </c>
      <c r="R95" s="757">
        <f t="shared" si="126"/>
        <v>26.939380000000003</v>
      </c>
      <c r="S95" s="833">
        <f t="shared" si="127"/>
        <v>7058.12</v>
      </c>
      <c r="T95" s="821">
        <f>'[4]3'!T95</f>
        <v>8.2000000000000007E-3</v>
      </c>
      <c r="U95" s="818">
        <f>'[4]3'!U95</f>
        <v>6.0000000000000001E-3</v>
      </c>
      <c r="V95" s="818">
        <f>'[4]3'!V95</f>
        <v>8.2000000000000007E-3</v>
      </c>
      <c r="W95" s="818">
        <f>'[4]3'!W95</f>
        <v>8.2000000000000007E-3</v>
      </c>
      <c r="X95" s="818">
        <f>'[4]3'!X95</f>
        <v>6.7999999999999996E-3</v>
      </c>
      <c r="Y95" s="818">
        <f>'[4]3'!Y95</f>
        <v>3.0000000000000001E-3</v>
      </c>
      <c r="Z95" s="757">
        <f t="shared" si="128"/>
        <v>26.449920000000002</v>
      </c>
      <c r="AA95" s="757">
        <f t="shared" si="129"/>
        <v>4.7627999999999995</v>
      </c>
      <c r="AB95" s="757">
        <f t="shared" si="130"/>
        <v>0</v>
      </c>
      <c r="AC95" s="757">
        <f t="shared" si="131"/>
        <v>0</v>
      </c>
      <c r="AD95" s="757">
        <f t="shared" si="132"/>
        <v>8177.73</v>
      </c>
      <c r="AE95" s="815">
        <f t="shared" si="220"/>
        <v>2.484</v>
      </c>
      <c r="AF95" s="757">
        <f t="shared" si="133"/>
        <v>650.80999999999995</v>
      </c>
      <c r="AG95" s="757">
        <f t="shared" si="134"/>
        <v>33.696719999999999</v>
      </c>
      <c r="AH95" s="833">
        <f t="shared" si="135"/>
        <v>8828.5399999999991</v>
      </c>
      <c r="AI95" s="834">
        <v>8.2000000000000007E-3</v>
      </c>
      <c r="AJ95" s="808">
        <v>6.0000000000000001E-3</v>
      </c>
      <c r="AK95" s="808">
        <v>8.2000000000000007E-3</v>
      </c>
      <c r="AL95" s="808">
        <v>8.2000000000000007E-3</v>
      </c>
      <c r="AM95" s="808">
        <v>6.7999999999999996E-3</v>
      </c>
      <c r="AN95" s="808">
        <v>3.0000000000000001E-3</v>
      </c>
      <c r="AO95" s="757">
        <f t="shared" si="136"/>
        <v>33.570800000000006</v>
      </c>
      <c r="AP95" s="757">
        <f t="shared" si="137"/>
        <v>6.3120000000000029</v>
      </c>
      <c r="AQ95" s="757">
        <f t="shared" si="138"/>
        <v>0</v>
      </c>
      <c r="AR95" s="757">
        <f t="shared" si="139"/>
        <v>0</v>
      </c>
      <c r="AS95" s="757">
        <f t="shared" si="140"/>
        <v>10449.290000000001</v>
      </c>
      <c r="AT95" s="815">
        <f t="shared" si="221"/>
        <v>2.7600000000000002</v>
      </c>
      <c r="AU95" s="757">
        <f t="shared" si="141"/>
        <v>723.12</v>
      </c>
      <c r="AV95" s="757">
        <f t="shared" si="142"/>
        <v>42.642800000000008</v>
      </c>
      <c r="AW95" s="833">
        <f t="shared" si="143"/>
        <v>11172.410000000002</v>
      </c>
      <c r="AX95" s="818">
        <f>'[4]3'!AX95</f>
        <v>8.2000000000000007E-3</v>
      </c>
      <c r="AY95" s="818">
        <f>'[4]3'!AY95</f>
        <v>6.0000000000000001E-3</v>
      </c>
      <c r="AZ95" s="818">
        <f>'[4]3'!AZ95</f>
        <v>8.2000000000000007E-3</v>
      </c>
      <c r="BA95" s="818">
        <f>'[4]3'!BA95</f>
        <v>8.2000000000000007E-3</v>
      </c>
      <c r="BB95" s="818">
        <f>'[4]3'!BB95</f>
        <v>6.7999999999999996E-3</v>
      </c>
      <c r="BC95" s="818">
        <f>'[4]3'!BC95</f>
        <v>3.0000000000000001E-3</v>
      </c>
      <c r="BD95" s="757">
        <f t="shared" si="144"/>
        <v>28.994380000000003</v>
      </c>
      <c r="BE95" s="757">
        <f t="shared" si="145"/>
        <v>5.9621999999999984</v>
      </c>
      <c r="BF95" s="757">
        <f t="shared" si="146"/>
        <v>0</v>
      </c>
      <c r="BG95" s="757">
        <f t="shared" si="147"/>
        <v>0</v>
      </c>
      <c r="BH95" s="757">
        <f t="shared" si="148"/>
        <v>9158.6200000000008</v>
      </c>
      <c r="BI95" s="815">
        <f t="shared" si="222"/>
        <v>0</v>
      </c>
      <c r="BJ95" s="757">
        <f t="shared" si="149"/>
        <v>0</v>
      </c>
      <c r="BK95" s="757">
        <f t="shared" si="150"/>
        <v>34.956580000000002</v>
      </c>
      <c r="BL95" s="833">
        <f t="shared" si="151"/>
        <v>9158.6200000000008</v>
      </c>
      <c r="BM95" s="821">
        <f>'[4]3'!BM95</f>
        <v>8.2000000000000007E-3</v>
      </c>
      <c r="BN95" s="818">
        <f>'[4]3'!BN95</f>
        <v>6.0000000000000001E-3</v>
      </c>
      <c r="BO95" s="818">
        <f>'[4]3'!BO95</f>
        <v>8.2000000000000007E-3</v>
      </c>
      <c r="BP95" s="818">
        <f>'[4]3'!BP95</f>
        <v>8.2000000000000007E-3</v>
      </c>
      <c r="BQ95" s="818">
        <f>'[4]3'!BQ95</f>
        <v>6.7999999999999996E-3</v>
      </c>
      <c r="BR95" s="818">
        <f>'[4]3'!BR95</f>
        <v>3.0000000000000001E-3</v>
      </c>
      <c r="BS95" s="757">
        <f t="shared" si="152"/>
        <v>21.859559999999998</v>
      </c>
      <c r="BT95" s="757">
        <f t="shared" si="153"/>
        <v>5.0760000000000005</v>
      </c>
      <c r="BU95" s="757">
        <f t="shared" si="154"/>
        <v>0</v>
      </c>
      <c r="BV95" s="757">
        <f t="shared" si="155"/>
        <v>0</v>
      </c>
      <c r="BW95" s="757">
        <f t="shared" si="156"/>
        <v>7057.12</v>
      </c>
      <c r="BX95" s="815">
        <f t="shared" si="223"/>
        <v>2.2680000000000002</v>
      </c>
      <c r="BY95" s="757">
        <f t="shared" si="157"/>
        <v>594.22</v>
      </c>
      <c r="BZ95" s="757">
        <f t="shared" si="158"/>
        <v>29.20356</v>
      </c>
      <c r="CA95" s="833">
        <f t="shared" si="159"/>
        <v>7651.34</v>
      </c>
      <c r="CB95" s="818">
        <f>'[4]3'!CB95</f>
        <v>8.2000000000000007E-3</v>
      </c>
      <c r="CC95" s="818">
        <f>'[4]3'!CC95</f>
        <v>6.0000000000000001E-3</v>
      </c>
      <c r="CD95" s="818">
        <f>'[4]3'!CD95</f>
        <v>8.2000000000000007E-3</v>
      </c>
      <c r="CE95" s="818">
        <f>'[4]3'!CE95</f>
        <v>8.2000000000000007E-3</v>
      </c>
      <c r="CF95" s="818">
        <f>'[4]3'!CF95</f>
        <v>6.7999999999999996E-3</v>
      </c>
      <c r="CG95" s="818">
        <f>'[4]3'!CG95</f>
        <v>3.0000000000000001E-3</v>
      </c>
      <c r="CH95" s="757">
        <f t="shared" si="160"/>
        <v>15.844860000000001</v>
      </c>
      <c r="CI95" s="757">
        <f t="shared" si="161"/>
        <v>4.3434000000000017</v>
      </c>
      <c r="CJ95" s="757">
        <f t="shared" si="162"/>
        <v>0</v>
      </c>
      <c r="CK95" s="757">
        <f t="shared" si="163"/>
        <v>0</v>
      </c>
      <c r="CL95" s="757">
        <f t="shared" si="164"/>
        <v>5289.32</v>
      </c>
      <c r="CM95" s="815">
        <f t="shared" si="224"/>
        <v>1.881</v>
      </c>
      <c r="CN95" s="757">
        <f t="shared" si="165"/>
        <v>492.82</v>
      </c>
      <c r="CO95" s="757">
        <f t="shared" si="166"/>
        <v>22.069260000000003</v>
      </c>
      <c r="CP95" s="833">
        <f t="shared" si="167"/>
        <v>5782.1399999999994</v>
      </c>
      <c r="CQ95" s="821">
        <f>'[4]3'!CQ95</f>
        <v>8.2000000000000007E-3</v>
      </c>
      <c r="CR95" s="818">
        <f>'[4]3'!CR95</f>
        <v>6.0000000000000001E-3</v>
      </c>
      <c r="CS95" s="818">
        <f>'[4]3'!CS95</f>
        <v>8.2000000000000007E-3</v>
      </c>
      <c r="CT95" s="818">
        <f>'[4]3'!CT95</f>
        <v>8.2000000000000007E-3</v>
      </c>
      <c r="CU95" s="818">
        <f>'[4]3'!CU95</f>
        <v>6.7999999999999996E-3</v>
      </c>
      <c r="CV95" s="818">
        <f>'[4]3'!CV95</f>
        <v>3.0000000000000001E-3</v>
      </c>
      <c r="CW95" s="757">
        <f t="shared" si="168"/>
        <v>11.840800000000002</v>
      </c>
      <c r="CX95" s="757">
        <f t="shared" si="169"/>
        <v>3.8418000000000005</v>
      </c>
      <c r="CY95" s="757">
        <f t="shared" si="170"/>
        <v>0</v>
      </c>
      <c r="CZ95" s="757">
        <f t="shared" si="171"/>
        <v>0</v>
      </c>
      <c r="DA95" s="757">
        <f t="shared" si="172"/>
        <v>4108.84</v>
      </c>
      <c r="DB95" s="815">
        <f t="shared" si="225"/>
        <v>1.3109999999999999</v>
      </c>
      <c r="DC95" s="757">
        <f t="shared" si="173"/>
        <v>343.48</v>
      </c>
      <c r="DD95" s="757">
        <f t="shared" si="174"/>
        <v>16.993600000000001</v>
      </c>
      <c r="DE95" s="833">
        <f t="shared" si="175"/>
        <v>4452.32</v>
      </c>
      <c r="DF95" s="821">
        <f>'[4]3'!DF95</f>
        <v>8.2000000000000007E-3</v>
      </c>
      <c r="DG95" s="818">
        <f>'[4]3'!DG95</f>
        <v>6.0000000000000001E-3</v>
      </c>
      <c r="DH95" s="818">
        <f>'[4]3'!DH95</f>
        <v>8.2000000000000007E-3</v>
      </c>
      <c r="DI95" s="818">
        <f>'[4]3'!DI95</f>
        <v>8.2000000000000007E-3</v>
      </c>
      <c r="DJ95" s="818">
        <f>'[4]3'!DJ95</f>
        <v>6.7999999999999996E-3</v>
      </c>
      <c r="DK95" s="818">
        <f>'[4]3'!DK95</f>
        <v>3.0000000000000001E-3</v>
      </c>
      <c r="DL95" s="757">
        <f t="shared" si="176"/>
        <v>16.37622</v>
      </c>
      <c r="DM95" s="757">
        <f t="shared" si="177"/>
        <v>4.3974000000000002</v>
      </c>
      <c r="DN95" s="757">
        <f t="shared" si="178"/>
        <v>0</v>
      </c>
      <c r="DO95" s="757">
        <f t="shared" si="179"/>
        <v>0</v>
      </c>
      <c r="DP95" s="757">
        <f t="shared" si="180"/>
        <v>5442.69</v>
      </c>
      <c r="DQ95" s="815">
        <f t="shared" si="226"/>
        <v>1.6380000000000001</v>
      </c>
      <c r="DR95" s="757">
        <f t="shared" si="181"/>
        <v>429.16</v>
      </c>
      <c r="DS95" s="757">
        <f t="shared" si="182"/>
        <v>22.411620000000003</v>
      </c>
      <c r="DT95" s="833">
        <f t="shared" si="183"/>
        <v>5871.8499999999995</v>
      </c>
      <c r="DU95" s="821">
        <f>'[4]3'!DU95</f>
        <v>8.2000000000000007E-3</v>
      </c>
      <c r="DV95" s="818">
        <f>'[4]3'!DV95</f>
        <v>6.0000000000000001E-3</v>
      </c>
      <c r="DW95" s="818">
        <f>'[4]3'!DW95</f>
        <v>8.2000000000000007E-3</v>
      </c>
      <c r="DX95" s="818">
        <f>'[4]3'!DX95</f>
        <v>8.2000000000000007E-3</v>
      </c>
      <c r="DY95" s="818">
        <f>'[4]3'!DY95</f>
        <v>6.7999999999999996E-3</v>
      </c>
      <c r="DZ95" s="818">
        <f>'[4]3'!DZ95</f>
        <v>3.0000000000000001E-3</v>
      </c>
      <c r="EA95" s="757">
        <f t="shared" si="184"/>
        <v>25.354400000000002</v>
      </c>
      <c r="EB95" s="757">
        <f t="shared" si="185"/>
        <v>4.3919999999999995</v>
      </c>
      <c r="EC95" s="757">
        <f t="shared" si="186"/>
        <v>0</v>
      </c>
      <c r="ED95" s="757">
        <f t="shared" si="187"/>
        <v>0</v>
      </c>
      <c r="EE95" s="757">
        <f t="shared" si="188"/>
        <v>7793.56</v>
      </c>
      <c r="EF95" s="757">
        <f t="shared" si="227"/>
        <v>2.1</v>
      </c>
      <c r="EG95" s="757">
        <f t="shared" si="189"/>
        <v>550.20000000000005</v>
      </c>
      <c r="EH95" s="757">
        <f t="shared" si="190"/>
        <v>31.846400000000003</v>
      </c>
      <c r="EI95" s="833">
        <f t="shared" si="191"/>
        <v>8343.76</v>
      </c>
      <c r="EJ95" s="821">
        <f>'[4]3'!EJ95</f>
        <v>8.2000000000000007E-3</v>
      </c>
      <c r="EK95" s="818">
        <f>'[4]3'!EK95</f>
        <v>6.0000000000000001E-3</v>
      </c>
      <c r="EL95" s="818">
        <f>'[4]3'!EL95</f>
        <v>8.2000000000000007E-3</v>
      </c>
      <c r="EM95" s="818">
        <f>'[4]3'!EM95</f>
        <v>8.2000000000000007E-3</v>
      </c>
      <c r="EN95" s="818">
        <f>'[4]3'!EN95</f>
        <v>6.7999999999999996E-3</v>
      </c>
      <c r="EO95" s="818">
        <f>'[4]3'!EO95</f>
        <v>3.0000000000000001E-3</v>
      </c>
      <c r="EP95" s="757">
        <f t="shared" si="192"/>
        <v>27.825880000000002</v>
      </c>
      <c r="EQ95" s="757">
        <f t="shared" si="193"/>
        <v>4.343399999999999</v>
      </c>
      <c r="ER95" s="757">
        <f t="shared" si="194"/>
        <v>0</v>
      </c>
      <c r="ES95" s="757">
        <f t="shared" si="195"/>
        <v>0</v>
      </c>
      <c r="ET95" s="757">
        <f t="shared" si="196"/>
        <v>8428.35</v>
      </c>
      <c r="EU95" s="757">
        <f t="shared" si="197"/>
        <v>2.3940000000000001</v>
      </c>
      <c r="EV95" s="757">
        <f t="shared" si="198"/>
        <v>627.23</v>
      </c>
      <c r="EW95" s="757">
        <f t="shared" si="199"/>
        <v>34.563279999999999</v>
      </c>
      <c r="EX95" s="833">
        <f t="shared" si="200"/>
        <v>9055.58</v>
      </c>
      <c r="EY95" s="818">
        <f>'[4]3'!EY95</f>
        <v>8.2000000000000007E-3</v>
      </c>
      <c r="EZ95" s="818">
        <f>'[4]3'!EZ95</f>
        <v>6.0000000000000001E-3</v>
      </c>
      <c r="FA95" s="818">
        <f>'[4]3'!FA95</f>
        <v>8.2000000000000007E-3</v>
      </c>
      <c r="FB95" s="818">
        <f>'[4]3'!FB95</f>
        <v>8.2000000000000007E-3</v>
      </c>
      <c r="FC95" s="818">
        <f>'[4]3'!FC95</f>
        <v>6.7999999999999996E-3</v>
      </c>
      <c r="FD95" s="818">
        <f>'[4]3'!FD95</f>
        <v>3.0000000000000001E-3</v>
      </c>
      <c r="FE95" s="757">
        <f t="shared" si="201"/>
        <v>30.863980000000005</v>
      </c>
      <c r="FF95" s="757">
        <f t="shared" si="202"/>
        <v>4.9703999999999997</v>
      </c>
      <c r="FG95" s="757">
        <f t="shared" si="203"/>
        <v>0</v>
      </c>
      <c r="FH95" s="757">
        <f t="shared" si="204"/>
        <v>0</v>
      </c>
      <c r="FI95" s="757">
        <f t="shared" si="205"/>
        <v>9388.61</v>
      </c>
      <c r="FJ95" s="757">
        <f t="shared" si="206"/>
        <v>2.7360000000000002</v>
      </c>
      <c r="FK95" s="757">
        <f t="shared" si="207"/>
        <v>716.83</v>
      </c>
      <c r="FL95" s="757">
        <f t="shared" si="208"/>
        <v>38.57038</v>
      </c>
      <c r="FM95" s="833">
        <f t="shared" si="209"/>
        <v>10105.44</v>
      </c>
      <c r="FN95" s="818">
        <f>'[4]3'!FN95</f>
        <v>8.2000000000000007E-3</v>
      </c>
      <c r="FO95" s="818">
        <f>'[4]3'!FO95</f>
        <v>6.0000000000000001E-3</v>
      </c>
      <c r="FP95" s="818">
        <f>'[4]3'!FP95</f>
        <v>8.2000000000000007E-3</v>
      </c>
      <c r="FQ95" s="818">
        <f>'[4]3'!FQ95</f>
        <v>8.2000000000000007E-3</v>
      </c>
      <c r="FR95" s="818">
        <f>'[4]3'!FR95</f>
        <v>6.7999999999999996E-3</v>
      </c>
      <c r="FS95" s="818">
        <f>'[4]3'!FS95</f>
        <v>3.0000000000000001E-3</v>
      </c>
      <c r="FT95" s="757">
        <f t="shared" si="210"/>
        <v>33.456000000000003</v>
      </c>
      <c r="FU95" s="757">
        <f t="shared" si="211"/>
        <v>5.5680000000000005</v>
      </c>
      <c r="FV95" s="757">
        <f t="shared" si="212"/>
        <v>0</v>
      </c>
      <c r="FW95" s="757">
        <f t="shared" si="213"/>
        <v>0</v>
      </c>
      <c r="FX95" s="757">
        <f t="shared" si="214"/>
        <v>10224.290000000001</v>
      </c>
      <c r="FY95" s="757">
        <f t="shared" si="215"/>
        <v>2.88</v>
      </c>
      <c r="FZ95" s="757">
        <f t="shared" si="216"/>
        <v>754.56</v>
      </c>
      <c r="GA95" s="757">
        <f t="shared" si="217"/>
        <v>41.904000000000003</v>
      </c>
      <c r="GB95" s="833">
        <f t="shared" si="218"/>
        <v>10978.85</v>
      </c>
      <c r="GC95" s="835">
        <f t="shared" si="117"/>
        <v>189.50830000000002</v>
      </c>
      <c r="GD95" s="836">
        <f t="shared" si="117"/>
        <v>49651.17</v>
      </c>
      <c r="GE95" s="837">
        <f t="shared" si="118"/>
        <v>186.28927999999999</v>
      </c>
      <c r="GF95" s="838">
        <f t="shared" si="118"/>
        <v>48807.8</v>
      </c>
      <c r="GG95" s="839">
        <f t="shared" si="119"/>
        <v>375.79758000000004</v>
      </c>
      <c r="GH95" s="59">
        <f t="shared" si="119"/>
        <v>98458.97</v>
      </c>
      <c r="GI95" s="828">
        <v>6</v>
      </c>
      <c r="GJ95" s="105">
        <f t="shared" si="230"/>
        <v>351.55158000000017</v>
      </c>
      <c r="GK95" s="59">
        <f t="shared" si="228"/>
        <v>92106.510000000009</v>
      </c>
      <c r="GL95" s="840">
        <f t="shared" si="229"/>
        <v>24.245999999999867</v>
      </c>
      <c r="GM95" s="841">
        <f t="shared" si="229"/>
        <v>6352.4599999999919</v>
      </c>
    </row>
    <row r="96" spans="1:198" ht="18" customHeight="1">
      <c r="A96" s="831">
        <v>82</v>
      </c>
      <c r="B96" s="757" t="s">
        <v>1273</v>
      </c>
      <c r="C96" s="33" t="s">
        <v>1191</v>
      </c>
      <c r="D96" s="832">
        <f>[4]цены!E90</f>
        <v>178</v>
      </c>
      <c r="E96" s="818">
        <f>'[4]3'!E96</f>
        <v>6.0000000000000001E-3</v>
      </c>
      <c r="F96" s="818">
        <f>'[4]3'!F96</f>
        <v>3.0000000000000001E-3</v>
      </c>
      <c r="G96" s="818">
        <f>'[4]3'!G96</f>
        <v>6.0000000000000001E-3</v>
      </c>
      <c r="H96" s="818">
        <f>'[4]3'!H96</f>
        <v>6.0000000000000001E-3</v>
      </c>
      <c r="I96" s="818">
        <f>'[4]3'!I96</f>
        <v>3.0000000000000001E-3</v>
      </c>
      <c r="J96" s="818">
        <f>'[4]3'!J96</f>
        <v>0</v>
      </c>
      <c r="K96" s="757">
        <f t="shared" si="120"/>
        <v>15.779400000000001</v>
      </c>
      <c r="L96" s="757">
        <f t="shared" si="121"/>
        <v>1.7901000000000002</v>
      </c>
      <c r="M96" s="819">
        <f t="shared" si="122"/>
        <v>0</v>
      </c>
      <c r="N96" s="819">
        <f t="shared" si="123"/>
        <v>0</v>
      </c>
      <c r="O96" s="757">
        <f t="shared" si="124"/>
        <v>3127.37</v>
      </c>
      <c r="P96" s="815">
        <f t="shared" si="219"/>
        <v>0</v>
      </c>
      <c r="Q96" s="757">
        <f t="shared" si="125"/>
        <v>0</v>
      </c>
      <c r="R96" s="757">
        <f t="shared" si="126"/>
        <v>17.569500000000001</v>
      </c>
      <c r="S96" s="833">
        <f t="shared" si="127"/>
        <v>3127.37</v>
      </c>
      <c r="T96" s="821">
        <f>'[4]3'!T96</f>
        <v>6.0000000000000001E-3</v>
      </c>
      <c r="U96" s="818">
        <f>'[4]3'!U96</f>
        <v>3.0000000000000001E-3</v>
      </c>
      <c r="V96" s="818">
        <f>'[4]3'!V96</f>
        <v>6.0000000000000001E-3</v>
      </c>
      <c r="W96" s="818">
        <f>'[4]3'!W96</f>
        <v>6.0000000000000001E-3</v>
      </c>
      <c r="X96" s="818">
        <f>'[4]3'!X96</f>
        <v>3.0000000000000001E-3</v>
      </c>
      <c r="Y96" s="818">
        <f>'[4]3'!Y96</f>
        <v>0</v>
      </c>
      <c r="Z96" s="757">
        <f t="shared" si="128"/>
        <v>19.3536</v>
      </c>
      <c r="AA96" s="757">
        <f t="shared" si="129"/>
        <v>2.3813999999999997</v>
      </c>
      <c r="AB96" s="757">
        <f t="shared" si="130"/>
        <v>0</v>
      </c>
      <c r="AC96" s="757">
        <f t="shared" si="131"/>
        <v>0</v>
      </c>
      <c r="AD96" s="757">
        <f t="shared" si="132"/>
        <v>3868.83</v>
      </c>
      <c r="AE96" s="815">
        <f t="shared" si="220"/>
        <v>0</v>
      </c>
      <c r="AF96" s="757">
        <f t="shared" si="133"/>
        <v>0</v>
      </c>
      <c r="AG96" s="757">
        <f t="shared" si="134"/>
        <v>21.734999999999999</v>
      </c>
      <c r="AH96" s="833">
        <f t="shared" si="135"/>
        <v>3868.83</v>
      </c>
      <c r="AI96" s="834">
        <v>6.0000000000000001E-3</v>
      </c>
      <c r="AJ96" s="808">
        <v>3.0000000000000001E-3</v>
      </c>
      <c r="AK96" s="808">
        <v>6.0000000000000001E-3</v>
      </c>
      <c r="AL96" s="808">
        <v>6.0000000000000001E-3</v>
      </c>
      <c r="AM96" s="808">
        <v>3.0000000000000001E-3</v>
      </c>
      <c r="AN96" s="808"/>
      <c r="AO96" s="757">
        <f t="shared" si="136"/>
        <v>24.564</v>
      </c>
      <c r="AP96" s="757">
        <f t="shared" si="137"/>
        <v>3.1560000000000015</v>
      </c>
      <c r="AQ96" s="757">
        <f t="shared" si="138"/>
        <v>0</v>
      </c>
      <c r="AR96" s="757">
        <f t="shared" si="139"/>
        <v>0</v>
      </c>
      <c r="AS96" s="757">
        <f t="shared" si="140"/>
        <v>4934.16</v>
      </c>
      <c r="AT96" s="815">
        <f t="shared" si="221"/>
        <v>0</v>
      </c>
      <c r="AU96" s="757">
        <f t="shared" si="141"/>
        <v>0</v>
      </c>
      <c r="AV96" s="757">
        <f t="shared" si="142"/>
        <v>27.720000000000002</v>
      </c>
      <c r="AW96" s="833">
        <f t="shared" si="143"/>
        <v>4934.16</v>
      </c>
      <c r="AX96" s="818">
        <f>'[4]3'!AX96</f>
        <v>6.0000000000000001E-3</v>
      </c>
      <c r="AY96" s="818">
        <f>'[4]3'!AY96</f>
        <v>3.0000000000000001E-3</v>
      </c>
      <c r="AZ96" s="818">
        <f>'[4]3'!AZ96</f>
        <v>6.0000000000000001E-3</v>
      </c>
      <c r="BA96" s="818">
        <f>'[4]3'!BA96</f>
        <v>6.0000000000000001E-3</v>
      </c>
      <c r="BB96" s="818">
        <f>'[4]3'!BB96</f>
        <v>3.0000000000000001E-3</v>
      </c>
      <c r="BC96" s="818">
        <f>'[4]3'!BC96</f>
        <v>0</v>
      </c>
      <c r="BD96" s="757">
        <f t="shared" si="144"/>
        <v>21.215400000000002</v>
      </c>
      <c r="BE96" s="757">
        <f t="shared" si="145"/>
        <v>2.9810999999999992</v>
      </c>
      <c r="BF96" s="757">
        <f t="shared" si="146"/>
        <v>0</v>
      </c>
      <c r="BG96" s="757">
        <f t="shared" si="147"/>
        <v>0</v>
      </c>
      <c r="BH96" s="757">
        <f t="shared" si="148"/>
        <v>4306.9799999999996</v>
      </c>
      <c r="BI96" s="815">
        <f t="shared" si="222"/>
        <v>0</v>
      </c>
      <c r="BJ96" s="757">
        <f t="shared" si="149"/>
        <v>0</v>
      </c>
      <c r="BK96" s="757">
        <f t="shared" si="150"/>
        <v>24.1965</v>
      </c>
      <c r="BL96" s="833">
        <f t="shared" si="151"/>
        <v>4306.9799999999996</v>
      </c>
      <c r="BM96" s="821">
        <f>'[4]3'!BM96</f>
        <v>6.0000000000000001E-3</v>
      </c>
      <c r="BN96" s="818">
        <f>'[4]3'!BN96</f>
        <v>3.0000000000000001E-3</v>
      </c>
      <c r="BO96" s="818">
        <f>'[4]3'!BO96</f>
        <v>6.0000000000000001E-3</v>
      </c>
      <c r="BP96" s="818">
        <f>'[4]3'!BP96</f>
        <v>6.0000000000000001E-3</v>
      </c>
      <c r="BQ96" s="818">
        <f>'[4]3'!BQ96</f>
        <v>3.0000000000000001E-3</v>
      </c>
      <c r="BR96" s="818">
        <f>'[4]3'!BR96</f>
        <v>0</v>
      </c>
      <c r="BS96" s="757">
        <f t="shared" si="152"/>
        <v>15.994799999999998</v>
      </c>
      <c r="BT96" s="757">
        <f t="shared" si="153"/>
        <v>2.5380000000000003</v>
      </c>
      <c r="BU96" s="757">
        <f t="shared" si="154"/>
        <v>0</v>
      </c>
      <c r="BV96" s="757">
        <f t="shared" si="155"/>
        <v>0</v>
      </c>
      <c r="BW96" s="757">
        <f t="shared" si="156"/>
        <v>3298.84</v>
      </c>
      <c r="BX96" s="815">
        <f t="shared" si="223"/>
        <v>0</v>
      </c>
      <c r="BY96" s="757">
        <f t="shared" si="157"/>
        <v>0</v>
      </c>
      <c r="BZ96" s="757">
        <f t="shared" si="158"/>
        <v>18.532799999999998</v>
      </c>
      <c r="CA96" s="833">
        <f t="shared" si="159"/>
        <v>3298.84</v>
      </c>
      <c r="CB96" s="818">
        <f>'[4]3'!CB96</f>
        <v>6.0000000000000001E-3</v>
      </c>
      <c r="CC96" s="818">
        <f>'[4]3'!CC96</f>
        <v>3.0000000000000001E-3</v>
      </c>
      <c r="CD96" s="818">
        <f>'[4]3'!CD96</f>
        <v>6.0000000000000001E-3</v>
      </c>
      <c r="CE96" s="818">
        <f>'[4]3'!CE96</f>
        <v>6.0000000000000001E-3</v>
      </c>
      <c r="CF96" s="818">
        <f>'[4]3'!CF96</f>
        <v>3.0000000000000001E-3</v>
      </c>
      <c r="CG96" s="818">
        <f>'[4]3'!CG96</f>
        <v>0</v>
      </c>
      <c r="CH96" s="757">
        <f t="shared" si="160"/>
        <v>11.5938</v>
      </c>
      <c r="CI96" s="757">
        <f t="shared" si="161"/>
        <v>2.1717000000000009</v>
      </c>
      <c r="CJ96" s="757">
        <f t="shared" si="162"/>
        <v>0</v>
      </c>
      <c r="CK96" s="757">
        <f t="shared" si="163"/>
        <v>0</v>
      </c>
      <c r="CL96" s="757">
        <f t="shared" si="164"/>
        <v>2450.2600000000002</v>
      </c>
      <c r="CM96" s="815">
        <f t="shared" si="224"/>
        <v>0</v>
      </c>
      <c r="CN96" s="757">
        <f t="shared" si="165"/>
        <v>0</v>
      </c>
      <c r="CO96" s="757">
        <f t="shared" si="166"/>
        <v>13.765500000000001</v>
      </c>
      <c r="CP96" s="833">
        <f t="shared" si="167"/>
        <v>2450.2600000000002</v>
      </c>
      <c r="CQ96" s="821">
        <f>'[4]3'!CQ96</f>
        <v>6.0000000000000001E-3</v>
      </c>
      <c r="CR96" s="818">
        <f>'[4]3'!CR96</f>
        <v>3.0000000000000001E-3</v>
      </c>
      <c r="CS96" s="818">
        <f>'[4]3'!CS96</f>
        <v>6.0000000000000001E-3</v>
      </c>
      <c r="CT96" s="818">
        <f>'[4]3'!CT96</f>
        <v>6.0000000000000001E-3</v>
      </c>
      <c r="CU96" s="818">
        <f>'[4]3'!CU96</f>
        <v>3.0000000000000001E-3</v>
      </c>
      <c r="CV96" s="818">
        <f>'[4]3'!CV96</f>
        <v>0</v>
      </c>
      <c r="CW96" s="757">
        <f t="shared" si="168"/>
        <v>8.6639999999999997</v>
      </c>
      <c r="CX96" s="757">
        <f t="shared" si="169"/>
        <v>1.9209000000000003</v>
      </c>
      <c r="CY96" s="757">
        <f t="shared" si="170"/>
        <v>0</v>
      </c>
      <c r="CZ96" s="757">
        <f t="shared" si="171"/>
        <v>0</v>
      </c>
      <c r="DA96" s="757">
        <f t="shared" si="172"/>
        <v>1884.11</v>
      </c>
      <c r="DB96" s="815">
        <f t="shared" si="225"/>
        <v>0</v>
      </c>
      <c r="DC96" s="757">
        <f t="shared" si="173"/>
        <v>0</v>
      </c>
      <c r="DD96" s="757">
        <f t="shared" si="174"/>
        <v>10.584899999999999</v>
      </c>
      <c r="DE96" s="833">
        <f t="shared" si="175"/>
        <v>1884.11</v>
      </c>
      <c r="DF96" s="821">
        <f>'[4]3'!DF96</f>
        <v>6.0000000000000001E-3</v>
      </c>
      <c r="DG96" s="818">
        <f>'[4]3'!DG96</f>
        <v>3.0000000000000001E-3</v>
      </c>
      <c r="DH96" s="818">
        <f>'[4]3'!DH96</f>
        <v>6.0000000000000001E-3</v>
      </c>
      <c r="DI96" s="818">
        <f>'[4]3'!DI96</f>
        <v>6.0000000000000001E-3</v>
      </c>
      <c r="DJ96" s="818">
        <f>'[4]3'!DJ96</f>
        <v>3.0000000000000001E-3</v>
      </c>
      <c r="DK96" s="818">
        <f>'[4]3'!DK96</f>
        <v>0</v>
      </c>
      <c r="DL96" s="757">
        <f t="shared" si="176"/>
        <v>11.9826</v>
      </c>
      <c r="DM96" s="757">
        <f t="shared" si="177"/>
        <v>2.1987000000000001</v>
      </c>
      <c r="DN96" s="757">
        <f t="shared" si="178"/>
        <v>0</v>
      </c>
      <c r="DO96" s="757">
        <f t="shared" si="179"/>
        <v>0</v>
      </c>
      <c r="DP96" s="757">
        <f t="shared" si="180"/>
        <v>2524.27</v>
      </c>
      <c r="DQ96" s="815">
        <f t="shared" si="226"/>
        <v>0</v>
      </c>
      <c r="DR96" s="757">
        <f t="shared" si="181"/>
        <v>0</v>
      </c>
      <c r="DS96" s="757">
        <f t="shared" si="182"/>
        <v>14.1813</v>
      </c>
      <c r="DT96" s="833">
        <f t="shared" si="183"/>
        <v>2524.27</v>
      </c>
      <c r="DU96" s="821">
        <f>'[4]3'!DU96</f>
        <v>6.0000000000000001E-3</v>
      </c>
      <c r="DV96" s="818">
        <f>'[4]3'!DV96</f>
        <v>3.0000000000000001E-3</v>
      </c>
      <c r="DW96" s="818">
        <f>'[4]3'!DW96</f>
        <v>6.0000000000000001E-3</v>
      </c>
      <c r="DX96" s="818">
        <f>'[4]3'!DX96</f>
        <v>6.0000000000000001E-3</v>
      </c>
      <c r="DY96" s="818">
        <f>'[4]3'!DY96</f>
        <v>3.0000000000000001E-3</v>
      </c>
      <c r="DZ96" s="818">
        <f>'[4]3'!DZ96</f>
        <v>0</v>
      </c>
      <c r="EA96" s="757">
        <f t="shared" si="184"/>
        <v>18.552</v>
      </c>
      <c r="EB96" s="757">
        <f t="shared" si="185"/>
        <v>2.1959999999999997</v>
      </c>
      <c r="EC96" s="757">
        <f t="shared" si="186"/>
        <v>0</v>
      </c>
      <c r="ED96" s="757">
        <f t="shared" si="187"/>
        <v>0</v>
      </c>
      <c r="EE96" s="757">
        <f t="shared" si="188"/>
        <v>3693.14</v>
      </c>
      <c r="EF96" s="757">
        <f t="shared" si="227"/>
        <v>0</v>
      </c>
      <c r="EG96" s="757">
        <f t="shared" si="189"/>
        <v>0</v>
      </c>
      <c r="EH96" s="757">
        <f t="shared" si="190"/>
        <v>20.747999999999998</v>
      </c>
      <c r="EI96" s="833">
        <f t="shared" si="191"/>
        <v>3693.14</v>
      </c>
      <c r="EJ96" s="821">
        <f>'[4]3'!EJ96</f>
        <v>6.0000000000000001E-3</v>
      </c>
      <c r="EK96" s="818">
        <f>'[4]3'!EK96</f>
        <v>3.0000000000000001E-3</v>
      </c>
      <c r="EL96" s="818">
        <f>'[4]3'!EL96</f>
        <v>6.0000000000000001E-3</v>
      </c>
      <c r="EM96" s="818">
        <f>'[4]3'!EM96</f>
        <v>6.0000000000000001E-3</v>
      </c>
      <c r="EN96" s="818">
        <f>'[4]3'!EN96</f>
        <v>3.0000000000000001E-3</v>
      </c>
      <c r="EO96" s="818">
        <f>'[4]3'!EO96</f>
        <v>0</v>
      </c>
      <c r="EP96" s="757">
        <f t="shared" si="192"/>
        <v>20.360400000000002</v>
      </c>
      <c r="EQ96" s="757">
        <f t="shared" si="193"/>
        <v>2.1716999999999995</v>
      </c>
      <c r="ER96" s="757">
        <f t="shared" si="194"/>
        <v>0</v>
      </c>
      <c r="ES96" s="757">
        <f t="shared" si="195"/>
        <v>0</v>
      </c>
      <c r="ET96" s="757">
        <f t="shared" si="196"/>
        <v>4010.71</v>
      </c>
      <c r="EU96" s="757">
        <f t="shared" si="197"/>
        <v>0</v>
      </c>
      <c r="EV96" s="757">
        <f t="shared" si="198"/>
        <v>0</v>
      </c>
      <c r="EW96" s="757">
        <f t="shared" si="199"/>
        <v>22.5321</v>
      </c>
      <c r="EX96" s="833">
        <f t="shared" si="200"/>
        <v>4010.71</v>
      </c>
      <c r="EY96" s="818">
        <f>'[4]3'!EY96</f>
        <v>6.0000000000000001E-3</v>
      </c>
      <c r="EZ96" s="818">
        <f>'[4]3'!EZ96</f>
        <v>3.0000000000000001E-3</v>
      </c>
      <c r="FA96" s="818">
        <f>'[4]3'!FA96</f>
        <v>6.0000000000000001E-3</v>
      </c>
      <c r="FB96" s="818">
        <f>'[4]3'!FB96</f>
        <v>6.0000000000000001E-3</v>
      </c>
      <c r="FC96" s="818">
        <f>'[4]3'!FC96</f>
        <v>3.0000000000000001E-3</v>
      </c>
      <c r="FD96" s="818">
        <f>'[4]3'!FD96</f>
        <v>0</v>
      </c>
      <c r="FE96" s="757">
        <f t="shared" si="201"/>
        <v>22.583400000000001</v>
      </c>
      <c r="FF96" s="757">
        <f t="shared" si="202"/>
        <v>2.4851999999999999</v>
      </c>
      <c r="FG96" s="757">
        <f t="shared" si="203"/>
        <v>0</v>
      </c>
      <c r="FH96" s="757">
        <f t="shared" si="204"/>
        <v>0</v>
      </c>
      <c r="FI96" s="757">
        <f t="shared" si="205"/>
        <v>4462.21</v>
      </c>
      <c r="FJ96" s="757">
        <f t="shared" si="206"/>
        <v>0</v>
      </c>
      <c r="FK96" s="757">
        <f t="shared" si="207"/>
        <v>0</v>
      </c>
      <c r="FL96" s="757">
        <f t="shared" si="208"/>
        <v>25.0686</v>
      </c>
      <c r="FM96" s="833">
        <f t="shared" si="209"/>
        <v>4462.21</v>
      </c>
      <c r="FN96" s="818">
        <f>'[4]3'!FN96</f>
        <v>6.0000000000000001E-3</v>
      </c>
      <c r="FO96" s="818">
        <f>'[4]3'!FO96</f>
        <v>3.0000000000000001E-3</v>
      </c>
      <c r="FP96" s="818">
        <f>'[4]3'!FP96</f>
        <v>6.0000000000000001E-3</v>
      </c>
      <c r="FQ96" s="818">
        <f>'[4]3'!FQ96</f>
        <v>6.0000000000000001E-3</v>
      </c>
      <c r="FR96" s="818">
        <f>'[4]3'!FR96</f>
        <v>3.0000000000000001E-3</v>
      </c>
      <c r="FS96" s="818">
        <f>'[4]3'!FS96</f>
        <v>0</v>
      </c>
      <c r="FT96" s="757">
        <f t="shared" si="210"/>
        <v>24.48</v>
      </c>
      <c r="FU96" s="757">
        <f t="shared" si="211"/>
        <v>2.7840000000000003</v>
      </c>
      <c r="FV96" s="757">
        <f t="shared" si="212"/>
        <v>0</v>
      </c>
      <c r="FW96" s="757">
        <f t="shared" si="213"/>
        <v>0</v>
      </c>
      <c r="FX96" s="757">
        <f t="shared" si="214"/>
        <v>4852.99</v>
      </c>
      <c r="FY96" s="757">
        <f t="shared" si="215"/>
        <v>0</v>
      </c>
      <c r="FZ96" s="757">
        <f t="shared" si="216"/>
        <v>0</v>
      </c>
      <c r="GA96" s="757">
        <f t="shared" si="217"/>
        <v>27.263999999999999</v>
      </c>
      <c r="GB96" s="833">
        <f t="shared" si="218"/>
        <v>4852.99</v>
      </c>
      <c r="GC96" s="835">
        <f t="shared" si="117"/>
        <v>123.5193</v>
      </c>
      <c r="GD96" s="836">
        <f t="shared" si="117"/>
        <v>21986.440000000002</v>
      </c>
      <c r="GE96" s="837">
        <f t="shared" si="118"/>
        <v>120.3789</v>
      </c>
      <c r="GF96" s="838">
        <f t="shared" si="118"/>
        <v>21427.43</v>
      </c>
      <c r="GG96" s="839">
        <f t="shared" si="119"/>
        <v>243.8982</v>
      </c>
      <c r="GH96" s="59">
        <f t="shared" si="119"/>
        <v>43413.87</v>
      </c>
      <c r="GI96" s="828">
        <v>6</v>
      </c>
      <c r="GJ96" s="105">
        <f t="shared" si="230"/>
        <v>243.8982</v>
      </c>
      <c r="GK96" s="59">
        <f t="shared" si="228"/>
        <v>43413.87</v>
      </c>
      <c r="GL96" s="840">
        <f t="shared" si="229"/>
        <v>0</v>
      </c>
      <c r="GM96" s="841">
        <f t="shared" si="229"/>
        <v>0</v>
      </c>
    </row>
    <row r="97" spans="1:198" s="506" customFormat="1" ht="18" customHeight="1">
      <c r="A97" s="814">
        <v>83</v>
      </c>
      <c r="B97" s="757" t="s">
        <v>1274</v>
      </c>
      <c r="C97" s="33" t="s">
        <v>1191</v>
      </c>
      <c r="D97" s="832">
        <f>[4]цены!E91</f>
        <v>293</v>
      </c>
      <c r="E97" s="818">
        <f>'[4]3'!E97</f>
        <v>1E-3</v>
      </c>
      <c r="F97" s="818">
        <f>'[4]3'!F97</f>
        <v>1E-3</v>
      </c>
      <c r="G97" s="818">
        <f>'[4]3'!G97</f>
        <v>1E-3</v>
      </c>
      <c r="H97" s="818">
        <f>'[4]3'!H97</f>
        <v>1E-3</v>
      </c>
      <c r="I97" s="818">
        <f>'[4]3'!I97</f>
        <v>1E-3</v>
      </c>
      <c r="J97" s="818">
        <f>'[4]3'!J97</f>
        <v>1E-3</v>
      </c>
      <c r="K97" s="757">
        <f t="shared" si="120"/>
        <v>2.6299000000000001</v>
      </c>
      <c r="L97" s="757">
        <f t="shared" si="121"/>
        <v>0.59670000000000001</v>
      </c>
      <c r="M97" s="819">
        <f t="shared" si="122"/>
        <v>0</v>
      </c>
      <c r="N97" s="819">
        <f t="shared" si="123"/>
        <v>0</v>
      </c>
      <c r="O97" s="757">
        <f t="shared" si="124"/>
        <v>945.39</v>
      </c>
      <c r="P97" s="815">
        <f t="shared" si="219"/>
        <v>0.59799999999999998</v>
      </c>
      <c r="Q97" s="757">
        <f t="shared" si="125"/>
        <v>175.21</v>
      </c>
      <c r="R97" s="757">
        <f t="shared" si="126"/>
        <v>3.8246000000000002</v>
      </c>
      <c r="S97" s="833">
        <f t="shared" si="127"/>
        <v>1120.5999999999999</v>
      </c>
      <c r="T97" s="821">
        <f>'[4]3'!T97</f>
        <v>1E-3</v>
      </c>
      <c r="U97" s="818">
        <f>'[4]3'!U97</f>
        <v>1E-3</v>
      </c>
      <c r="V97" s="818">
        <f>'[4]3'!V97</f>
        <v>1E-3</v>
      </c>
      <c r="W97" s="818">
        <f>'[4]3'!W97</f>
        <v>1E-3</v>
      </c>
      <c r="X97" s="818">
        <f>'[4]3'!X97</f>
        <v>1E-3</v>
      </c>
      <c r="Y97" s="818">
        <f>'[4]3'!Y97</f>
        <v>1E-3</v>
      </c>
      <c r="Z97" s="757">
        <f t="shared" si="128"/>
        <v>3.2256</v>
      </c>
      <c r="AA97" s="757">
        <f t="shared" si="129"/>
        <v>0.79379999999999995</v>
      </c>
      <c r="AB97" s="757">
        <f t="shared" si="130"/>
        <v>0</v>
      </c>
      <c r="AC97" s="757">
        <f t="shared" si="131"/>
        <v>0</v>
      </c>
      <c r="AD97" s="757">
        <f t="shared" si="132"/>
        <v>1177.68</v>
      </c>
      <c r="AE97" s="815">
        <f t="shared" si="220"/>
        <v>0.82800000000000007</v>
      </c>
      <c r="AF97" s="757">
        <f t="shared" si="133"/>
        <v>242.6</v>
      </c>
      <c r="AG97" s="757">
        <f t="shared" si="134"/>
        <v>4.8474000000000004</v>
      </c>
      <c r="AH97" s="833">
        <f t="shared" si="135"/>
        <v>1420.28</v>
      </c>
      <c r="AI97" s="834">
        <v>1E-3</v>
      </c>
      <c r="AJ97" s="808">
        <v>1E-3</v>
      </c>
      <c r="AK97" s="808">
        <v>1E-3</v>
      </c>
      <c r="AL97" s="808">
        <v>1E-3</v>
      </c>
      <c r="AM97" s="808">
        <v>1E-3</v>
      </c>
      <c r="AN97" s="808">
        <v>1E-3</v>
      </c>
      <c r="AO97" s="757">
        <f t="shared" si="136"/>
        <v>4.0940000000000003</v>
      </c>
      <c r="AP97" s="757">
        <f t="shared" si="137"/>
        <v>1.0520000000000005</v>
      </c>
      <c r="AQ97" s="757">
        <f t="shared" si="138"/>
        <v>0</v>
      </c>
      <c r="AR97" s="757">
        <f t="shared" si="139"/>
        <v>0</v>
      </c>
      <c r="AS97" s="757">
        <f t="shared" si="140"/>
        <v>1507.78</v>
      </c>
      <c r="AT97" s="815">
        <f t="shared" si="221"/>
        <v>0.92</v>
      </c>
      <c r="AU97" s="757">
        <f t="shared" si="141"/>
        <v>269.56</v>
      </c>
      <c r="AV97" s="757">
        <f t="shared" si="142"/>
        <v>6.0660000000000007</v>
      </c>
      <c r="AW97" s="833">
        <f t="shared" si="143"/>
        <v>1777.34</v>
      </c>
      <c r="AX97" s="818">
        <f>'[4]3'!AX97</f>
        <v>1E-3</v>
      </c>
      <c r="AY97" s="818">
        <f>'[4]3'!AY97</f>
        <v>1E-3</v>
      </c>
      <c r="AZ97" s="818">
        <f>'[4]3'!AZ97</f>
        <v>1E-3</v>
      </c>
      <c r="BA97" s="818">
        <f>'[4]3'!BA97</f>
        <v>1E-3</v>
      </c>
      <c r="BB97" s="818">
        <f>'[4]3'!BB97</f>
        <v>1E-3</v>
      </c>
      <c r="BC97" s="818">
        <f>'[4]3'!BC97</f>
        <v>1E-3</v>
      </c>
      <c r="BD97" s="757">
        <f t="shared" si="144"/>
        <v>3.5359000000000003</v>
      </c>
      <c r="BE97" s="757">
        <f t="shared" si="145"/>
        <v>0.99369999999999969</v>
      </c>
      <c r="BF97" s="757">
        <f t="shared" si="146"/>
        <v>0</v>
      </c>
      <c r="BG97" s="757">
        <f t="shared" si="147"/>
        <v>0</v>
      </c>
      <c r="BH97" s="757">
        <f t="shared" si="148"/>
        <v>1327.17</v>
      </c>
      <c r="BI97" s="815">
        <f t="shared" si="222"/>
        <v>0</v>
      </c>
      <c r="BJ97" s="757">
        <f t="shared" si="149"/>
        <v>0</v>
      </c>
      <c r="BK97" s="757">
        <f t="shared" si="150"/>
        <v>4.5296000000000003</v>
      </c>
      <c r="BL97" s="833">
        <f t="shared" si="151"/>
        <v>1327.17</v>
      </c>
      <c r="BM97" s="821">
        <f>'[4]3'!BM97</f>
        <v>1E-3</v>
      </c>
      <c r="BN97" s="818">
        <f>'[4]3'!BN97</f>
        <v>1E-3</v>
      </c>
      <c r="BO97" s="818">
        <f>'[4]3'!BO97</f>
        <v>1E-3</v>
      </c>
      <c r="BP97" s="818">
        <f>'[4]3'!BP97</f>
        <v>1E-3</v>
      </c>
      <c r="BQ97" s="818">
        <f>'[4]3'!BQ97</f>
        <v>1E-3</v>
      </c>
      <c r="BR97" s="818">
        <f>'[4]3'!BR97</f>
        <v>1E-3</v>
      </c>
      <c r="BS97" s="757">
        <f t="shared" si="152"/>
        <v>2.6657999999999999</v>
      </c>
      <c r="BT97" s="757">
        <f t="shared" si="153"/>
        <v>0.84599999999999997</v>
      </c>
      <c r="BU97" s="757">
        <f t="shared" si="154"/>
        <v>0</v>
      </c>
      <c r="BV97" s="757">
        <f t="shared" si="155"/>
        <v>0</v>
      </c>
      <c r="BW97" s="757">
        <f t="shared" si="156"/>
        <v>1028.96</v>
      </c>
      <c r="BX97" s="815">
        <f t="shared" si="223"/>
        <v>0.75600000000000001</v>
      </c>
      <c r="BY97" s="757">
        <f t="shared" si="157"/>
        <v>221.51</v>
      </c>
      <c r="BZ97" s="757">
        <f t="shared" si="158"/>
        <v>4.2678000000000003</v>
      </c>
      <c r="CA97" s="833">
        <f t="shared" si="159"/>
        <v>1250.47</v>
      </c>
      <c r="CB97" s="818">
        <f>'[4]3'!CB97</f>
        <v>1E-3</v>
      </c>
      <c r="CC97" s="818">
        <f>'[4]3'!CC97</f>
        <v>1E-3</v>
      </c>
      <c r="CD97" s="818">
        <f>'[4]3'!CD97</f>
        <v>1E-3</v>
      </c>
      <c r="CE97" s="818">
        <f>'[4]3'!CE97</f>
        <v>1E-3</v>
      </c>
      <c r="CF97" s="818">
        <f>'[4]3'!CF97</f>
        <v>1E-3</v>
      </c>
      <c r="CG97" s="818">
        <f>'[4]3'!CG97</f>
        <v>1E-3</v>
      </c>
      <c r="CH97" s="757">
        <f t="shared" si="160"/>
        <v>1.9322999999999999</v>
      </c>
      <c r="CI97" s="757">
        <f t="shared" si="161"/>
        <v>0.72390000000000021</v>
      </c>
      <c r="CJ97" s="757">
        <f t="shared" si="162"/>
        <v>0</v>
      </c>
      <c r="CK97" s="757">
        <f t="shared" si="163"/>
        <v>0</v>
      </c>
      <c r="CL97" s="757">
        <f t="shared" si="164"/>
        <v>778.27</v>
      </c>
      <c r="CM97" s="815">
        <f t="shared" si="224"/>
        <v>0.627</v>
      </c>
      <c r="CN97" s="757">
        <f t="shared" si="165"/>
        <v>183.71</v>
      </c>
      <c r="CO97" s="757">
        <f t="shared" si="166"/>
        <v>3.2831999999999999</v>
      </c>
      <c r="CP97" s="833">
        <f t="shared" si="167"/>
        <v>961.98</v>
      </c>
      <c r="CQ97" s="821">
        <f>'[4]3'!CQ97</f>
        <v>1E-3</v>
      </c>
      <c r="CR97" s="818">
        <f>'[4]3'!CR97</f>
        <v>1E-3</v>
      </c>
      <c r="CS97" s="818">
        <f>'[4]3'!CS97</f>
        <v>1E-3</v>
      </c>
      <c r="CT97" s="818">
        <f>'[4]3'!CT97</f>
        <v>1E-3</v>
      </c>
      <c r="CU97" s="818">
        <f>'[4]3'!CU97</f>
        <v>1E-3</v>
      </c>
      <c r="CV97" s="818">
        <f>'[4]3'!CV97</f>
        <v>1E-3</v>
      </c>
      <c r="CW97" s="757">
        <f t="shared" si="168"/>
        <v>1.444</v>
      </c>
      <c r="CX97" s="757">
        <f t="shared" si="169"/>
        <v>0.64030000000000009</v>
      </c>
      <c r="CY97" s="757">
        <f t="shared" si="170"/>
        <v>0</v>
      </c>
      <c r="CZ97" s="757">
        <f t="shared" si="171"/>
        <v>0</v>
      </c>
      <c r="DA97" s="757">
        <f t="shared" si="172"/>
        <v>610.70000000000005</v>
      </c>
      <c r="DB97" s="815">
        <f t="shared" si="225"/>
        <v>0.437</v>
      </c>
      <c r="DC97" s="757">
        <f t="shared" si="173"/>
        <v>128.04</v>
      </c>
      <c r="DD97" s="757">
        <f t="shared" si="174"/>
        <v>2.5212999999999997</v>
      </c>
      <c r="DE97" s="833">
        <f t="shared" si="175"/>
        <v>738.74</v>
      </c>
      <c r="DF97" s="821">
        <f>'[4]3'!DF97</f>
        <v>1E-3</v>
      </c>
      <c r="DG97" s="818">
        <f>'[4]3'!DG97</f>
        <v>1E-3</v>
      </c>
      <c r="DH97" s="818">
        <f>'[4]3'!DH97</f>
        <v>1E-3</v>
      </c>
      <c r="DI97" s="818">
        <f>'[4]3'!DI97</f>
        <v>1E-3</v>
      </c>
      <c r="DJ97" s="818">
        <f>'[4]3'!DJ97</f>
        <v>1E-3</v>
      </c>
      <c r="DK97" s="818">
        <f>'[4]3'!DK97</f>
        <v>1E-3</v>
      </c>
      <c r="DL97" s="757">
        <f t="shared" si="176"/>
        <v>1.9970999999999999</v>
      </c>
      <c r="DM97" s="757">
        <f t="shared" si="177"/>
        <v>0.73290000000000011</v>
      </c>
      <c r="DN97" s="757">
        <f t="shared" si="178"/>
        <v>0</v>
      </c>
      <c r="DO97" s="757">
        <f t="shared" si="179"/>
        <v>0</v>
      </c>
      <c r="DP97" s="757">
        <f t="shared" si="180"/>
        <v>799.89</v>
      </c>
      <c r="DQ97" s="815">
        <f t="shared" si="226"/>
        <v>0.54600000000000004</v>
      </c>
      <c r="DR97" s="757">
        <f t="shared" si="181"/>
        <v>159.97999999999999</v>
      </c>
      <c r="DS97" s="757">
        <f t="shared" si="182"/>
        <v>3.2759999999999998</v>
      </c>
      <c r="DT97" s="833">
        <f t="shared" si="183"/>
        <v>959.87</v>
      </c>
      <c r="DU97" s="821">
        <f>'[4]3'!DU97</f>
        <v>1E-3</v>
      </c>
      <c r="DV97" s="818">
        <f>'[4]3'!DV97</f>
        <v>1E-3</v>
      </c>
      <c r="DW97" s="818">
        <f>'[4]3'!DW97</f>
        <v>1E-3</v>
      </c>
      <c r="DX97" s="818">
        <f>'[4]3'!DX97</f>
        <v>1E-3</v>
      </c>
      <c r="DY97" s="818">
        <f>'[4]3'!DY97</f>
        <v>1E-3</v>
      </c>
      <c r="DZ97" s="818">
        <f>'[4]3'!DZ97</f>
        <v>1E-3</v>
      </c>
      <c r="EA97" s="757">
        <f t="shared" si="184"/>
        <v>3.0920000000000001</v>
      </c>
      <c r="EB97" s="757">
        <f t="shared" si="185"/>
        <v>0.73199999999999987</v>
      </c>
      <c r="EC97" s="757">
        <f t="shared" si="186"/>
        <v>0</v>
      </c>
      <c r="ED97" s="757">
        <f t="shared" si="187"/>
        <v>0</v>
      </c>
      <c r="EE97" s="757">
        <f t="shared" si="188"/>
        <v>1120.43</v>
      </c>
      <c r="EF97" s="757">
        <f t="shared" si="227"/>
        <v>0.70000000000000007</v>
      </c>
      <c r="EG97" s="757">
        <f t="shared" si="189"/>
        <v>205.1</v>
      </c>
      <c r="EH97" s="757">
        <f t="shared" si="190"/>
        <v>4.524</v>
      </c>
      <c r="EI97" s="833">
        <f t="shared" si="191"/>
        <v>1325.53</v>
      </c>
      <c r="EJ97" s="821">
        <f>'[4]3'!EJ97</f>
        <v>1E-3</v>
      </c>
      <c r="EK97" s="818">
        <f>'[4]3'!EK97</f>
        <v>1E-3</v>
      </c>
      <c r="EL97" s="818">
        <f>'[4]3'!EL97</f>
        <v>1E-3</v>
      </c>
      <c r="EM97" s="818">
        <f>'[4]3'!EM97</f>
        <v>1E-3</v>
      </c>
      <c r="EN97" s="818">
        <f>'[4]3'!EN97</f>
        <v>1E-3</v>
      </c>
      <c r="EO97" s="818">
        <f>'[4]3'!EO97</f>
        <v>1E-3</v>
      </c>
      <c r="EP97" s="757">
        <f t="shared" si="192"/>
        <v>3.3934000000000002</v>
      </c>
      <c r="EQ97" s="757">
        <f t="shared" si="193"/>
        <v>0.72389999999999988</v>
      </c>
      <c r="ER97" s="757">
        <f t="shared" si="194"/>
        <v>0</v>
      </c>
      <c r="ES97" s="757">
        <f t="shared" si="195"/>
        <v>0</v>
      </c>
      <c r="ET97" s="757">
        <f t="shared" si="196"/>
        <v>1206.3699999999999</v>
      </c>
      <c r="EU97" s="757">
        <f t="shared" si="197"/>
        <v>0.79800000000000004</v>
      </c>
      <c r="EV97" s="757">
        <f t="shared" si="198"/>
        <v>233.81</v>
      </c>
      <c r="EW97" s="757">
        <f t="shared" si="199"/>
        <v>4.9153000000000002</v>
      </c>
      <c r="EX97" s="833">
        <f t="shared" si="200"/>
        <v>1440.1799999999998</v>
      </c>
      <c r="EY97" s="818">
        <f>'[4]3'!EY97</f>
        <v>1E-3</v>
      </c>
      <c r="EZ97" s="818">
        <f>'[4]3'!EZ97</f>
        <v>1E-3</v>
      </c>
      <c r="FA97" s="818">
        <f>'[4]3'!FA97</f>
        <v>1E-3</v>
      </c>
      <c r="FB97" s="818">
        <f>'[4]3'!FB97</f>
        <v>1E-3</v>
      </c>
      <c r="FC97" s="818">
        <f>'[4]3'!FC97</f>
        <v>1E-3</v>
      </c>
      <c r="FD97" s="818">
        <f>'[4]3'!FD97</f>
        <v>1E-3</v>
      </c>
      <c r="FE97" s="757">
        <f t="shared" si="201"/>
        <v>3.7639</v>
      </c>
      <c r="FF97" s="757">
        <f t="shared" si="202"/>
        <v>0.82839999999999991</v>
      </c>
      <c r="FG97" s="757">
        <f t="shared" si="203"/>
        <v>0</v>
      </c>
      <c r="FH97" s="757">
        <f t="shared" si="204"/>
        <v>0</v>
      </c>
      <c r="FI97" s="757">
        <f t="shared" si="205"/>
        <v>1345.54</v>
      </c>
      <c r="FJ97" s="757">
        <f t="shared" si="206"/>
        <v>0.91200000000000003</v>
      </c>
      <c r="FK97" s="757">
        <f t="shared" si="207"/>
        <v>267.22000000000003</v>
      </c>
      <c r="FL97" s="757">
        <f t="shared" si="208"/>
        <v>5.5042999999999997</v>
      </c>
      <c r="FM97" s="833">
        <f t="shared" si="209"/>
        <v>1612.76</v>
      </c>
      <c r="FN97" s="818">
        <f>'[4]3'!FN97</f>
        <v>1E-3</v>
      </c>
      <c r="FO97" s="818">
        <f>'[4]3'!FO97</f>
        <v>1E-3</v>
      </c>
      <c r="FP97" s="818">
        <f>'[4]3'!FP97</f>
        <v>1E-3</v>
      </c>
      <c r="FQ97" s="818">
        <f>'[4]3'!FQ97</f>
        <v>1E-3</v>
      </c>
      <c r="FR97" s="818">
        <f>'[4]3'!FR97</f>
        <v>1E-3</v>
      </c>
      <c r="FS97" s="818">
        <f>'[4]3'!FS97</f>
        <v>1E-3</v>
      </c>
      <c r="FT97" s="757">
        <f t="shared" si="210"/>
        <v>4.08</v>
      </c>
      <c r="FU97" s="757">
        <f t="shared" si="211"/>
        <v>0.92800000000000016</v>
      </c>
      <c r="FV97" s="757">
        <f t="shared" si="212"/>
        <v>0</v>
      </c>
      <c r="FW97" s="757">
        <f t="shared" si="213"/>
        <v>0</v>
      </c>
      <c r="FX97" s="757">
        <f t="shared" si="214"/>
        <v>1467.34</v>
      </c>
      <c r="FY97" s="757">
        <f t="shared" si="215"/>
        <v>0.96</v>
      </c>
      <c r="FZ97" s="757">
        <f t="shared" si="216"/>
        <v>281.27999999999997</v>
      </c>
      <c r="GA97" s="757">
        <f t="shared" si="217"/>
        <v>5.968</v>
      </c>
      <c r="GB97" s="833">
        <f t="shared" si="218"/>
        <v>1748.62</v>
      </c>
      <c r="GC97" s="835">
        <f t="shared" si="117"/>
        <v>26.818600000000004</v>
      </c>
      <c r="GD97" s="836">
        <f t="shared" si="117"/>
        <v>7857.84</v>
      </c>
      <c r="GE97" s="837">
        <f t="shared" si="118"/>
        <v>26.7089</v>
      </c>
      <c r="GF97" s="838">
        <f t="shared" si="118"/>
        <v>7825.7</v>
      </c>
      <c r="GG97" s="839">
        <f t="shared" si="119"/>
        <v>53.527500000000003</v>
      </c>
      <c r="GH97" s="59">
        <f t="shared" si="119"/>
        <v>15683.54</v>
      </c>
      <c r="GI97" s="852">
        <v>6</v>
      </c>
      <c r="GJ97" s="105">
        <f t="shared" si="230"/>
        <v>45.445499999999996</v>
      </c>
      <c r="GK97" s="59">
        <f t="shared" si="228"/>
        <v>13315.520000000002</v>
      </c>
      <c r="GL97" s="840">
        <f t="shared" si="229"/>
        <v>8.0820000000000078</v>
      </c>
      <c r="GM97" s="841">
        <f t="shared" si="229"/>
        <v>2368.0199999999986</v>
      </c>
      <c r="GN97" s="853"/>
      <c r="GO97" s="853"/>
      <c r="GP97" s="853"/>
    </row>
    <row r="98" spans="1:198" ht="18" customHeight="1">
      <c r="A98" s="854">
        <v>84</v>
      </c>
      <c r="B98" s="855" t="s">
        <v>1275</v>
      </c>
      <c r="C98" s="856" t="s">
        <v>1191</v>
      </c>
      <c r="D98" s="832">
        <f>[4]цены!E92</f>
        <v>216</v>
      </c>
      <c r="E98" s="818">
        <f>'[4]3'!E98</f>
        <v>2.4E-2</v>
      </c>
      <c r="F98" s="818">
        <f>'[4]3'!F98</f>
        <v>0.02</v>
      </c>
      <c r="G98" s="818">
        <f>'[4]3'!G98</f>
        <v>2.4E-2</v>
      </c>
      <c r="H98" s="818">
        <f>'[4]3'!H98</f>
        <v>0.04</v>
      </c>
      <c r="I98" s="818">
        <f>'[4]3'!I98</f>
        <v>0.02</v>
      </c>
      <c r="J98" s="818">
        <f>'[4]3'!J98</f>
        <v>1E-3</v>
      </c>
      <c r="K98" s="757">
        <f t="shared" si="120"/>
        <v>63.117600000000003</v>
      </c>
      <c r="L98" s="757">
        <f t="shared" si="121"/>
        <v>11.934000000000001</v>
      </c>
      <c r="M98" s="819">
        <f t="shared" si="122"/>
        <v>0</v>
      </c>
      <c r="N98" s="819">
        <f t="shared" si="123"/>
        <v>0</v>
      </c>
      <c r="O98" s="757">
        <f t="shared" si="124"/>
        <v>16211.15</v>
      </c>
      <c r="P98" s="815">
        <f t="shared" si="219"/>
        <v>0.59799999999999998</v>
      </c>
      <c r="Q98" s="757">
        <f t="shared" si="125"/>
        <v>129.16999999999999</v>
      </c>
      <c r="R98" s="757">
        <f t="shared" si="126"/>
        <v>75.649600000000007</v>
      </c>
      <c r="S98" s="833">
        <f t="shared" si="127"/>
        <v>16340.32</v>
      </c>
      <c r="T98" s="821">
        <f>'[4]3'!T98</f>
        <v>2.4E-2</v>
      </c>
      <c r="U98" s="818">
        <f>'[4]3'!U98</f>
        <v>0.02</v>
      </c>
      <c r="V98" s="818">
        <f>'[4]3'!V98</f>
        <v>2.4E-2</v>
      </c>
      <c r="W98" s="818">
        <f>'[4]3'!W98</f>
        <v>0.04</v>
      </c>
      <c r="X98" s="818">
        <f>'[4]3'!X98</f>
        <v>0.02</v>
      </c>
      <c r="Y98" s="818">
        <f>'[4]3'!Y98</f>
        <v>1E-3</v>
      </c>
      <c r="Z98" s="757">
        <f t="shared" si="128"/>
        <v>77.414400000000001</v>
      </c>
      <c r="AA98" s="757">
        <f t="shared" si="129"/>
        <v>15.875999999999999</v>
      </c>
      <c r="AB98" s="757">
        <f t="shared" si="130"/>
        <v>0</v>
      </c>
      <c r="AC98" s="757">
        <f t="shared" si="131"/>
        <v>0</v>
      </c>
      <c r="AD98" s="757">
        <f t="shared" si="132"/>
        <v>20150.73</v>
      </c>
      <c r="AE98" s="815">
        <f t="shared" si="220"/>
        <v>0.82800000000000007</v>
      </c>
      <c r="AF98" s="757">
        <f t="shared" si="133"/>
        <v>178.85</v>
      </c>
      <c r="AG98" s="757">
        <f t="shared" si="134"/>
        <v>94.118400000000008</v>
      </c>
      <c r="AH98" s="833">
        <f t="shared" si="135"/>
        <v>20329.579999999998</v>
      </c>
      <c r="AI98" s="857">
        <v>2.4E-2</v>
      </c>
      <c r="AJ98" s="858">
        <v>0.02</v>
      </c>
      <c r="AK98" s="858">
        <v>2.4E-2</v>
      </c>
      <c r="AL98" s="858">
        <v>0.04</v>
      </c>
      <c r="AM98" s="858">
        <v>0.02</v>
      </c>
      <c r="AN98" s="858">
        <v>1E-3</v>
      </c>
      <c r="AO98" s="757">
        <f t="shared" si="136"/>
        <v>98.256</v>
      </c>
      <c r="AP98" s="757">
        <f t="shared" si="137"/>
        <v>21.04000000000001</v>
      </c>
      <c r="AQ98" s="757">
        <f t="shared" si="138"/>
        <v>0</v>
      </c>
      <c r="AR98" s="757">
        <f t="shared" si="139"/>
        <v>0</v>
      </c>
      <c r="AS98" s="757">
        <f t="shared" si="140"/>
        <v>25767.94</v>
      </c>
      <c r="AT98" s="815">
        <f t="shared" si="221"/>
        <v>0.92</v>
      </c>
      <c r="AU98" s="757">
        <f t="shared" si="141"/>
        <v>198.72</v>
      </c>
      <c r="AV98" s="757">
        <f t="shared" si="142"/>
        <v>120.21600000000001</v>
      </c>
      <c r="AW98" s="833">
        <f t="shared" si="143"/>
        <v>25966.66</v>
      </c>
      <c r="AX98" s="818">
        <f>'[4]3'!AX98</f>
        <v>2.4E-2</v>
      </c>
      <c r="AY98" s="818">
        <f>'[4]3'!AY98</f>
        <v>0.02</v>
      </c>
      <c r="AZ98" s="818">
        <f>'[4]3'!AZ98</f>
        <v>2.4E-2</v>
      </c>
      <c r="BA98" s="818">
        <f>'[4]3'!BA98</f>
        <v>0.04</v>
      </c>
      <c r="BB98" s="818">
        <f>'[4]3'!BB98</f>
        <v>0.02</v>
      </c>
      <c r="BC98" s="818">
        <f>'[4]3'!BC98</f>
        <v>1E-3</v>
      </c>
      <c r="BD98" s="757">
        <f t="shared" si="144"/>
        <v>84.86160000000001</v>
      </c>
      <c r="BE98" s="757">
        <f t="shared" si="145"/>
        <v>19.873999999999995</v>
      </c>
      <c r="BF98" s="757">
        <f t="shared" si="146"/>
        <v>0</v>
      </c>
      <c r="BG98" s="757">
        <f t="shared" si="147"/>
        <v>0</v>
      </c>
      <c r="BH98" s="757">
        <f t="shared" si="148"/>
        <v>22622.89</v>
      </c>
      <c r="BI98" s="815">
        <f t="shared" si="222"/>
        <v>0</v>
      </c>
      <c r="BJ98" s="757">
        <f t="shared" si="149"/>
        <v>0</v>
      </c>
      <c r="BK98" s="757">
        <f t="shared" si="150"/>
        <v>104.73560000000001</v>
      </c>
      <c r="BL98" s="833">
        <f t="shared" si="151"/>
        <v>22622.89</v>
      </c>
      <c r="BM98" s="821">
        <f>'[4]3'!BM98</f>
        <v>2.4E-2</v>
      </c>
      <c r="BN98" s="818">
        <f>'[4]3'!BN98</f>
        <v>0.02</v>
      </c>
      <c r="BO98" s="818">
        <f>'[4]3'!BO98</f>
        <v>2.4E-2</v>
      </c>
      <c r="BP98" s="818">
        <f>'[4]3'!BP98</f>
        <v>0.04</v>
      </c>
      <c r="BQ98" s="818">
        <f>'[4]3'!BQ98</f>
        <v>0.02</v>
      </c>
      <c r="BR98" s="818">
        <f>'[4]3'!BR98</f>
        <v>1E-3</v>
      </c>
      <c r="BS98" s="757">
        <f t="shared" si="152"/>
        <v>63.979199999999992</v>
      </c>
      <c r="BT98" s="757">
        <f t="shared" si="153"/>
        <v>16.920000000000002</v>
      </c>
      <c r="BU98" s="757">
        <f t="shared" si="154"/>
        <v>0</v>
      </c>
      <c r="BV98" s="757">
        <f t="shared" si="155"/>
        <v>0</v>
      </c>
      <c r="BW98" s="757">
        <f t="shared" si="156"/>
        <v>17474.23</v>
      </c>
      <c r="BX98" s="815">
        <f t="shared" si="223"/>
        <v>0.75600000000000001</v>
      </c>
      <c r="BY98" s="757">
        <f t="shared" si="157"/>
        <v>163.30000000000001</v>
      </c>
      <c r="BZ98" s="757">
        <f t="shared" si="158"/>
        <v>81.655199999999994</v>
      </c>
      <c r="CA98" s="833">
        <f t="shared" si="159"/>
        <v>17637.53</v>
      </c>
      <c r="CB98" s="818">
        <f>'[4]3'!CB98</f>
        <v>2.4E-2</v>
      </c>
      <c r="CC98" s="818">
        <f>'[4]3'!CC98</f>
        <v>0.02</v>
      </c>
      <c r="CD98" s="818">
        <f>'[4]3'!CD98</f>
        <v>2.4E-2</v>
      </c>
      <c r="CE98" s="818">
        <f>'[4]3'!CE98</f>
        <v>0.04</v>
      </c>
      <c r="CF98" s="818">
        <f>'[4]3'!CF98</f>
        <v>0.02</v>
      </c>
      <c r="CG98" s="818">
        <f>'[4]3'!CG98</f>
        <v>1E-3</v>
      </c>
      <c r="CH98" s="757">
        <f t="shared" si="160"/>
        <v>46.3752</v>
      </c>
      <c r="CI98" s="757">
        <f t="shared" si="161"/>
        <v>14.478000000000005</v>
      </c>
      <c r="CJ98" s="757">
        <f t="shared" si="162"/>
        <v>0</v>
      </c>
      <c r="CK98" s="757">
        <f t="shared" si="163"/>
        <v>0</v>
      </c>
      <c r="CL98" s="757">
        <f t="shared" si="164"/>
        <v>13144.29</v>
      </c>
      <c r="CM98" s="815">
        <f t="shared" si="224"/>
        <v>0.627</v>
      </c>
      <c r="CN98" s="757">
        <f t="shared" si="165"/>
        <v>135.43</v>
      </c>
      <c r="CO98" s="757">
        <f t="shared" si="166"/>
        <v>61.480200000000004</v>
      </c>
      <c r="CP98" s="833">
        <f t="shared" si="167"/>
        <v>13279.720000000001</v>
      </c>
      <c r="CQ98" s="821">
        <f>'[4]3'!CQ98</f>
        <v>2.4E-2</v>
      </c>
      <c r="CR98" s="818">
        <f>'[4]3'!CR98</f>
        <v>0.02</v>
      </c>
      <c r="CS98" s="818">
        <f>'[4]3'!CS98</f>
        <v>2.4E-2</v>
      </c>
      <c r="CT98" s="818">
        <f>'[4]3'!CT98</f>
        <v>0.04</v>
      </c>
      <c r="CU98" s="818">
        <f>'[4]3'!CU98</f>
        <v>0.02</v>
      </c>
      <c r="CV98" s="818">
        <f>'[4]3'!CV98</f>
        <v>1E-3</v>
      </c>
      <c r="CW98" s="757">
        <f t="shared" si="168"/>
        <v>34.655999999999999</v>
      </c>
      <c r="CX98" s="757">
        <f t="shared" si="169"/>
        <v>12.806000000000001</v>
      </c>
      <c r="CY98" s="757">
        <f t="shared" si="170"/>
        <v>0</v>
      </c>
      <c r="CZ98" s="757">
        <f t="shared" si="171"/>
        <v>0</v>
      </c>
      <c r="DA98" s="757">
        <f t="shared" si="172"/>
        <v>10251.790000000001</v>
      </c>
      <c r="DB98" s="815">
        <f t="shared" si="225"/>
        <v>0.437</v>
      </c>
      <c r="DC98" s="757">
        <f t="shared" si="173"/>
        <v>94.39</v>
      </c>
      <c r="DD98" s="757">
        <f t="shared" si="174"/>
        <v>47.899000000000001</v>
      </c>
      <c r="DE98" s="833">
        <f t="shared" si="175"/>
        <v>10346.18</v>
      </c>
      <c r="DF98" s="821">
        <f>'[4]3'!DF98</f>
        <v>2.4E-2</v>
      </c>
      <c r="DG98" s="818">
        <f>'[4]3'!DG98</f>
        <v>0.02</v>
      </c>
      <c r="DH98" s="818">
        <f>'[4]3'!DH98</f>
        <v>2.4E-2</v>
      </c>
      <c r="DI98" s="818">
        <f>'[4]3'!DI98</f>
        <v>0.04</v>
      </c>
      <c r="DJ98" s="818">
        <f>'[4]3'!DJ98</f>
        <v>0.02</v>
      </c>
      <c r="DK98" s="818">
        <f>'[4]3'!DK98</f>
        <v>1E-3</v>
      </c>
      <c r="DL98" s="757">
        <f t="shared" si="176"/>
        <v>47.930399999999999</v>
      </c>
      <c r="DM98" s="757">
        <f t="shared" si="177"/>
        <v>14.658000000000001</v>
      </c>
      <c r="DN98" s="757">
        <f t="shared" si="178"/>
        <v>0</v>
      </c>
      <c r="DO98" s="757">
        <f t="shared" si="179"/>
        <v>0</v>
      </c>
      <c r="DP98" s="757">
        <f t="shared" si="180"/>
        <v>13519.09</v>
      </c>
      <c r="DQ98" s="815">
        <f t="shared" si="226"/>
        <v>0.54600000000000004</v>
      </c>
      <c r="DR98" s="757">
        <f t="shared" si="181"/>
        <v>117.94</v>
      </c>
      <c r="DS98" s="757">
        <f t="shared" si="182"/>
        <v>63.134399999999999</v>
      </c>
      <c r="DT98" s="833">
        <f t="shared" si="183"/>
        <v>13637.03</v>
      </c>
      <c r="DU98" s="821">
        <f>'[4]3'!DU98</f>
        <v>2.4E-2</v>
      </c>
      <c r="DV98" s="818">
        <f>'[4]3'!DV98</f>
        <v>0.02</v>
      </c>
      <c r="DW98" s="818">
        <f>'[4]3'!DW98</f>
        <v>2.4E-2</v>
      </c>
      <c r="DX98" s="818">
        <f>'[4]3'!DX98</f>
        <v>0.04</v>
      </c>
      <c r="DY98" s="818">
        <f>'[4]3'!DY98</f>
        <v>0.02</v>
      </c>
      <c r="DZ98" s="818">
        <f>'[4]3'!DZ98</f>
        <v>1E-3</v>
      </c>
      <c r="EA98" s="757">
        <f t="shared" si="184"/>
        <v>74.207999999999998</v>
      </c>
      <c r="EB98" s="757">
        <f t="shared" si="185"/>
        <v>14.639999999999999</v>
      </c>
      <c r="EC98" s="757">
        <f t="shared" si="186"/>
        <v>0</v>
      </c>
      <c r="ED98" s="757">
        <f t="shared" si="187"/>
        <v>0</v>
      </c>
      <c r="EE98" s="757">
        <f t="shared" si="188"/>
        <v>19191.169999999998</v>
      </c>
      <c r="EF98" s="757">
        <f t="shared" si="227"/>
        <v>0.70000000000000007</v>
      </c>
      <c r="EG98" s="757">
        <f t="shared" si="189"/>
        <v>151.19999999999999</v>
      </c>
      <c r="EH98" s="757">
        <f t="shared" si="190"/>
        <v>89.548000000000002</v>
      </c>
      <c r="EI98" s="833">
        <f t="shared" si="191"/>
        <v>19342.37</v>
      </c>
      <c r="EJ98" s="821">
        <f>'[4]3'!EJ98</f>
        <v>2.4E-2</v>
      </c>
      <c r="EK98" s="818">
        <f>'[4]3'!EK98</f>
        <v>0.02</v>
      </c>
      <c r="EL98" s="818">
        <f>'[4]3'!EL98</f>
        <v>2.4E-2</v>
      </c>
      <c r="EM98" s="818">
        <f>'[4]3'!EM98</f>
        <v>0.04</v>
      </c>
      <c r="EN98" s="818">
        <f>'[4]3'!EN98</f>
        <v>0.02</v>
      </c>
      <c r="EO98" s="818">
        <f>'[4]3'!EO98</f>
        <v>1E-3</v>
      </c>
      <c r="EP98" s="757">
        <f t="shared" si="192"/>
        <v>81.441600000000008</v>
      </c>
      <c r="EQ98" s="757">
        <f t="shared" si="193"/>
        <v>14.477999999999998</v>
      </c>
      <c r="ER98" s="757">
        <f t="shared" si="194"/>
        <v>0</v>
      </c>
      <c r="ES98" s="757">
        <f t="shared" si="195"/>
        <v>0</v>
      </c>
      <c r="ET98" s="757">
        <f t="shared" si="196"/>
        <v>20718.63</v>
      </c>
      <c r="EU98" s="757">
        <f t="shared" si="197"/>
        <v>0.79800000000000004</v>
      </c>
      <c r="EV98" s="757">
        <f t="shared" si="198"/>
        <v>172.37</v>
      </c>
      <c r="EW98" s="757">
        <f t="shared" si="199"/>
        <v>96.717600000000004</v>
      </c>
      <c r="EX98" s="833">
        <f t="shared" si="200"/>
        <v>20891</v>
      </c>
      <c r="EY98" s="818">
        <f>'[4]3'!EY98</f>
        <v>2.4E-2</v>
      </c>
      <c r="EZ98" s="818">
        <f>'[4]3'!EZ98</f>
        <v>0.02</v>
      </c>
      <c r="FA98" s="818">
        <f>'[4]3'!FA98</f>
        <v>2.4E-2</v>
      </c>
      <c r="FB98" s="818">
        <f>'[4]3'!FB98</f>
        <v>0.04</v>
      </c>
      <c r="FC98" s="818">
        <f>'[4]3'!FC98</f>
        <v>0.02</v>
      </c>
      <c r="FD98" s="818">
        <f>'[4]3'!FD98</f>
        <v>1E-3</v>
      </c>
      <c r="FE98" s="757">
        <f t="shared" si="201"/>
        <v>90.333600000000004</v>
      </c>
      <c r="FF98" s="757">
        <f t="shared" si="202"/>
        <v>16.567999999999998</v>
      </c>
      <c r="FG98" s="757">
        <f t="shared" si="203"/>
        <v>0</v>
      </c>
      <c r="FH98" s="757">
        <f t="shared" si="204"/>
        <v>0</v>
      </c>
      <c r="FI98" s="757">
        <f t="shared" si="205"/>
        <v>23090.75</v>
      </c>
      <c r="FJ98" s="757">
        <f t="shared" si="206"/>
        <v>0.91200000000000003</v>
      </c>
      <c r="FK98" s="757">
        <f t="shared" si="207"/>
        <v>196.99</v>
      </c>
      <c r="FL98" s="757">
        <f t="shared" si="208"/>
        <v>107.81360000000001</v>
      </c>
      <c r="FM98" s="833">
        <f t="shared" si="209"/>
        <v>23287.74</v>
      </c>
      <c r="FN98" s="818">
        <f>'[4]3'!FN98</f>
        <v>2.4E-2</v>
      </c>
      <c r="FO98" s="818">
        <f>'[4]3'!FO98</f>
        <v>0.02</v>
      </c>
      <c r="FP98" s="818">
        <f>'[4]3'!FP98</f>
        <v>2.4E-2</v>
      </c>
      <c r="FQ98" s="818">
        <f>'[4]3'!FQ98</f>
        <v>0.04</v>
      </c>
      <c r="FR98" s="818">
        <f>'[4]3'!FR98</f>
        <v>0.02</v>
      </c>
      <c r="FS98" s="818">
        <f>'[4]3'!FS98</f>
        <v>1E-3</v>
      </c>
      <c r="FT98" s="757">
        <f t="shared" si="210"/>
        <v>97.92</v>
      </c>
      <c r="FU98" s="757">
        <f t="shared" si="211"/>
        <v>18.560000000000002</v>
      </c>
      <c r="FV98" s="757">
        <f t="shared" si="212"/>
        <v>0</v>
      </c>
      <c r="FW98" s="757">
        <f t="shared" si="213"/>
        <v>0</v>
      </c>
      <c r="FX98" s="757">
        <f t="shared" si="214"/>
        <v>25159.68</v>
      </c>
      <c r="FY98" s="757">
        <f t="shared" si="215"/>
        <v>0.96</v>
      </c>
      <c r="FZ98" s="757">
        <f t="shared" si="216"/>
        <v>207.36</v>
      </c>
      <c r="GA98" s="757">
        <f t="shared" si="217"/>
        <v>117.44</v>
      </c>
      <c r="GB98" s="833">
        <f t="shared" si="218"/>
        <v>25367.040000000001</v>
      </c>
      <c r="GC98" s="835">
        <f t="shared" si="117"/>
        <v>537.85500000000002</v>
      </c>
      <c r="GD98" s="836">
        <f t="shared" si="117"/>
        <v>116176.7</v>
      </c>
      <c r="GE98" s="837">
        <f t="shared" si="118"/>
        <v>522.55259999999998</v>
      </c>
      <c r="GF98" s="838">
        <f t="shared" si="118"/>
        <v>112871.36000000002</v>
      </c>
      <c r="GG98" s="839">
        <f t="shared" si="119"/>
        <v>1060.4076</v>
      </c>
      <c r="GH98" s="59">
        <f t="shared" si="119"/>
        <v>229048.06</v>
      </c>
      <c r="GI98" s="859">
        <v>3</v>
      </c>
      <c r="GJ98" s="105">
        <f t="shared" si="230"/>
        <v>1052.3255999999999</v>
      </c>
      <c r="GK98" s="59">
        <f t="shared" si="228"/>
        <v>227302.34</v>
      </c>
      <c r="GL98" s="840">
        <f t="shared" si="229"/>
        <v>8.0820000000001073</v>
      </c>
      <c r="GM98" s="841">
        <f t="shared" si="229"/>
        <v>1745.7200000000012</v>
      </c>
    </row>
    <row r="99" spans="1:198" ht="18" customHeight="1">
      <c r="A99" s="814">
        <v>85</v>
      </c>
      <c r="B99" s="842" t="s">
        <v>1276</v>
      </c>
      <c r="C99" s="33" t="s">
        <v>1191</v>
      </c>
      <c r="D99" s="832">
        <f>[4]цены!E93</f>
        <v>436.5</v>
      </c>
      <c r="E99" s="818">
        <f>'[4]3'!E99</f>
        <v>5.9999999999999995E-4</v>
      </c>
      <c r="F99" s="818">
        <f>'[4]3'!F99</f>
        <v>5.0000000000000001E-4</v>
      </c>
      <c r="G99" s="818">
        <f>'[4]3'!G99</f>
        <v>5.9999999999999995E-4</v>
      </c>
      <c r="H99" s="818">
        <f>'[4]3'!H99</f>
        <v>5.0000000000000001E-4</v>
      </c>
      <c r="I99" s="818">
        <f>'[4]3'!I99</f>
        <v>5.0000000000000001E-4</v>
      </c>
      <c r="J99" s="818">
        <f>'[4]3'!J99</f>
        <v>5.0000000000000001E-4</v>
      </c>
      <c r="K99" s="757">
        <f t="shared" si="120"/>
        <v>1.5779399999999999</v>
      </c>
      <c r="L99" s="757">
        <f t="shared" si="121"/>
        <v>0.29835</v>
      </c>
      <c r="M99" s="819">
        <f t="shared" si="122"/>
        <v>0</v>
      </c>
      <c r="N99" s="819">
        <f t="shared" si="123"/>
        <v>0</v>
      </c>
      <c r="O99" s="757">
        <f t="shared" si="124"/>
        <v>819</v>
      </c>
      <c r="P99" s="815">
        <f t="shared" si="219"/>
        <v>0.29899999999999999</v>
      </c>
      <c r="Q99" s="757">
        <f t="shared" si="125"/>
        <v>130.51</v>
      </c>
      <c r="R99" s="757">
        <f t="shared" si="126"/>
        <v>2.1752899999999999</v>
      </c>
      <c r="S99" s="833">
        <f t="shared" si="127"/>
        <v>949.51</v>
      </c>
      <c r="T99" s="821">
        <f>'[4]3'!T99</f>
        <v>5.9999999999999995E-4</v>
      </c>
      <c r="U99" s="818">
        <f>'[4]3'!U99</f>
        <v>5.0000000000000001E-4</v>
      </c>
      <c r="V99" s="818">
        <f>'[4]3'!V99</f>
        <v>5.9999999999999995E-4</v>
      </c>
      <c r="W99" s="818">
        <f>'[4]3'!W99</f>
        <v>5.9999999999999995E-4</v>
      </c>
      <c r="X99" s="818">
        <f>'[4]3'!X99</f>
        <v>5.0000000000000001E-4</v>
      </c>
      <c r="Y99" s="818">
        <f>'[4]3'!Y99</f>
        <v>1.0000000000000001E-5</v>
      </c>
      <c r="Z99" s="757">
        <f t="shared" si="128"/>
        <v>1.9353599999999997</v>
      </c>
      <c r="AA99" s="757">
        <f t="shared" si="129"/>
        <v>0.39689999999999998</v>
      </c>
      <c r="AB99" s="757">
        <f t="shared" si="130"/>
        <v>0</v>
      </c>
      <c r="AC99" s="757">
        <f t="shared" si="131"/>
        <v>0</v>
      </c>
      <c r="AD99" s="757">
        <f t="shared" si="132"/>
        <v>1018.03</v>
      </c>
      <c r="AE99" s="815">
        <f t="shared" si="220"/>
        <v>8.2800000000000009E-3</v>
      </c>
      <c r="AF99" s="757">
        <f t="shared" si="133"/>
        <v>3.61</v>
      </c>
      <c r="AG99" s="757">
        <f t="shared" si="134"/>
        <v>2.3405399999999998</v>
      </c>
      <c r="AH99" s="833">
        <f t="shared" si="135"/>
        <v>1021.64</v>
      </c>
      <c r="AI99" s="834">
        <v>5.9999999999999995E-4</v>
      </c>
      <c r="AJ99" s="808">
        <v>5.0000000000000001E-4</v>
      </c>
      <c r="AK99" s="808">
        <v>5.9999999999999995E-4</v>
      </c>
      <c r="AL99" s="808">
        <v>5.9999999999999995E-4</v>
      </c>
      <c r="AM99" s="808">
        <v>5.0000000000000001E-4</v>
      </c>
      <c r="AN99" s="808">
        <v>1.0000000000000001E-5</v>
      </c>
      <c r="AO99" s="757">
        <f t="shared" si="136"/>
        <v>2.4563999999999999</v>
      </c>
      <c r="AP99" s="757">
        <f t="shared" si="137"/>
        <v>0.52600000000000025</v>
      </c>
      <c r="AQ99" s="757">
        <f t="shared" si="138"/>
        <v>0</v>
      </c>
      <c r="AR99" s="757">
        <f t="shared" si="139"/>
        <v>0</v>
      </c>
      <c r="AS99" s="757">
        <f t="shared" si="140"/>
        <v>1301.82</v>
      </c>
      <c r="AT99" s="815">
        <f t="shared" si="221"/>
        <v>9.2000000000000016E-3</v>
      </c>
      <c r="AU99" s="757">
        <f t="shared" si="141"/>
        <v>4.0199999999999996</v>
      </c>
      <c r="AV99" s="757">
        <f t="shared" si="142"/>
        <v>2.9916</v>
      </c>
      <c r="AW99" s="833">
        <f t="shared" si="143"/>
        <v>1305.8399999999999</v>
      </c>
      <c r="AX99" s="818">
        <f>'[4]3'!AX99</f>
        <v>5.9999999999999995E-4</v>
      </c>
      <c r="AY99" s="818">
        <f>'[4]3'!AY99</f>
        <v>5.0000000000000001E-4</v>
      </c>
      <c r="AZ99" s="818">
        <f>'[4]3'!AZ99</f>
        <v>5.9999999999999995E-4</v>
      </c>
      <c r="BA99" s="818">
        <f>'[4]3'!BA99</f>
        <v>5.9999999999999995E-4</v>
      </c>
      <c r="BB99" s="818">
        <f>'[4]3'!BB99</f>
        <v>5.0000000000000001E-4</v>
      </c>
      <c r="BC99" s="818">
        <f>'[4]3'!BC99</f>
        <v>1.0000000000000001E-5</v>
      </c>
      <c r="BD99" s="757">
        <f t="shared" si="144"/>
        <v>2.12154</v>
      </c>
      <c r="BE99" s="757">
        <f t="shared" si="145"/>
        <v>0.49684999999999985</v>
      </c>
      <c r="BF99" s="757">
        <f t="shared" si="146"/>
        <v>0</v>
      </c>
      <c r="BG99" s="757">
        <f t="shared" si="147"/>
        <v>0</v>
      </c>
      <c r="BH99" s="757">
        <f t="shared" si="148"/>
        <v>1142.93</v>
      </c>
      <c r="BI99" s="815">
        <f t="shared" si="222"/>
        <v>0</v>
      </c>
      <c r="BJ99" s="757">
        <f t="shared" si="149"/>
        <v>0</v>
      </c>
      <c r="BK99" s="757">
        <f t="shared" si="150"/>
        <v>2.6183899999999998</v>
      </c>
      <c r="BL99" s="833">
        <f t="shared" si="151"/>
        <v>1142.93</v>
      </c>
      <c r="BM99" s="821">
        <f>'[4]3'!BM99</f>
        <v>5.9999999999999995E-4</v>
      </c>
      <c r="BN99" s="818">
        <f>'[4]3'!BN99</f>
        <v>5.0000000000000001E-4</v>
      </c>
      <c r="BO99" s="818">
        <f>'[4]3'!BO99</f>
        <v>5.9999999999999995E-4</v>
      </c>
      <c r="BP99" s="818">
        <f>'[4]3'!BP99</f>
        <v>5.9999999999999995E-4</v>
      </c>
      <c r="BQ99" s="818">
        <f>'[4]3'!BQ99</f>
        <v>5.0000000000000001E-4</v>
      </c>
      <c r="BR99" s="818">
        <f>'[4]3'!BR99</f>
        <v>1.0000000000000001E-5</v>
      </c>
      <c r="BS99" s="757">
        <f t="shared" si="152"/>
        <v>1.5994799999999998</v>
      </c>
      <c r="BT99" s="757">
        <f t="shared" si="153"/>
        <v>0.42299999999999999</v>
      </c>
      <c r="BU99" s="757">
        <f t="shared" si="154"/>
        <v>0</v>
      </c>
      <c r="BV99" s="757">
        <f t="shared" si="155"/>
        <v>0</v>
      </c>
      <c r="BW99" s="757">
        <f t="shared" si="156"/>
        <v>882.81</v>
      </c>
      <c r="BX99" s="815">
        <f t="shared" si="223"/>
        <v>7.5600000000000007E-3</v>
      </c>
      <c r="BY99" s="757">
        <f t="shared" si="157"/>
        <v>3.3</v>
      </c>
      <c r="BZ99" s="757">
        <f t="shared" si="158"/>
        <v>2.0300399999999996</v>
      </c>
      <c r="CA99" s="833">
        <f t="shared" si="159"/>
        <v>886.1099999999999</v>
      </c>
      <c r="CB99" s="818">
        <f>'[4]3'!CB99</f>
        <v>5.9999999999999995E-4</v>
      </c>
      <c r="CC99" s="818">
        <f>'[4]3'!CC99</f>
        <v>5.0000000000000001E-4</v>
      </c>
      <c r="CD99" s="818">
        <f>'[4]3'!CD99</f>
        <v>5.9999999999999995E-4</v>
      </c>
      <c r="CE99" s="818">
        <f>'[4]3'!CE99</f>
        <v>5.9999999999999995E-4</v>
      </c>
      <c r="CF99" s="818">
        <f>'[4]3'!CF99</f>
        <v>5.0000000000000001E-4</v>
      </c>
      <c r="CG99" s="818">
        <f>'[4]3'!CG99</f>
        <v>1.0000000000000001E-5</v>
      </c>
      <c r="CH99" s="757">
        <f t="shared" si="160"/>
        <v>1.1593799999999999</v>
      </c>
      <c r="CI99" s="757">
        <f t="shared" si="161"/>
        <v>0.3619500000000001</v>
      </c>
      <c r="CJ99" s="757">
        <f t="shared" si="162"/>
        <v>0</v>
      </c>
      <c r="CK99" s="757">
        <f t="shared" si="163"/>
        <v>0</v>
      </c>
      <c r="CL99" s="757">
        <f t="shared" si="164"/>
        <v>664.06</v>
      </c>
      <c r="CM99" s="815">
        <f t="shared" si="224"/>
        <v>6.2700000000000004E-3</v>
      </c>
      <c r="CN99" s="757">
        <f t="shared" si="165"/>
        <v>2.74</v>
      </c>
      <c r="CO99" s="757">
        <f t="shared" si="166"/>
        <v>1.5275999999999998</v>
      </c>
      <c r="CP99" s="833">
        <f t="shared" si="167"/>
        <v>666.8</v>
      </c>
      <c r="CQ99" s="821">
        <f>'[4]3'!CQ99</f>
        <v>5.9999999999999995E-4</v>
      </c>
      <c r="CR99" s="818">
        <f>'[4]3'!CR99</f>
        <v>5.0000000000000001E-4</v>
      </c>
      <c r="CS99" s="818">
        <f>'[4]3'!CS99</f>
        <v>5.9999999999999995E-4</v>
      </c>
      <c r="CT99" s="818">
        <f>'[4]3'!CT99</f>
        <v>5.9999999999999995E-4</v>
      </c>
      <c r="CU99" s="818">
        <f>'[4]3'!CU99</f>
        <v>5.0000000000000001E-4</v>
      </c>
      <c r="CV99" s="818">
        <f>'[4]3'!CV99</f>
        <v>1.0000000000000001E-5</v>
      </c>
      <c r="CW99" s="757">
        <f t="shared" si="168"/>
        <v>0.86639999999999995</v>
      </c>
      <c r="CX99" s="757">
        <f t="shared" si="169"/>
        <v>0.32015000000000005</v>
      </c>
      <c r="CY99" s="757">
        <f t="shared" si="170"/>
        <v>0</v>
      </c>
      <c r="CZ99" s="757">
        <f t="shared" si="171"/>
        <v>0</v>
      </c>
      <c r="DA99" s="757">
        <f t="shared" si="172"/>
        <v>517.92999999999995</v>
      </c>
      <c r="DB99" s="815">
        <f t="shared" si="225"/>
        <v>4.3700000000000006E-3</v>
      </c>
      <c r="DC99" s="757">
        <f t="shared" si="173"/>
        <v>1.91</v>
      </c>
      <c r="DD99" s="757">
        <f t="shared" si="174"/>
        <v>1.19092</v>
      </c>
      <c r="DE99" s="833">
        <f t="shared" si="175"/>
        <v>519.83999999999992</v>
      </c>
      <c r="DF99" s="821">
        <f>'[4]3'!DF99</f>
        <v>5.9999999999999995E-4</v>
      </c>
      <c r="DG99" s="818">
        <f>'[4]3'!DG99</f>
        <v>5.0000000000000001E-4</v>
      </c>
      <c r="DH99" s="818">
        <f>'[4]3'!DH99</f>
        <v>5.9999999999999995E-4</v>
      </c>
      <c r="DI99" s="818">
        <f>'[4]3'!DI99</f>
        <v>5.9999999999999995E-4</v>
      </c>
      <c r="DJ99" s="818">
        <f>'[4]3'!DJ99</f>
        <v>5.0000000000000001E-4</v>
      </c>
      <c r="DK99" s="818">
        <f>'[4]3'!DK99</f>
        <v>1.0000000000000001E-5</v>
      </c>
      <c r="DL99" s="757">
        <f t="shared" si="176"/>
        <v>1.1982599999999999</v>
      </c>
      <c r="DM99" s="757">
        <f t="shared" si="177"/>
        <v>0.36645000000000005</v>
      </c>
      <c r="DN99" s="757">
        <f t="shared" si="178"/>
        <v>0</v>
      </c>
      <c r="DO99" s="757">
        <f t="shared" si="179"/>
        <v>0</v>
      </c>
      <c r="DP99" s="757">
        <f t="shared" si="180"/>
        <v>683</v>
      </c>
      <c r="DQ99" s="815">
        <f t="shared" si="226"/>
        <v>5.4600000000000004E-3</v>
      </c>
      <c r="DR99" s="757">
        <f t="shared" si="181"/>
        <v>2.38</v>
      </c>
      <c r="DS99" s="757">
        <f t="shared" si="182"/>
        <v>1.5701699999999998</v>
      </c>
      <c r="DT99" s="833">
        <f t="shared" si="183"/>
        <v>685.38</v>
      </c>
      <c r="DU99" s="821">
        <f>'[4]3'!DU99</f>
        <v>5.9999999999999995E-4</v>
      </c>
      <c r="DV99" s="818">
        <f>'[4]3'!DV99</f>
        <v>5.0000000000000001E-4</v>
      </c>
      <c r="DW99" s="818">
        <f>'[4]3'!DW99</f>
        <v>5.9999999999999995E-4</v>
      </c>
      <c r="DX99" s="818">
        <f>'[4]3'!DX99</f>
        <v>5.9999999999999995E-4</v>
      </c>
      <c r="DY99" s="818">
        <f>'[4]3'!DY99</f>
        <v>5.0000000000000001E-4</v>
      </c>
      <c r="DZ99" s="818">
        <f>'[4]3'!DZ99</f>
        <v>1.0000000000000001E-5</v>
      </c>
      <c r="EA99" s="757">
        <f t="shared" si="184"/>
        <v>1.8551999999999997</v>
      </c>
      <c r="EB99" s="757">
        <f t="shared" si="185"/>
        <v>0.36599999999999994</v>
      </c>
      <c r="EC99" s="757">
        <f t="shared" si="186"/>
        <v>0</v>
      </c>
      <c r="ED99" s="757">
        <f t="shared" si="187"/>
        <v>0</v>
      </c>
      <c r="EE99" s="757">
        <f t="shared" si="188"/>
        <v>969.55</v>
      </c>
      <c r="EF99" s="757">
        <f t="shared" si="227"/>
        <v>7.0000000000000001E-3</v>
      </c>
      <c r="EG99" s="757">
        <f t="shared" si="189"/>
        <v>3.06</v>
      </c>
      <c r="EH99" s="757">
        <f t="shared" si="190"/>
        <v>2.2281999999999997</v>
      </c>
      <c r="EI99" s="833">
        <f t="shared" si="191"/>
        <v>972.6099999999999</v>
      </c>
      <c r="EJ99" s="821">
        <f>'[4]3'!EJ99</f>
        <v>5.9999999999999995E-4</v>
      </c>
      <c r="EK99" s="818">
        <f>'[4]3'!EK99</f>
        <v>5.0000000000000001E-4</v>
      </c>
      <c r="EL99" s="818">
        <f>'[4]3'!EL99</f>
        <v>5.9999999999999995E-4</v>
      </c>
      <c r="EM99" s="818">
        <f>'[4]3'!EM99</f>
        <v>5.9999999999999995E-4</v>
      </c>
      <c r="EN99" s="818">
        <f>'[4]3'!EN99</f>
        <v>5.0000000000000001E-4</v>
      </c>
      <c r="EO99" s="818">
        <f>'[4]3'!EO99</f>
        <v>1.0000000000000001E-5</v>
      </c>
      <c r="EP99" s="757">
        <f t="shared" si="192"/>
        <v>2.0360399999999998</v>
      </c>
      <c r="EQ99" s="757">
        <f t="shared" si="193"/>
        <v>0.36194999999999994</v>
      </c>
      <c r="ER99" s="757">
        <f t="shared" si="194"/>
        <v>0</v>
      </c>
      <c r="ES99" s="757">
        <f t="shared" si="195"/>
        <v>0</v>
      </c>
      <c r="ET99" s="757">
        <f t="shared" si="196"/>
        <v>1046.72</v>
      </c>
      <c r="EU99" s="757">
        <f t="shared" si="197"/>
        <v>7.980000000000001E-3</v>
      </c>
      <c r="EV99" s="757">
        <f t="shared" si="198"/>
        <v>3.48</v>
      </c>
      <c r="EW99" s="757">
        <f t="shared" si="199"/>
        <v>2.4059699999999995</v>
      </c>
      <c r="EX99" s="833">
        <f t="shared" si="200"/>
        <v>1050.2</v>
      </c>
      <c r="EY99" s="818">
        <f>'[4]3'!EY99</f>
        <v>5.9999999999999995E-4</v>
      </c>
      <c r="EZ99" s="818">
        <f>'[4]3'!EZ99</f>
        <v>5.0000000000000001E-4</v>
      </c>
      <c r="FA99" s="818">
        <f>'[4]3'!FA99</f>
        <v>5.9999999999999995E-4</v>
      </c>
      <c r="FB99" s="818">
        <f>'[4]3'!FB99</f>
        <v>5.9999999999999995E-4</v>
      </c>
      <c r="FC99" s="818">
        <f>'[4]3'!FC99</f>
        <v>5.0000000000000001E-4</v>
      </c>
      <c r="FD99" s="818">
        <f>'[4]3'!FD99</f>
        <v>1.0000000000000001E-5</v>
      </c>
      <c r="FE99" s="757">
        <f t="shared" si="201"/>
        <v>2.25834</v>
      </c>
      <c r="FF99" s="757">
        <f t="shared" si="202"/>
        <v>0.41419999999999996</v>
      </c>
      <c r="FG99" s="757">
        <f t="shared" si="203"/>
        <v>0</v>
      </c>
      <c r="FH99" s="757">
        <f t="shared" si="204"/>
        <v>0</v>
      </c>
      <c r="FI99" s="757">
        <f t="shared" si="205"/>
        <v>1166.56</v>
      </c>
      <c r="FJ99" s="757">
        <f t="shared" si="206"/>
        <v>9.1200000000000014E-3</v>
      </c>
      <c r="FK99" s="757">
        <f t="shared" si="207"/>
        <v>3.98</v>
      </c>
      <c r="FL99" s="757">
        <f t="shared" si="208"/>
        <v>2.6816599999999999</v>
      </c>
      <c r="FM99" s="833">
        <f t="shared" si="209"/>
        <v>1170.54</v>
      </c>
      <c r="FN99" s="818">
        <f>'[4]3'!FN99</f>
        <v>5.9999999999999995E-4</v>
      </c>
      <c r="FO99" s="818">
        <f>'[4]3'!FO99</f>
        <v>5.0000000000000001E-4</v>
      </c>
      <c r="FP99" s="818">
        <f>'[4]3'!FP99</f>
        <v>5.9999999999999995E-4</v>
      </c>
      <c r="FQ99" s="818">
        <f>'[4]3'!FQ99</f>
        <v>5.9999999999999995E-4</v>
      </c>
      <c r="FR99" s="818">
        <f>'[4]3'!FR99</f>
        <v>5.0000000000000001E-4</v>
      </c>
      <c r="FS99" s="818">
        <f>'[4]3'!FS99</f>
        <v>1.0000000000000001E-5</v>
      </c>
      <c r="FT99" s="757">
        <f t="shared" si="210"/>
        <v>2.448</v>
      </c>
      <c r="FU99" s="757">
        <f t="shared" si="211"/>
        <v>0.46400000000000008</v>
      </c>
      <c r="FV99" s="757">
        <f t="shared" si="212"/>
        <v>0</v>
      </c>
      <c r="FW99" s="757">
        <f t="shared" si="213"/>
        <v>0</v>
      </c>
      <c r="FX99" s="757">
        <f t="shared" si="214"/>
        <v>1271.0899999999999</v>
      </c>
      <c r="FY99" s="757">
        <f t="shared" si="215"/>
        <v>9.6000000000000009E-3</v>
      </c>
      <c r="FZ99" s="757">
        <f t="shared" si="216"/>
        <v>4.1900000000000004</v>
      </c>
      <c r="GA99" s="757">
        <f t="shared" si="217"/>
        <v>2.9215999999999998</v>
      </c>
      <c r="GB99" s="833">
        <f t="shared" si="218"/>
        <v>1275.28</v>
      </c>
      <c r="GC99" s="835">
        <f t="shared" si="117"/>
        <v>13.683459999999998</v>
      </c>
      <c r="GD99" s="836">
        <f t="shared" si="117"/>
        <v>5972.83</v>
      </c>
      <c r="GE99" s="837">
        <f t="shared" si="118"/>
        <v>12.998519999999997</v>
      </c>
      <c r="GF99" s="838">
        <f t="shared" si="118"/>
        <v>5673.8499999999995</v>
      </c>
      <c r="GG99" s="839">
        <f t="shared" si="119"/>
        <v>26.681979999999996</v>
      </c>
      <c r="GH99" s="59">
        <f t="shared" si="119"/>
        <v>11646.68</v>
      </c>
      <c r="GI99" s="828">
        <v>9</v>
      </c>
      <c r="GJ99" s="105">
        <f t="shared" si="230"/>
        <v>26.308139999999995</v>
      </c>
      <c r="GK99" s="59">
        <f t="shared" si="228"/>
        <v>11483.500000000002</v>
      </c>
      <c r="GL99" s="840">
        <f t="shared" si="229"/>
        <v>0.37384000000000128</v>
      </c>
      <c r="GM99" s="841">
        <f t="shared" si="229"/>
        <v>163.17999999999847</v>
      </c>
    </row>
    <row r="100" spans="1:198" ht="18" customHeight="1">
      <c r="A100" s="831">
        <v>86</v>
      </c>
      <c r="B100" s="842" t="s">
        <v>1277</v>
      </c>
      <c r="C100" s="33" t="s">
        <v>1191</v>
      </c>
      <c r="D100" s="832">
        <f>[4]цены!E94</f>
        <v>22</v>
      </c>
      <c r="E100" s="818">
        <f>'[4]3'!E100</f>
        <v>7.0000000000000001E-3</v>
      </c>
      <c r="F100" s="818">
        <f>'[4]3'!F100</f>
        <v>5.0000000000000001E-3</v>
      </c>
      <c r="G100" s="818">
        <f>'[4]3'!G100</f>
        <v>7.0000000000000001E-3</v>
      </c>
      <c r="H100" s="818">
        <f>'[4]3'!H100</f>
        <v>6.0000000000000001E-3</v>
      </c>
      <c r="I100" s="818">
        <f>'[4]3'!I100</f>
        <v>5.0000000000000001E-3</v>
      </c>
      <c r="J100" s="818">
        <f>'[4]3'!J100</f>
        <v>0.01</v>
      </c>
      <c r="K100" s="757">
        <f t="shared" si="120"/>
        <v>18.409300000000002</v>
      </c>
      <c r="L100" s="757">
        <f t="shared" si="121"/>
        <v>2.9835000000000003</v>
      </c>
      <c r="M100" s="819">
        <f t="shared" si="122"/>
        <v>0</v>
      </c>
      <c r="N100" s="819">
        <f t="shared" si="123"/>
        <v>0</v>
      </c>
      <c r="O100" s="757">
        <f t="shared" si="124"/>
        <v>470.64</v>
      </c>
      <c r="P100" s="815">
        <f t="shared" si="219"/>
        <v>5.98</v>
      </c>
      <c r="Q100" s="757">
        <f t="shared" si="125"/>
        <v>131.56</v>
      </c>
      <c r="R100" s="757">
        <f t="shared" si="126"/>
        <v>27.372800000000002</v>
      </c>
      <c r="S100" s="833">
        <f t="shared" si="127"/>
        <v>602.20000000000005</v>
      </c>
      <c r="T100" s="821">
        <f>'[4]3'!T100</f>
        <v>7.0000000000000001E-3</v>
      </c>
      <c r="U100" s="818">
        <f>'[4]3'!U100</f>
        <v>5.0000000000000001E-3</v>
      </c>
      <c r="V100" s="818">
        <f>'[4]3'!V100</f>
        <v>8.0000000000000002E-3</v>
      </c>
      <c r="W100" s="818">
        <f>'[4]3'!W100</f>
        <v>7.0000000000000001E-3</v>
      </c>
      <c r="X100" s="818">
        <f>'[4]3'!X100</f>
        <v>6.0000000000000001E-3</v>
      </c>
      <c r="Y100" s="818">
        <f>'[4]3'!Y100</f>
        <v>0.01</v>
      </c>
      <c r="Z100" s="757">
        <f t="shared" si="128"/>
        <v>22.5792</v>
      </c>
      <c r="AA100" s="757">
        <f t="shared" si="129"/>
        <v>3.9689999999999999</v>
      </c>
      <c r="AB100" s="757">
        <f t="shared" si="130"/>
        <v>0</v>
      </c>
      <c r="AC100" s="757">
        <f t="shared" si="131"/>
        <v>0</v>
      </c>
      <c r="AD100" s="757">
        <f t="shared" si="132"/>
        <v>584.05999999999995</v>
      </c>
      <c r="AE100" s="815">
        <f t="shared" si="220"/>
        <v>8.2799999999999994</v>
      </c>
      <c r="AF100" s="757">
        <f t="shared" si="133"/>
        <v>182.16</v>
      </c>
      <c r="AG100" s="757">
        <f t="shared" si="134"/>
        <v>34.828200000000002</v>
      </c>
      <c r="AH100" s="833">
        <f t="shared" si="135"/>
        <v>766.21999999999991</v>
      </c>
      <c r="AI100" s="834">
        <v>7.0000000000000001E-3</v>
      </c>
      <c r="AJ100" s="808">
        <v>5.0000000000000001E-3</v>
      </c>
      <c r="AK100" s="808">
        <v>8.0000000000000002E-3</v>
      </c>
      <c r="AL100" s="808">
        <v>7.0000000000000001E-3</v>
      </c>
      <c r="AM100" s="808">
        <v>6.0000000000000001E-3</v>
      </c>
      <c r="AN100" s="808">
        <v>0.01</v>
      </c>
      <c r="AO100" s="757">
        <f t="shared" si="136"/>
        <v>28.658000000000001</v>
      </c>
      <c r="AP100" s="757">
        <f t="shared" si="137"/>
        <v>5.2600000000000025</v>
      </c>
      <c r="AQ100" s="757">
        <f t="shared" si="138"/>
        <v>0</v>
      </c>
      <c r="AR100" s="757">
        <f t="shared" si="139"/>
        <v>0</v>
      </c>
      <c r="AS100" s="757">
        <f t="shared" si="140"/>
        <v>746.2</v>
      </c>
      <c r="AT100" s="815">
        <f t="shared" si="221"/>
        <v>9.2000000000000011</v>
      </c>
      <c r="AU100" s="757">
        <f t="shared" si="141"/>
        <v>202.4</v>
      </c>
      <c r="AV100" s="757">
        <f t="shared" si="142"/>
        <v>43.118000000000009</v>
      </c>
      <c r="AW100" s="833">
        <f t="shared" si="143"/>
        <v>948.6</v>
      </c>
      <c r="AX100" s="818">
        <f>'[4]3'!AX100</f>
        <v>7.0000000000000001E-3</v>
      </c>
      <c r="AY100" s="818">
        <f>'[4]3'!AY100</f>
        <v>5.0000000000000001E-3</v>
      </c>
      <c r="AZ100" s="818">
        <f>'[4]3'!AZ100</f>
        <v>8.0000000000000002E-3</v>
      </c>
      <c r="BA100" s="818">
        <f>'[4]3'!BA100</f>
        <v>7.0000000000000001E-3</v>
      </c>
      <c r="BB100" s="818">
        <f>'[4]3'!BB100</f>
        <v>6.0000000000000001E-3</v>
      </c>
      <c r="BC100" s="818">
        <f>'[4]3'!BC100</f>
        <v>0.01</v>
      </c>
      <c r="BD100" s="757">
        <f t="shared" si="144"/>
        <v>24.751300000000001</v>
      </c>
      <c r="BE100" s="757">
        <f t="shared" si="145"/>
        <v>4.9684999999999988</v>
      </c>
      <c r="BF100" s="757">
        <f t="shared" si="146"/>
        <v>0</v>
      </c>
      <c r="BG100" s="757">
        <f t="shared" si="147"/>
        <v>0</v>
      </c>
      <c r="BH100" s="757">
        <f t="shared" si="148"/>
        <v>653.84</v>
      </c>
      <c r="BI100" s="815">
        <f t="shared" si="222"/>
        <v>0</v>
      </c>
      <c r="BJ100" s="757">
        <f t="shared" si="149"/>
        <v>0</v>
      </c>
      <c r="BK100" s="757">
        <f t="shared" si="150"/>
        <v>29.719799999999999</v>
      </c>
      <c r="BL100" s="833">
        <f t="shared" si="151"/>
        <v>653.84</v>
      </c>
      <c r="BM100" s="821">
        <f>'[4]3'!BM100</f>
        <v>7.0000000000000001E-3</v>
      </c>
      <c r="BN100" s="818">
        <f>'[4]3'!BN100</f>
        <v>5.0000000000000001E-3</v>
      </c>
      <c r="BO100" s="818">
        <f>'[4]3'!BO100</f>
        <v>8.0000000000000002E-3</v>
      </c>
      <c r="BP100" s="818">
        <f>'[4]3'!BP100</f>
        <v>7.0000000000000001E-3</v>
      </c>
      <c r="BQ100" s="818">
        <f>'[4]3'!BQ100</f>
        <v>6.0000000000000001E-3</v>
      </c>
      <c r="BR100" s="818">
        <f>'[4]3'!BR100</f>
        <v>0.01</v>
      </c>
      <c r="BS100" s="757">
        <f t="shared" si="152"/>
        <v>18.660599999999999</v>
      </c>
      <c r="BT100" s="757">
        <f t="shared" si="153"/>
        <v>4.2300000000000004</v>
      </c>
      <c r="BU100" s="757">
        <f t="shared" si="154"/>
        <v>0</v>
      </c>
      <c r="BV100" s="757">
        <f t="shared" si="155"/>
        <v>0</v>
      </c>
      <c r="BW100" s="757">
        <f t="shared" si="156"/>
        <v>503.59</v>
      </c>
      <c r="BX100" s="815">
        <f t="shared" si="223"/>
        <v>7.5600000000000005</v>
      </c>
      <c r="BY100" s="757">
        <f t="shared" si="157"/>
        <v>166.32</v>
      </c>
      <c r="BZ100" s="757">
        <f t="shared" si="158"/>
        <v>30.450600000000001</v>
      </c>
      <c r="CA100" s="833">
        <f t="shared" si="159"/>
        <v>669.91</v>
      </c>
      <c r="CB100" s="818">
        <f>'[4]3'!CB100</f>
        <v>7.0000000000000001E-3</v>
      </c>
      <c r="CC100" s="818">
        <f>'[4]3'!CC100</f>
        <v>5.0000000000000001E-3</v>
      </c>
      <c r="CD100" s="818">
        <f>'[4]3'!CD100</f>
        <v>8.0000000000000002E-3</v>
      </c>
      <c r="CE100" s="818">
        <f>'[4]3'!CE100</f>
        <v>7.0000000000000001E-3</v>
      </c>
      <c r="CF100" s="818">
        <f>'[4]3'!CF100</f>
        <v>6.0000000000000001E-3</v>
      </c>
      <c r="CG100" s="818">
        <f>'[4]3'!CG100</f>
        <v>0.01</v>
      </c>
      <c r="CH100" s="757">
        <f t="shared" si="160"/>
        <v>13.5261</v>
      </c>
      <c r="CI100" s="757">
        <f t="shared" si="161"/>
        <v>3.6195000000000013</v>
      </c>
      <c r="CJ100" s="757">
        <f t="shared" si="162"/>
        <v>0</v>
      </c>
      <c r="CK100" s="757">
        <f t="shared" si="163"/>
        <v>0</v>
      </c>
      <c r="CL100" s="757">
        <f t="shared" si="164"/>
        <v>377.2</v>
      </c>
      <c r="CM100" s="815">
        <f t="shared" si="224"/>
        <v>6.2700000000000005</v>
      </c>
      <c r="CN100" s="757">
        <f t="shared" si="165"/>
        <v>137.94</v>
      </c>
      <c r="CO100" s="757">
        <f t="shared" si="166"/>
        <v>23.415600000000001</v>
      </c>
      <c r="CP100" s="833">
        <f t="shared" si="167"/>
        <v>515.14</v>
      </c>
      <c r="CQ100" s="821">
        <f>'[4]3'!CQ100</f>
        <v>7.0000000000000001E-3</v>
      </c>
      <c r="CR100" s="818">
        <f>'[4]3'!CR100</f>
        <v>5.0000000000000001E-3</v>
      </c>
      <c r="CS100" s="818">
        <f>'[4]3'!CS100</f>
        <v>8.0000000000000002E-3</v>
      </c>
      <c r="CT100" s="818">
        <f>'[4]3'!CT100</f>
        <v>7.0000000000000001E-3</v>
      </c>
      <c r="CU100" s="818">
        <f>'[4]3'!CU100</f>
        <v>6.0000000000000001E-3</v>
      </c>
      <c r="CV100" s="818">
        <f>'[4]3'!CV100</f>
        <v>0.01</v>
      </c>
      <c r="CW100" s="757">
        <f t="shared" si="168"/>
        <v>10.108000000000001</v>
      </c>
      <c r="CX100" s="757">
        <f t="shared" si="169"/>
        <v>3.2015000000000002</v>
      </c>
      <c r="CY100" s="757">
        <f t="shared" si="170"/>
        <v>0</v>
      </c>
      <c r="CZ100" s="757">
        <f t="shared" si="171"/>
        <v>0</v>
      </c>
      <c r="DA100" s="757">
        <f t="shared" si="172"/>
        <v>292.81</v>
      </c>
      <c r="DB100" s="815">
        <f t="shared" si="225"/>
        <v>4.37</v>
      </c>
      <c r="DC100" s="757">
        <f t="shared" si="173"/>
        <v>96.14</v>
      </c>
      <c r="DD100" s="757">
        <f t="shared" si="174"/>
        <v>17.679500000000001</v>
      </c>
      <c r="DE100" s="833">
        <f t="shared" si="175"/>
        <v>388.95</v>
      </c>
      <c r="DF100" s="821">
        <f>'[4]3'!DF100</f>
        <v>7.0000000000000001E-3</v>
      </c>
      <c r="DG100" s="818">
        <f>'[4]3'!DG100</f>
        <v>5.0000000000000001E-3</v>
      </c>
      <c r="DH100" s="818">
        <f>'[4]3'!DH100</f>
        <v>8.0000000000000002E-3</v>
      </c>
      <c r="DI100" s="818">
        <f>'[4]3'!DI100</f>
        <v>7.0000000000000001E-3</v>
      </c>
      <c r="DJ100" s="818">
        <f>'[4]3'!DJ100</f>
        <v>6.0000000000000001E-3</v>
      </c>
      <c r="DK100" s="818">
        <f>'[4]3'!DK100</f>
        <v>0.01</v>
      </c>
      <c r="DL100" s="757">
        <f t="shared" si="176"/>
        <v>13.979699999999999</v>
      </c>
      <c r="DM100" s="757">
        <f t="shared" si="177"/>
        <v>3.6645000000000003</v>
      </c>
      <c r="DN100" s="757">
        <f t="shared" si="178"/>
        <v>0</v>
      </c>
      <c r="DO100" s="757">
        <f t="shared" si="179"/>
        <v>0</v>
      </c>
      <c r="DP100" s="757">
        <f t="shared" si="180"/>
        <v>388.17</v>
      </c>
      <c r="DQ100" s="815">
        <f t="shared" si="226"/>
        <v>5.46</v>
      </c>
      <c r="DR100" s="757">
        <f t="shared" si="181"/>
        <v>120.12</v>
      </c>
      <c r="DS100" s="757">
        <f t="shared" si="182"/>
        <v>23.104199999999999</v>
      </c>
      <c r="DT100" s="833">
        <f t="shared" si="183"/>
        <v>508.29</v>
      </c>
      <c r="DU100" s="821">
        <f>'[4]3'!DU100</f>
        <v>7.0000000000000001E-3</v>
      </c>
      <c r="DV100" s="818">
        <f>'[4]3'!DV100</f>
        <v>5.0000000000000001E-3</v>
      </c>
      <c r="DW100" s="818">
        <f>'[4]3'!DW100</f>
        <v>8.0000000000000002E-3</v>
      </c>
      <c r="DX100" s="818">
        <f>'[4]3'!DX100</f>
        <v>7.0000000000000001E-3</v>
      </c>
      <c r="DY100" s="818">
        <f>'[4]3'!DY100</f>
        <v>6.0000000000000001E-3</v>
      </c>
      <c r="DZ100" s="818">
        <f>'[4]3'!DZ100</f>
        <v>0.01</v>
      </c>
      <c r="EA100" s="757">
        <f t="shared" si="184"/>
        <v>21.644000000000002</v>
      </c>
      <c r="EB100" s="757">
        <f t="shared" si="185"/>
        <v>3.6599999999999997</v>
      </c>
      <c r="EC100" s="757">
        <f t="shared" si="186"/>
        <v>0</v>
      </c>
      <c r="ED100" s="757">
        <f t="shared" si="187"/>
        <v>0</v>
      </c>
      <c r="EE100" s="757">
        <f t="shared" si="188"/>
        <v>556.69000000000005</v>
      </c>
      <c r="EF100" s="757">
        <f t="shared" si="227"/>
        <v>7</v>
      </c>
      <c r="EG100" s="757">
        <f t="shared" si="189"/>
        <v>154</v>
      </c>
      <c r="EH100" s="757">
        <f t="shared" si="190"/>
        <v>32.304000000000002</v>
      </c>
      <c r="EI100" s="833">
        <f t="shared" si="191"/>
        <v>710.69</v>
      </c>
      <c r="EJ100" s="821">
        <f>'[4]3'!EJ100</f>
        <v>7.0000000000000001E-3</v>
      </c>
      <c r="EK100" s="818">
        <f>'[4]3'!EK100</f>
        <v>5.0000000000000001E-3</v>
      </c>
      <c r="EL100" s="818">
        <f>'[4]3'!EL100</f>
        <v>8.0000000000000002E-3</v>
      </c>
      <c r="EM100" s="818">
        <f>'[4]3'!EM100</f>
        <v>7.0000000000000001E-3</v>
      </c>
      <c r="EN100" s="818">
        <f>'[4]3'!EN100</f>
        <v>6.0000000000000001E-3</v>
      </c>
      <c r="EO100" s="818">
        <f>'[4]3'!EO100</f>
        <v>0.01</v>
      </c>
      <c r="EP100" s="757">
        <f t="shared" si="192"/>
        <v>23.753800000000002</v>
      </c>
      <c r="EQ100" s="757">
        <f t="shared" si="193"/>
        <v>3.6194999999999995</v>
      </c>
      <c r="ER100" s="757">
        <f t="shared" si="194"/>
        <v>0</v>
      </c>
      <c r="ES100" s="757">
        <f t="shared" si="195"/>
        <v>0</v>
      </c>
      <c r="ET100" s="757">
        <f t="shared" si="196"/>
        <v>602.21</v>
      </c>
      <c r="EU100" s="757">
        <f t="shared" si="197"/>
        <v>7.98</v>
      </c>
      <c r="EV100" s="757">
        <f t="shared" si="198"/>
        <v>175.56</v>
      </c>
      <c r="EW100" s="757">
        <f t="shared" si="199"/>
        <v>35.353300000000004</v>
      </c>
      <c r="EX100" s="833">
        <f t="shared" si="200"/>
        <v>777.77</v>
      </c>
      <c r="EY100" s="818">
        <f>'[4]3'!EY100</f>
        <v>7.0000000000000001E-3</v>
      </c>
      <c r="EZ100" s="818">
        <f>'[4]3'!EZ100</f>
        <v>5.0000000000000001E-3</v>
      </c>
      <c r="FA100" s="818">
        <f>'[4]3'!FA100</f>
        <v>8.0000000000000002E-3</v>
      </c>
      <c r="FB100" s="818">
        <f>'[4]3'!FB100</f>
        <v>7.0000000000000001E-3</v>
      </c>
      <c r="FC100" s="818">
        <f>'[4]3'!FC100</f>
        <v>6.0000000000000001E-3</v>
      </c>
      <c r="FD100" s="818">
        <f>'[4]3'!FD100</f>
        <v>0.01</v>
      </c>
      <c r="FE100" s="757">
        <f t="shared" si="201"/>
        <v>26.347300000000001</v>
      </c>
      <c r="FF100" s="757">
        <f t="shared" si="202"/>
        <v>4.1419999999999995</v>
      </c>
      <c r="FG100" s="757">
        <f t="shared" si="203"/>
        <v>0</v>
      </c>
      <c r="FH100" s="757">
        <f t="shared" si="204"/>
        <v>0</v>
      </c>
      <c r="FI100" s="757">
        <f t="shared" si="205"/>
        <v>670.76</v>
      </c>
      <c r="FJ100" s="757">
        <f t="shared" si="206"/>
        <v>9.120000000000001</v>
      </c>
      <c r="FK100" s="757">
        <f t="shared" si="207"/>
        <v>200.64</v>
      </c>
      <c r="FL100" s="757">
        <f t="shared" si="208"/>
        <v>39.609300000000005</v>
      </c>
      <c r="FM100" s="833">
        <f t="shared" si="209"/>
        <v>871.4</v>
      </c>
      <c r="FN100" s="818">
        <f>'[4]3'!FN100</f>
        <v>7.0000000000000001E-3</v>
      </c>
      <c r="FO100" s="818">
        <f>'[4]3'!FO100</f>
        <v>5.0000000000000001E-3</v>
      </c>
      <c r="FP100" s="818">
        <f>'[4]3'!FP100</f>
        <v>8.0000000000000002E-3</v>
      </c>
      <c r="FQ100" s="818">
        <f>'[4]3'!FQ100</f>
        <v>7.0000000000000001E-3</v>
      </c>
      <c r="FR100" s="818">
        <f>'[4]3'!FR100</f>
        <v>6.0000000000000001E-3</v>
      </c>
      <c r="FS100" s="818">
        <f>'[4]3'!FS100</f>
        <v>0.01</v>
      </c>
      <c r="FT100" s="757">
        <f t="shared" si="210"/>
        <v>28.560000000000002</v>
      </c>
      <c r="FU100" s="757">
        <f t="shared" si="211"/>
        <v>4.6400000000000006</v>
      </c>
      <c r="FV100" s="757">
        <f t="shared" si="212"/>
        <v>0</v>
      </c>
      <c r="FW100" s="757">
        <f t="shared" si="213"/>
        <v>0</v>
      </c>
      <c r="FX100" s="757">
        <f t="shared" si="214"/>
        <v>730.4</v>
      </c>
      <c r="FY100" s="757">
        <f t="shared" si="215"/>
        <v>9.6</v>
      </c>
      <c r="FZ100" s="757">
        <f t="shared" si="216"/>
        <v>211.2</v>
      </c>
      <c r="GA100" s="757">
        <f t="shared" si="217"/>
        <v>42.800000000000004</v>
      </c>
      <c r="GB100" s="833">
        <f t="shared" si="218"/>
        <v>941.59999999999991</v>
      </c>
      <c r="GC100" s="835">
        <f t="shared" si="117"/>
        <v>188.90500000000003</v>
      </c>
      <c r="GD100" s="836">
        <f t="shared" si="117"/>
        <v>4155.91</v>
      </c>
      <c r="GE100" s="837">
        <f t="shared" si="118"/>
        <v>190.8503</v>
      </c>
      <c r="GF100" s="838">
        <f t="shared" si="118"/>
        <v>4198.7</v>
      </c>
      <c r="GG100" s="839">
        <f t="shared" si="119"/>
        <v>379.75530000000003</v>
      </c>
      <c r="GH100" s="59">
        <f t="shared" si="119"/>
        <v>8354.61</v>
      </c>
      <c r="GI100" s="828">
        <v>9</v>
      </c>
      <c r="GJ100" s="105">
        <f t="shared" si="230"/>
        <v>298.93530000000004</v>
      </c>
      <c r="GK100" s="59">
        <f t="shared" si="228"/>
        <v>6576.5700000000006</v>
      </c>
      <c r="GL100" s="840">
        <f t="shared" si="229"/>
        <v>80.819999999999993</v>
      </c>
      <c r="GM100" s="841">
        <f t="shared" si="229"/>
        <v>1778.04</v>
      </c>
    </row>
    <row r="101" spans="1:198" ht="18" customHeight="1">
      <c r="A101" s="814">
        <v>87</v>
      </c>
      <c r="B101" s="842" t="s">
        <v>1278</v>
      </c>
      <c r="C101" s="33" t="s">
        <v>1191</v>
      </c>
      <c r="D101" s="832">
        <f>[4]цены!E95</f>
        <v>235</v>
      </c>
      <c r="E101" s="818">
        <f>'[4]3'!E101</f>
        <v>5.0000000000000001E-4</v>
      </c>
      <c r="F101" s="818">
        <f>'[4]3'!F101</f>
        <v>4.0000000000000002E-4</v>
      </c>
      <c r="G101" s="818">
        <f>'[4]3'!G101</f>
        <v>5.0000000000000001E-4</v>
      </c>
      <c r="H101" s="818">
        <f>'[4]3'!H101</f>
        <v>1E-3</v>
      </c>
      <c r="I101" s="818">
        <f>'[4]3'!I101</f>
        <v>5.0000000000000001E-4</v>
      </c>
      <c r="J101" s="818">
        <f>'[4]3'!J101</f>
        <v>0</v>
      </c>
      <c r="K101" s="757">
        <f t="shared" si="120"/>
        <v>1.3149500000000001</v>
      </c>
      <c r="L101" s="757">
        <f t="shared" si="121"/>
        <v>0.23868000000000003</v>
      </c>
      <c r="M101" s="819">
        <f t="shared" si="122"/>
        <v>0</v>
      </c>
      <c r="N101" s="819">
        <f t="shared" si="123"/>
        <v>0</v>
      </c>
      <c r="O101" s="757">
        <f t="shared" si="124"/>
        <v>365.1</v>
      </c>
      <c r="P101" s="815">
        <f t="shared" si="219"/>
        <v>0</v>
      </c>
      <c r="Q101" s="757">
        <f t="shared" si="125"/>
        <v>0</v>
      </c>
      <c r="R101" s="757">
        <f t="shared" si="126"/>
        <v>1.5536300000000001</v>
      </c>
      <c r="S101" s="833">
        <f t="shared" si="127"/>
        <v>365.1</v>
      </c>
      <c r="T101" s="821">
        <f>'[4]3'!T101</f>
        <v>5.0000000000000001E-4</v>
      </c>
      <c r="U101" s="818">
        <f>'[4]3'!U101</f>
        <v>4.0000000000000002E-4</v>
      </c>
      <c r="V101" s="818">
        <f>'[4]3'!V101</f>
        <v>5.0000000000000001E-4</v>
      </c>
      <c r="W101" s="818">
        <f>'[4]3'!W101</f>
        <v>1E-3</v>
      </c>
      <c r="X101" s="818">
        <f>'[4]3'!X101</f>
        <v>5.0000000000000001E-4</v>
      </c>
      <c r="Y101" s="818">
        <f>'[4]3'!Y101</f>
        <v>1E-4</v>
      </c>
      <c r="Z101" s="757">
        <f t="shared" si="128"/>
        <v>1.6128</v>
      </c>
      <c r="AA101" s="757">
        <f t="shared" si="129"/>
        <v>0.31752000000000002</v>
      </c>
      <c r="AB101" s="757">
        <f t="shared" si="130"/>
        <v>0</v>
      </c>
      <c r="AC101" s="757">
        <f t="shared" si="131"/>
        <v>0</v>
      </c>
      <c r="AD101" s="757">
        <f t="shared" si="132"/>
        <v>453.63</v>
      </c>
      <c r="AE101" s="815">
        <f t="shared" si="220"/>
        <v>8.2799999999999999E-2</v>
      </c>
      <c r="AF101" s="757">
        <f t="shared" si="133"/>
        <v>19.46</v>
      </c>
      <c r="AG101" s="757">
        <f t="shared" si="134"/>
        <v>2.0131200000000002</v>
      </c>
      <c r="AH101" s="833">
        <f t="shared" si="135"/>
        <v>473.09</v>
      </c>
      <c r="AI101" s="834">
        <v>5.0000000000000001E-4</v>
      </c>
      <c r="AJ101" s="808">
        <v>4.0000000000000002E-4</v>
      </c>
      <c r="AK101" s="808">
        <v>5.0000000000000001E-4</v>
      </c>
      <c r="AL101" s="808">
        <v>1E-3</v>
      </c>
      <c r="AM101" s="808">
        <v>5.0000000000000001E-4</v>
      </c>
      <c r="AN101" s="808">
        <v>1E-4</v>
      </c>
      <c r="AO101" s="757">
        <f t="shared" si="136"/>
        <v>2.0470000000000002</v>
      </c>
      <c r="AP101" s="757">
        <f t="shared" si="137"/>
        <v>0.42080000000000023</v>
      </c>
      <c r="AQ101" s="757">
        <f t="shared" si="138"/>
        <v>0</v>
      </c>
      <c r="AR101" s="757">
        <f t="shared" si="139"/>
        <v>0</v>
      </c>
      <c r="AS101" s="757">
        <f t="shared" si="140"/>
        <v>579.92999999999995</v>
      </c>
      <c r="AT101" s="815">
        <f t="shared" si="221"/>
        <v>9.1999999999999998E-2</v>
      </c>
      <c r="AU101" s="757">
        <f t="shared" si="141"/>
        <v>21.62</v>
      </c>
      <c r="AV101" s="757">
        <f t="shared" si="142"/>
        <v>2.5598000000000005</v>
      </c>
      <c r="AW101" s="833">
        <f t="shared" si="143"/>
        <v>601.54999999999995</v>
      </c>
      <c r="AX101" s="818">
        <f>'[4]3'!AX101</f>
        <v>5.0000000000000001E-4</v>
      </c>
      <c r="AY101" s="818">
        <f>'[4]3'!AY101</f>
        <v>4.0000000000000002E-4</v>
      </c>
      <c r="AZ101" s="818">
        <f>'[4]3'!AZ101</f>
        <v>5.0000000000000001E-4</v>
      </c>
      <c r="BA101" s="818">
        <f>'[4]3'!BA101</f>
        <v>1E-3</v>
      </c>
      <c r="BB101" s="818">
        <f>'[4]3'!BB101</f>
        <v>5.0000000000000001E-4</v>
      </c>
      <c r="BC101" s="818">
        <f>'[4]3'!BC101</f>
        <v>1E-4</v>
      </c>
      <c r="BD101" s="757">
        <f t="shared" si="144"/>
        <v>1.7679500000000001</v>
      </c>
      <c r="BE101" s="757">
        <f t="shared" si="145"/>
        <v>0.39747999999999989</v>
      </c>
      <c r="BF101" s="757">
        <f t="shared" si="146"/>
        <v>0</v>
      </c>
      <c r="BG101" s="757">
        <f t="shared" si="147"/>
        <v>0</v>
      </c>
      <c r="BH101" s="757">
        <f t="shared" si="148"/>
        <v>508.88</v>
      </c>
      <c r="BI101" s="815">
        <f t="shared" si="222"/>
        <v>0</v>
      </c>
      <c r="BJ101" s="757">
        <f t="shared" si="149"/>
        <v>0</v>
      </c>
      <c r="BK101" s="757">
        <f t="shared" si="150"/>
        <v>2.1654300000000002</v>
      </c>
      <c r="BL101" s="833">
        <f t="shared" si="151"/>
        <v>508.88</v>
      </c>
      <c r="BM101" s="821">
        <f>'[4]3'!BM101</f>
        <v>5.0000000000000001E-4</v>
      </c>
      <c r="BN101" s="818">
        <f>'[4]3'!BN101</f>
        <v>4.0000000000000002E-4</v>
      </c>
      <c r="BO101" s="818">
        <f>'[4]3'!BO101</f>
        <v>5.0000000000000001E-4</v>
      </c>
      <c r="BP101" s="818">
        <f>'[4]3'!BP101</f>
        <v>1E-3</v>
      </c>
      <c r="BQ101" s="818">
        <f>'[4]3'!BQ101</f>
        <v>5.0000000000000001E-4</v>
      </c>
      <c r="BR101" s="818">
        <f>'[4]3'!BR101</f>
        <v>1E-4</v>
      </c>
      <c r="BS101" s="757">
        <f t="shared" si="152"/>
        <v>1.3329</v>
      </c>
      <c r="BT101" s="757">
        <f t="shared" si="153"/>
        <v>0.33840000000000003</v>
      </c>
      <c r="BU101" s="757">
        <f t="shared" si="154"/>
        <v>0</v>
      </c>
      <c r="BV101" s="757">
        <f t="shared" si="155"/>
        <v>0</v>
      </c>
      <c r="BW101" s="757">
        <f t="shared" si="156"/>
        <v>392.76</v>
      </c>
      <c r="BX101" s="815">
        <f t="shared" si="223"/>
        <v>7.5600000000000001E-2</v>
      </c>
      <c r="BY101" s="757">
        <f t="shared" si="157"/>
        <v>17.77</v>
      </c>
      <c r="BZ101" s="757">
        <f t="shared" si="158"/>
        <v>1.7469000000000001</v>
      </c>
      <c r="CA101" s="833">
        <f t="shared" si="159"/>
        <v>410.53</v>
      </c>
      <c r="CB101" s="818">
        <f>'[4]3'!CB101</f>
        <v>5.0000000000000001E-4</v>
      </c>
      <c r="CC101" s="818">
        <f>'[4]3'!CC101</f>
        <v>4.0000000000000002E-4</v>
      </c>
      <c r="CD101" s="818">
        <f>'[4]3'!CD101</f>
        <v>5.0000000000000001E-4</v>
      </c>
      <c r="CE101" s="818">
        <f>'[4]3'!CE101</f>
        <v>1E-3</v>
      </c>
      <c r="CF101" s="818">
        <f>'[4]3'!CF101</f>
        <v>5.0000000000000001E-4</v>
      </c>
      <c r="CG101" s="818">
        <f>'[4]3'!CG101</f>
        <v>1E-4</v>
      </c>
      <c r="CH101" s="757">
        <f t="shared" si="160"/>
        <v>0.96614999999999995</v>
      </c>
      <c r="CI101" s="757">
        <f t="shared" si="161"/>
        <v>0.2895600000000001</v>
      </c>
      <c r="CJ101" s="757">
        <f t="shared" si="162"/>
        <v>0</v>
      </c>
      <c r="CK101" s="757">
        <f t="shared" si="163"/>
        <v>0</v>
      </c>
      <c r="CL101" s="757">
        <f t="shared" si="164"/>
        <v>295.08999999999997</v>
      </c>
      <c r="CM101" s="815">
        <f t="shared" si="224"/>
        <v>6.2700000000000006E-2</v>
      </c>
      <c r="CN101" s="757">
        <f t="shared" si="165"/>
        <v>14.73</v>
      </c>
      <c r="CO101" s="757">
        <f t="shared" si="166"/>
        <v>1.3184100000000001</v>
      </c>
      <c r="CP101" s="833">
        <f t="shared" si="167"/>
        <v>309.82</v>
      </c>
      <c r="CQ101" s="821">
        <f>'[4]3'!CQ101</f>
        <v>5.0000000000000001E-4</v>
      </c>
      <c r="CR101" s="818">
        <f>'[4]3'!CR101</f>
        <v>4.0000000000000002E-4</v>
      </c>
      <c r="CS101" s="818">
        <f>'[4]3'!CS101</f>
        <v>5.0000000000000001E-4</v>
      </c>
      <c r="CT101" s="818">
        <f>'[4]3'!CT101</f>
        <v>1E-3</v>
      </c>
      <c r="CU101" s="818">
        <f>'[4]3'!CU101</f>
        <v>5.0000000000000001E-4</v>
      </c>
      <c r="CV101" s="818">
        <f>'[4]3'!CV101</f>
        <v>1E-4</v>
      </c>
      <c r="CW101" s="757">
        <f t="shared" si="168"/>
        <v>0.72199999999999998</v>
      </c>
      <c r="CX101" s="757">
        <f t="shared" si="169"/>
        <v>0.25612000000000001</v>
      </c>
      <c r="CY101" s="757">
        <f t="shared" si="170"/>
        <v>0</v>
      </c>
      <c r="CZ101" s="757">
        <f t="shared" si="171"/>
        <v>0</v>
      </c>
      <c r="DA101" s="757">
        <f t="shared" si="172"/>
        <v>229.86</v>
      </c>
      <c r="DB101" s="815">
        <f t="shared" si="225"/>
        <v>4.3700000000000003E-2</v>
      </c>
      <c r="DC101" s="757">
        <f t="shared" si="173"/>
        <v>10.27</v>
      </c>
      <c r="DD101" s="757">
        <f t="shared" si="174"/>
        <v>1.02182</v>
      </c>
      <c r="DE101" s="833">
        <f t="shared" si="175"/>
        <v>240.13000000000002</v>
      </c>
      <c r="DF101" s="821">
        <f>'[4]3'!DF101</f>
        <v>5.0000000000000001E-4</v>
      </c>
      <c r="DG101" s="818">
        <f>'[4]3'!DG101</f>
        <v>4.0000000000000002E-4</v>
      </c>
      <c r="DH101" s="818">
        <f>'[4]3'!DH101</f>
        <v>5.0000000000000001E-4</v>
      </c>
      <c r="DI101" s="818">
        <f>'[4]3'!DI101</f>
        <v>1E-3</v>
      </c>
      <c r="DJ101" s="818">
        <f>'[4]3'!DJ101</f>
        <v>5.0000000000000001E-4</v>
      </c>
      <c r="DK101" s="818">
        <f>'[4]3'!DK101</f>
        <v>1E-4</v>
      </c>
      <c r="DL101" s="757">
        <f t="shared" si="176"/>
        <v>0.99854999999999994</v>
      </c>
      <c r="DM101" s="757">
        <f t="shared" si="177"/>
        <v>0.29316000000000003</v>
      </c>
      <c r="DN101" s="757">
        <f t="shared" si="178"/>
        <v>0</v>
      </c>
      <c r="DO101" s="757">
        <f t="shared" si="179"/>
        <v>0</v>
      </c>
      <c r="DP101" s="757">
        <f t="shared" si="180"/>
        <v>303.55</v>
      </c>
      <c r="DQ101" s="815">
        <f t="shared" si="226"/>
        <v>5.4600000000000003E-2</v>
      </c>
      <c r="DR101" s="757">
        <f t="shared" si="181"/>
        <v>12.83</v>
      </c>
      <c r="DS101" s="757">
        <f t="shared" si="182"/>
        <v>1.3463099999999999</v>
      </c>
      <c r="DT101" s="833">
        <f t="shared" si="183"/>
        <v>316.38</v>
      </c>
      <c r="DU101" s="821">
        <f>'[4]3'!DU101</f>
        <v>5.0000000000000001E-4</v>
      </c>
      <c r="DV101" s="818">
        <f>'[4]3'!DV101</f>
        <v>4.0000000000000002E-4</v>
      </c>
      <c r="DW101" s="818">
        <f>'[4]3'!DW101</f>
        <v>5.0000000000000001E-4</v>
      </c>
      <c r="DX101" s="818">
        <f>'[4]3'!DX101</f>
        <v>1E-3</v>
      </c>
      <c r="DY101" s="818">
        <f>'[4]3'!DY101</f>
        <v>5.0000000000000001E-4</v>
      </c>
      <c r="DZ101" s="818">
        <f>'[4]3'!DZ101</f>
        <v>1E-4</v>
      </c>
      <c r="EA101" s="757">
        <f t="shared" si="184"/>
        <v>1.546</v>
      </c>
      <c r="EB101" s="757">
        <f t="shared" si="185"/>
        <v>0.29279999999999995</v>
      </c>
      <c r="EC101" s="757">
        <f t="shared" si="186"/>
        <v>0</v>
      </c>
      <c r="ED101" s="757">
        <f t="shared" si="187"/>
        <v>0</v>
      </c>
      <c r="EE101" s="757">
        <f t="shared" si="188"/>
        <v>432.12</v>
      </c>
      <c r="EF101" s="757">
        <f t="shared" si="227"/>
        <v>7.0000000000000007E-2</v>
      </c>
      <c r="EG101" s="757">
        <f t="shared" si="189"/>
        <v>16.45</v>
      </c>
      <c r="EH101" s="757">
        <f t="shared" si="190"/>
        <v>1.9088000000000001</v>
      </c>
      <c r="EI101" s="833">
        <f t="shared" si="191"/>
        <v>448.57</v>
      </c>
      <c r="EJ101" s="821">
        <f>'[4]3'!EJ101</f>
        <v>5.0000000000000001E-4</v>
      </c>
      <c r="EK101" s="818">
        <f>'[4]3'!EK101</f>
        <v>4.0000000000000002E-4</v>
      </c>
      <c r="EL101" s="818">
        <f>'[4]3'!EL101</f>
        <v>5.0000000000000001E-4</v>
      </c>
      <c r="EM101" s="818">
        <f>'[4]3'!EM101</f>
        <v>1E-3</v>
      </c>
      <c r="EN101" s="818">
        <f>'[4]3'!EN101</f>
        <v>5.0000000000000001E-4</v>
      </c>
      <c r="EO101" s="818">
        <f>'[4]3'!EO101</f>
        <v>1E-4</v>
      </c>
      <c r="EP101" s="757">
        <f t="shared" si="192"/>
        <v>1.6967000000000001</v>
      </c>
      <c r="EQ101" s="757">
        <f t="shared" si="193"/>
        <v>0.28955999999999998</v>
      </c>
      <c r="ER101" s="757">
        <f t="shared" si="194"/>
        <v>0</v>
      </c>
      <c r="ES101" s="757">
        <f t="shared" si="195"/>
        <v>0</v>
      </c>
      <c r="ET101" s="757">
        <f t="shared" si="196"/>
        <v>466.77</v>
      </c>
      <c r="EU101" s="757">
        <f t="shared" si="197"/>
        <v>7.980000000000001E-2</v>
      </c>
      <c r="EV101" s="757">
        <f t="shared" si="198"/>
        <v>18.75</v>
      </c>
      <c r="EW101" s="757">
        <f t="shared" si="199"/>
        <v>2.0660600000000002</v>
      </c>
      <c r="EX101" s="833">
        <f t="shared" si="200"/>
        <v>485.52</v>
      </c>
      <c r="EY101" s="818">
        <f>'[4]3'!EY101</f>
        <v>5.0000000000000001E-4</v>
      </c>
      <c r="EZ101" s="818">
        <f>'[4]3'!EZ101</f>
        <v>4.0000000000000002E-4</v>
      </c>
      <c r="FA101" s="818">
        <f>'[4]3'!FA101</f>
        <v>5.0000000000000001E-4</v>
      </c>
      <c r="FB101" s="818">
        <f>'[4]3'!FB101</f>
        <v>1E-3</v>
      </c>
      <c r="FC101" s="818">
        <f>'[4]3'!FC101</f>
        <v>5.0000000000000001E-4</v>
      </c>
      <c r="FD101" s="818">
        <f>'[4]3'!FD101</f>
        <v>1E-4</v>
      </c>
      <c r="FE101" s="757">
        <f t="shared" si="201"/>
        <v>1.88195</v>
      </c>
      <c r="FF101" s="757">
        <f t="shared" si="202"/>
        <v>0.33135999999999999</v>
      </c>
      <c r="FG101" s="757">
        <f t="shared" si="203"/>
        <v>0</v>
      </c>
      <c r="FH101" s="757">
        <f t="shared" si="204"/>
        <v>0</v>
      </c>
      <c r="FI101" s="757">
        <f t="shared" si="205"/>
        <v>520.13</v>
      </c>
      <c r="FJ101" s="757">
        <f t="shared" si="206"/>
        <v>9.1200000000000003E-2</v>
      </c>
      <c r="FK101" s="757">
        <f t="shared" si="207"/>
        <v>21.43</v>
      </c>
      <c r="FL101" s="757">
        <f t="shared" si="208"/>
        <v>2.3045100000000001</v>
      </c>
      <c r="FM101" s="833">
        <f t="shared" si="209"/>
        <v>541.55999999999995</v>
      </c>
      <c r="FN101" s="818">
        <f>'[4]3'!FN101</f>
        <v>5.0000000000000001E-4</v>
      </c>
      <c r="FO101" s="818">
        <f>'[4]3'!FO101</f>
        <v>4.0000000000000002E-4</v>
      </c>
      <c r="FP101" s="818">
        <f>'[4]3'!FP101</f>
        <v>5.0000000000000001E-4</v>
      </c>
      <c r="FQ101" s="818">
        <f>'[4]3'!FQ101</f>
        <v>1E-3</v>
      </c>
      <c r="FR101" s="818">
        <f>'[4]3'!FR101</f>
        <v>5.0000000000000001E-4</v>
      </c>
      <c r="FS101" s="818">
        <f>'[4]3'!FS101</f>
        <v>1E-4</v>
      </c>
      <c r="FT101" s="757">
        <f t="shared" si="210"/>
        <v>2.04</v>
      </c>
      <c r="FU101" s="757">
        <f t="shared" si="211"/>
        <v>0.37120000000000009</v>
      </c>
      <c r="FV101" s="757">
        <f t="shared" si="212"/>
        <v>0</v>
      </c>
      <c r="FW101" s="757">
        <f t="shared" si="213"/>
        <v>0</v>
      </c>
      <c r="FX101" s="757">
        <f t="shared" si="214"/>
        <v>566.63</v>
      </c>
      <c r="FY101" s="757">
        <f t="shared" si="215"/>
        <v>9.6000000000000002E-2</v>
      </c>
      <c r="FZ101" s="757">
        <f t="shared" si="216"/>
        <v>22.56</v>
      </c>
      <c r="GA101" s="757">
        <f t="shared" si="217"/>
        <v>2.5072000000000001</v>
      </c>
      <c r="GB101" s="833">
        <f t="shared" si="218"/>
        <v>589.18999999999994</v>
      </c>
      <c r="GC101" s="835">
        <f t="shared" si="117"/>
        <v>11.357290000000001</v>
      </c>
      <c r="GD101" s="836">
        <f t="shared" si="117"/>
        <v>2668.97</v>
      </c>
      <c r="GE101" s="837">
        <f t="shared" si="118"/>
        <v>11.154700000000002</v>
      </c>
      <c r="GF101" s="838">
        <f t="shared" si="118"/>
        <v>2621.35</v>
      </c>
      <c r="GG101" s="839">
        <f t="shared" si="119"/>
        <v>22.511990000000004</v>
      </c>
      <c r="GH101" s="59">
        <f t="shared" si="119"/>
        <v>5290.32</v>
      </c>
      <c r="GI101" s="828">
        <v>9</v>
      </c>
      <c r="GJ101" s="105">
        <f t="shared" si="230"/>
        <v>21.763590000000004</v>
      </c>
      <c r="GK101" s="59">
        <f t="shared" si="228"/>
        <v>5114.4499999999989</v>
      </c>
      <c r="GL101" s="840">
        <f t="shared" si="229"/>
        <v>0.74840000000000018</v>
      </c>
      <c r="GM101" s="841">
        <f t="shared" si="229"/>
        <v>175.8700000000008</v>
      </c>
    </row>
    <row r="102" spans="1:198" ht="18" customHeight="1">
      <c r="A102" s="831">
        <v>88</v>
      </c>
      <c r="B102" s="842" t="s">
        <v>1279</v>
      </c>
      <c r="C102" s="33" t="s">
        <v>1191</v>
      </c>
      <c r="D102" s="832">
        <f>[4]цены!E96</f>
        <v>1074</v>
      </c>
      <c r="E102" s="818">
        <f>'[4]3'!E102</f>
        <v>2.0000000000000002E-5</v>
      </c>
      <c r="F102" s="818">
        <f>'[4]3'!F102</f>
        <v>2.0000000000000002E-5</v>
      </c>
      <c r="G102" s="818">
        <f>'[4]3'!G102</f>
        <v>2.0000000000000002E-5</v>
      </c>
      <c r="H102" s="818">
        <f>'[4]3'!H102</f>
        <v>2.0000000000000002E-5</v>
      </c>
      <c r="I102" s="818">
        <f>'[4]3'!I102</f>
        <v>2.0000000000000002E-5</v>
      </c>
      <c r="J102" s="818">
        <f>'[4]3'!J102</f>
        <v>0</v>
      </c>
      <c r="K102" s="757">
        <f t="shared" si="120"/>
        <v>5.2598000000000006E-2</v>
      </c>
      <c r="L102" s="757">
        <f t="shared" si="121"/>
        <v>1.1934000000000002E-2</v>
      </c>
      <c r="M102" s="819">
        <f t="shared" si="122"/>
        <v>0</v>
      </c>
      <c r="N102" s="819">
        <f t="shared" si="123"/>
        <v>0</v>
      </c>
      <c r="O102" s="757">
        <f t="shared" si="124"/>
        <v>69.31</v>
      </c>
      <c r="P102" s="815">
        <f t="shared" si="219"/>
        <v>0</v>
      </c>
      <c r="Q102" s="757">
        <f t="shared" si="125"/>
        <v>0</v>
      </c>
      <c r="R102" s="757">
        <f t="shared" si="126"/>
        <v>6.4532000000000006E-2</v>
      </c>
      <c r="S102" s="833">
        <f t="shared" si="127"/>
        <v>69.31</v>
      </c>
      <c r="T102" s="821">
        <f>'[4]3'!T102</f>
        <v>2.0000000000000002E-5</v>
      </c>
      <c r="U102" s="818">
        <f>'[4]3'!U102</f>
        <v>2.0000000000000002E-5</v>
      </c>
      <c r="V102" s="818">
        <f>'[4]3'!V102</f>
        <v>2.0000000000000002E-5</v>
      </c>
      <c r="W102" s="818">
        <f>'[4]3'!W102</f>
        <v>2.0000000000000002E-5</v>
      </c>
      <c r="X102" s="818">
        <f>'[4]3'!X102</f>
        <v>2.0000000000000002E-5</v>
      </c>
      <c r="Y102" s="818">
        <f>'[4]3'!Y102</f>
        <v>0</v>
      </c>
      <c r="Z102" s="757">
        <f t="shared" si="128"/>
        <v>6.4512E-2</v>
      </c>
      <c r="AA102" s="757">
        <f t="shared" si="129"/>
        <v>1.5876000000000001E-2</v>
      </c>
      <c r="AB102" s="757">
        <f t="shared" si="130"/>
        <v>0</v>
      </c>
      <c r="AC102" s="757">
        <f t="shared" si="131"/>
        <v>0</v>
      </c>
      <c r="AD102" s="757">
        <f t="shared" si="132"/>
        <v>86.34</v>
      </c>
      <c r="AE102" s="815">
        <f t="shared" si="220"/>
        <v>0</v>
      </c>
      <c r="AF102" s="757">
        <f t="shared" si="133"/>
        <v>0</v>
      </c>
      <c r="AG102" s="757">
        <f t="shared" si="134"/>
        <v>8.0388000000000001E-2</v>
      </c>
      <c r="AH102" s="833">
        <f t="shared" si="135"/>
        <v>86.34</v>
      </c>
      <c r="AI102" s="834">
        <v>2.0000000000000002E-5</v>
      </c>
      <c r="AJ102" s="808">
        <v>2.0000000000000002E-5</v>
      </c>
      <c r="AK102" s="808">
        <v>2.0000000000000002E-5</v>
      </c>
      <c r="AL102" s="808">
        <v>2.0000000000000002E-5</v>
      </c>
      <c r="AM102" s="808">
        <v>2.0000000000000002E-5</v>
      </c>
      <c r="AN102" s="808"/>
      <c r="AO102" s="757">
        <f t="shared" si="136"/>
        <v>8.1880000000000008E-2</v>
      </c>
      <c r="AP102" s="757">
        <f t="shared" si="137"/>
        <v>2.104000000000001E-2</v>
      </c>
      <c r="AQ102" s="757">
        <f t="shared" si="138"/>
        <v>0</v>
      </c>
      <c r="AR102" s="757">
        <f t="shared" si="139"/>
        <v>0</v>
      </c>
      <c r="AS102" s="757">
        <f t="shared" si="140"/>
        <v>110.54</v>
      </c>
      <c r="AT102" s="815">
        <f t="shared" si="221"/>
        <v>0</v>
      </c>
      <c r="AU102" s="757">
        <f t="shared" si="141"/>
        <v>0</v>
      </c>
      <c r="AV102" s="757">
        <f t="shared" si="142"/>
        <v>0.10292000000000001</v>
      </c>
      <c r="AW102" s="833">
        <f t="shared" si="143"/>
        <v>110.54</v>
      </c>
      <c r="AX102" s="818">
        <f>'[4]3'!AX102</f>
        <v>2.0000000000000002E-5</v>
      </c>
      <c r="AY102" s="818">
        <f>'[4]3'!AY102</f>
        <v>2.0000000000000002E-5</v>
      </c>
      <c r="AZ102" s="818">
        <f>'[4]3'!AZ102</f>
        <v>2.0000000000000002E-5</v>
      </c>
      <c r="BA102" s="818">
        <f>'[4]3'!BA102</f>
        <v>2.0000000000000002E-5</v>
      </c>
      <c r="BB102" s="818">
        <f>'[4]3'!BB102</f>
        <v>2.0000000000000002E-5</v>
      </c>
      <c r="BC102" s="818">
        <f>'[4]3'!BC102</f>
        <v>0</v>
      </c>
      <c r="BD102" s="757">
        <f t="shared" si="144"/>
        <v>7.0718000000000003E-2</v>
      </c>
      <c r="BE102" s="757">
        <f t="shared" si="145"/>
        <v>1.9873999999999996E-2</v>
      </c>
      <c r="BF102" s="757">
        <f t="shared" si="146"/>
        <v>0</v>
      </c>
      <c r="BG102" s="757">
        <f t="shared" si="147"/>
        <v>0</v>
      </c>
      <c r="BH102" s="757">
        <f t="shared" si="148"/>
        <v>97.3</v>
      </c>
      <c r="BI102" s="815">
        <f t="shared" si="222"/>
        <v>0</v>
      </c>
      <c r="BJ102" s="757">
        <f t="shared" si="149"/>
        <v>0</v>
      </c>
      <c r="BK102" s="757">
        <f t="shared" si="150"/>
        <v>9.0592000000000006E-2</v>
      </c>
      <c r="BL102" s="833">
        <f t="shared" si="151"/>
        <v>97.3</v>
      </c>
      <c r="BM102" s="821">
        <f>'[4]3'!BM102</f>
        <v>2.0000000000000002E-5</v>
      </c>
      <c r="BN102" s="818">
        <f>'[4]3'!BN102</f>
        <v>2.0000000000000002E-5</v>
      </c>
      <c r="BO102" s="818">
        <f>'[4]3'!BO102</f>
        <v>2.0000000000000002E-5</v>
      </c>
      <c r="BP102" s="818">
        <f>'[4]3'!BP102</f>
        <v>2.0000000000000002E-5</v>
      </c>
      <c r="BQ102" s="818">
        <f>'[4]3'!BQ102</f>
        <v>2.0000000000000002E-5</v>
      </c>
      <c r="BR102" s="818">
        <f>'[4]3'!BR102</f>
        <v>0</v>
      </c>
      <c r="BS102" s="757">
        <f t="shared" si="152"/>
        <v>5.3316000000000002E-2</v>
      </c>
      <c r="BT102" s="757">
        <f t="shared" si="153"/>
        <v>1.6920000000000001E-2</v>
      </c>
      <c r="BU102" s="757">
        <f t="shared" si="154"/>
        <v>0</v>
      </c>
      <c r="BV102" s="757">
        <f t="shared" si="155"/>
        <v>0</v>
      </c>
      <c r="BW102" s="757">
        <f t="shared" si="156"/>
        <v>75.430000000000007</v>
      </c>
      <c r="BX102" s="815">
        <f t="shared" si="223"/>
        <v>0</v>
      </c>
      <c r="BY102" s="757">
        <f t="shared" si="157"/>
        <v>0</v>
      </c>
      <c r="BZ102" s="757">
        <f t="shared" si="158"/>
        <v>7.0236000000000007E-2</v>
      </c>
      <c r="CA102" s="833">
        <f t="shared" si="159"/>
        <v>75.430000000000007</v>
      </c>
      <c r="CB102" s="818">
        <f>'[4]3'!CB102</f>
        <v>2.0000000000000002E-5</v>
      </c>
      <c r="CC102" s="818">
        <f>'[4]3'!CC102</f>
        <v>2.0000000000000002E-5</v>
      </c>
      <c r="CD102" s="818">
        <f>'[4]3'!CD102</f>
        <v>2.0000000000000002E-5</v>
      </c>
      <c r="CE102" s="818">
        <f>'[4]3'!CE102</f>
        <v>2.0000000000000002E-5</v>
      </c>
      <c r="CF102" s="818">
        <f>'[4]3'!CF102</f>
        <v>2.0000000000000002E-5</v>
      </c>
      <c r="CG102" s="818">
        <f>'[4]3'!CG102</f>
        <v>0</v>
      </c>
      <c r="CH102" s="757">
        <f t="shared" si="160"/>
        <v>3.8646E-2</v>
      </c>
      <c r="CI102" s="757">
        <f t="shared" si="161"/>
        <v>1.4478000000000005E-2</v>
      </c>
      <c r="CJ102" s="757">
        <f t="shared" si="162"/>
        <v>0</v>
      </c>
      <c r="CK102" s="757">
        <f t="shared" si="163"/>
        <v>0</v>
      </c>
      <c r="CL102" s="757">
        <f t="shared" si="164"/>
        <v>57.06</v>
      </c>
      <c r="CM102" s="815">
        <f t="shared" si="224"/>
        <v>0</v>
      </c>
      <c r="CN102" s="757">
        <f t="shared" si="165"/>
        <v>0</v>
      </c>
      <c r="CO102" s="757">
        <f t="shared" si="166"/>
        <v>5.3124000000000005E-2</v>
      </c>
      <c r="CP102" s="833">
        <f t="shared" si="167"/>
        <v>57.06</v>
      </c>
      <c r="CQ102" s="821">
        <f>'[4]3'!CQ102</f>
        <v>2.0000000000000002E-5</v>
      </c>
      <c r="CR102" s="818">
        <f>'[4]3'!CR102</f>
        <v>2.0000000000000002E-5</v>
      </c>
      <c r="CS102" s="818">
        <f>'[4]3'!CS102</f>
        <v>2.0000000000000002E-5</v>
      </c>
      <c r="CT102" s="818">
        <f>'[4]3'!CT102</f>
        <v>2.0000000000000002E-5</v>
      </c>
      <c r="CU102" s="818">
        <f>'[4]3'!CU102</f>
        <v>2.0000000000000002E-5</v>
      </c>
      <c r="CV102" s="818">
        <f>'[4]3'!CV102</f>
        <v>0</v>
      </c>
      <c r="CW102" s="757">
        <f t="shared" si="168"/>
        <v>2.8880000000000003E-2</v>
      </c>
      <c r="CX102" s="757">
        <f t="shared" si="169"/>
        <v>1.2806000000000003E-2</v>
      </c>
      <c r="CY102" s="757">
        <f t="shared" si="170"/>
        <v>0</v>
      </c>
      <c r="CZ102" s="757">
        <f t="shared" si="171"/>
        <v>0</v>
      </c>
      <c r="DA102" s="757">
        <f t="shared" si="172"/>
        <v>44.77</v>
      </c>
      <c r="DB102" s="815">
        <f t="shared" si="225"/>
        <v>0</v>
      </c>
      <c r="DC102" s="757">
        <f t="shared" si="173"/>
        <v>0</v>
      </c>
      <c r="DD102" s="757">
        <f t="shared" si="174"/>
        <v>4.1686000000000008E-2</v>
      </c>
      <c r="DE102" s="833">
        <f t="shared" si="175"/>
        <v>44.77</v>
      </c>
      <c r="DF102" s="821">
        <f>'[4]3'!DF102</f>
        <v>2.0000000000000002E-5</v>
      </c>
      <c r="DG102" s="818">
        <f>'[4]3'!DG102</f>
        <v>2.0000000000000002E-5</v>
      </c>
      <c r="DH102" s="818">
        <f>'[4]3'!DH102</f>
        <v>2.0000000000000002E-5</v>
      </c>
      <c r="DI102" s="818">
        <f>'[4]3'!DI102</f>
        <v>2.0000000000000002E-5</v>
      </c>
      <c r="DJ102" s="818">
        <f>'[4]3'!DJ102</f>
        <v>2.0000000000000002E-5</v>
      </c>
      <c r="DK102" s="818">
        <f>'[4]3'!DK102</f>
        <v>0</v>
      </c>
      <c r="DL102" s="757">
        <f t="shared" si="176"/>
        <v>3.9941999999999998E-2</v>
      </c>
      <c r="DM102" s="757">
        <f t="shared" si="177"/>
        <v>1.4658000000000003E-2</v>
      </c>
      <c r="DN102" s="757">
        <f t="shared" si="178"/>
        <v>0</v>
      </c>
      <c r="DO102" s="757">
        <f t="shared" si="179"/>
        <v>0</v>
      </c>
      <c r="DP102" s="757">
        <f t="shared" si="180"/>
        <v>58.64</v>
      </c>
      <c r="DQ102" s="815">
        <f t="shared" si="226"/>
        <v>0</v>
      </c>
      <c r="DR102" s="757">
        <f t="shared" si="181"/>
        <v>0</v>
      </c>
      <c r="DS102" s="757">
        <f t="shared" si="182"/>
        <v>5.4600000000000003E-2</v>
      </c>
      <c r="DT102" s="833">
        <f t="shared" si="183"/>
        <v>58.64</v>
      </c>
      <c r="DU102" s="821">
        <f>'[4]3'!DU102</f>
        <v>2.0000000000000002E-5</v>
      </c>
      <c r="DV102" s="818">
        <f>'[4]3'!DV102</f>
        <v>2.0000000000000002E-5</v>
      </c>
      <c r="DW102" s="818">
        <f>'[4]3'!DW102</f>
        <v>2.0000000000000002E-5</v>
      </c>
      <c r="DX102" s="818">
        <f>'[4]3'!DX102</f>
        <v>2.0000000000000002E-5</v>
      </c>
      <c r="DY102" s="818">
        <f>'[4]3'!DY102</f>
        <v>2.0000000000000002E-5</v>
      </c>
      <c r="DZ102" s="818">
        <f>'[4]3'!DZ102</f>
        <v>0</v>
      </c>
      <c r="EA102" s="757">
        <f t="shared" si="184"/>
        <v>6.1840000000000006E-2</v>
      </c>
      <c r="EB102" s="757">
        <f t="shared" si="185"/>
        <v>1.4639999999999999E-2</v>
      </c>
      <c r="EC102" s="757">
        <f t="shared" si="186"/>
        <v>0</v>
      </c>
      <c r="ED102" s="757">
        <f t="shared" si="187"/>
        <v>0</v>
      </c>
      <c r="EE102" s="757">
        <f t="shared" si="188"/>
        <v>82.14</v>
      </c>
      <c r="EF102" s="757">
        <f t="shared" si="227"/>
        <v>0</v>
      </c>
      <c r="EG102" s="757">
        <f t="shared" si="189"/>
        <v>0</v>
      </c>
      <c r="EH102" s="757">
        <f t="shared" si="190"/>
        <v>7.6480000000000006E-2</v>
      </c>
      <c r="EI102" s="833">
        <f t="shared" si="191"/>
        <v>82.14</v>
      </c>
      <c r="EJ102" s="821">
        <f>'[4]3'!EJ102</f>
        <v>2.0000000000000002E-5</v>
      </c>
      <c r="EK102" s="818">
        <f>'[4]3'!EK102</f>
        <v>2.0000000000000002E-5</v>
      </c>
      <c r="EL102" s="818">
        <f>'[4]3'!EL102</f>
        <v>2.0000000000000002E-5</v>
      </c>
      <c r="EM102" s="818">
        <f>'[4]3'!EM102</f>
        <v>2.0000000000000002E-5</v>
      </c>
      <c r="EN102" s="818">
        <f>'[4]3'!EN102</f>
        <v>2.0000000000000002E-5</v>
      </c>
      <c r="EO102" s="818">
        <f>'[4]3'!EO102</f>
        <v>0</v>
      </c>
      <c r="EP102" s="757">
        <f t="shared" si="192"/>
        <v>6.7868000000000012E-2</v>
      </c>
      <c r="EQ102" s="757">
        <f t="shared" si="193"/>
        <v>1.4477999999999998E-2</v>
      </c>
      <c r="ER102" s="757">
        <f t="shared" si="194"/>
        <v>0</v>
      </c>
      <c r="ES102" s="757">
        <f t="shared" si="195"/>
        <v>0</v>
      </c>
      <c r="ET102" s="757">
        <f t="shared" si="196"/>
        <v>88.44</v>
      </c>
      <c r="EU102" s="757">
        <f t="shared" si="197"/>
        <v>0</v>
      </c>
      <c r="EV102" s="757">
        <f t="shared" si="198"/>
        <v>0</v>
      </c>
      <c r="EW102" s="757">
        <f t="shared" si="199"/>
        <v>8.2346000000000003E-2</v>
      </c>
      <c r="EX102" s="833">
        <f t="shared" si="200"/>
        <v>88.44</v>
      </c>
      <c r="EY102" s="818">
        <f>'[4]3'!EY102</f>
        <v>2.0000000000000002E-5</v>
      </c>
      <c r="EZ102" s="818">
        <f>'[4]3'!EZ102</f>
        <v>2.0000000000000002E-5</v>
      </c>
      <c r="FA102" s="818">
        <f>'[4]3'!FA102</f>
        <v>2.0000000000000002E-5</v>
      </c>
      <c r="FB102" s="818">
        <f>'[4]3'!FB102</f>
        <v>2.0000000000000002E-5</v>
      </c>
      <c r="FC102" s="818">
        <f>'[4]3'!FC102</f>
        <v>2.0000000000000002E-5</v>
      </c>
      <c r="FD102" s="818">
        <f>'[4]3'!FD102</f>
        <v>0</v>
      </c>
      <c r="FE102" s="757">
        <f t="shared" si="201"/>
        <v>7.5278000000000012E-2</v>
      </c>
      <c r="FF102" s="757">
        <f t="shared" si="202"/>
        <v>1.6567999999999999E-2</v>
      </c>
      <c r="FG102" s="757">
        <f t="shared" si="203"/>
        <v>0</v>
      </c>
      <c r="FH102" s="757">
        <f t="shared" si="204"/>
        <v>0</v>
      </c>
      <c r="FI102" s="757">
        <f t="shared" si="205"/>
        <v>98.64</v>
      </c>
      <c r="FJ102" s="757">
        <f t="shared" si="206"/>
        <v>0</v>
      </c>
      <c r="FK102" s="757">
        <f t="shared" si="207"/>
        <v>0</v>
      </c>
      <c r="FL102" s="757">
        <f t="shared" si="208"/>
        <v>9.1846000000000011E-2</v>
      </c>
      <c r="FM102" s="833">
        <f t="shared" si="209"/>
        <v>98.64</v>
      </c>
      <c r="FN102" s="818">
        <f>'[4]3'!FN102</f>
        <v>2.0000000000000002E-5</v>
      </c>
      <c r="FO102" s="818">
        <f>'[4]3'!FO102</f>
        <v>2.0000000000000002E-5</v>
      </c>
      <c r="FP102" s="818">
        <f>'[4]3'!FP102</f>
        <v>2.0000000000000002E-5</v>
      </c>
      <c r="FQ102" s="818">
        <f>'[4]3'!FQ102</f>
        <v>2.0000000000000002E-5</v>
      </c>
      <c r="FR102" s="818">
        <f>'[4]3'!FR102</f>
        <v>2.0000000000000002E-5</v>
      </c>
      <c r="FS102" s="818">
        <f>'[4]3'!FS102</f>
        <v>0</v>
      </c>
      <c r="FT102" s="757">
        <f t="shared" si="210"/>
        <v>8.1600000000000006E-2</v>
      </c>
      <c r="FU102" s="757">
        <f t="shared" si="211"/>
        <v>1.8560000000000004E-2</v>
      </c>
      <c r="FV102" s="757">
        <f t="shared" si="212"/>
        <v>0</v>
      </c>
      <c r="FW102" s="757">
        <f t="shared" si="213"/>
        <v>0</v>
      </c>
      <c r="FX102" s="757">
        <f t="shared" si="214"/>
        <v>107.57</v>
      </c>
      <c r="FY102" s="757">
        <f t="shared" si="215"/>
        <v>0</v>
      </c>
      <c r="FZ102" s="757">
        <f t="shared" si="216"/>
        <v>0</v>
      </c>
      <c r="GA102" s="757">
        <f t="shared" si="217"/>
        <v>0.10016000000000001</v>
      </c>
      <c r="GB102" s="833">
        <f t="shared" si="218"/>
        <v>107.57</v>
      </c>
      <c r="GC102" s="835">
        <f t="shared" si="117"/>
        <v>0.46179200000000004</v>
      </c>
      <c r="GD102" s="836">
        <f t="shared" si="117"/>
        <v>495.98</v>
      </c>
      <c r="GE102" s="837">
        <f t="shared" si="118"/>
        <v>0.44711800000000002</v>
      </c>
      <c r="GF102" s="838">
        <f t="shared" si="118"/>
        <v>480.2</v>
      </c>
      <c r="GG102" s="839">
        <f t="shared" si="119"/>
        <v>0.90891000000000011</v>
      </c>
      <c r="GH102" s="59">
        <f t="shared" si="119"/>
        <v>976.18000000000006</v>
      </c>
      <c r="GI102" s="828">
        <v>9</v>
      </c>
      <c r="GJ102" s="105">
        <f t="shared" si="230"/>
        <v>0.90891000000000011</v>
      </c>
      <c r="GK102" s="59">
        <f t="shared" si="228"/>
        <v>976.18000000000006</v>
      </c>
      <c r="GL102" s="840">
        <f t="shared" si="229"/>
        <v>0</v>
      </c>
      <c r="GM102" s="841">
        <f t="shared" si="229"/>
        <v>0</v>
      </c>
    </row>
    <row r="103" spans="1:198" s="506" customFormat="1" ht="18" customHeight="1">
      <c r="A103" s="814">
        <v>89</v>
      </c>
      <c r="B103" s="842" t="s">
        <v>1280</v>
      </c>
      <c r="C103" s="33" t="s">
        <v>1246</v>
      </c>
      <c r="D103" s="832">
        <f>[4]цены!E97</f>
        <v>50</v>
      </c>
      <c r="E103" s="818">
        <f>'[4]3'!E103</f>
        <v>4.0000000000000001E-3</v>
      </c>
      <c r="F103" s="818">
        <f>'[4]3'!F103</f>
        <v>3.0000000000000001E-3</v>
      </c>
      <c r="G103" s="818">
        <f>'[4]3'!G103</f>
        <v>4.0000000000000001E-3</v>
      </c>
      <c r="H103" s="818">
        <f>'[4]3'!H103</f>
        <v>4.0000000000000001E-3</v>
      </c>
      <c r="I103" s="818">
        <f>'[4]3'!I103</f>
        <v>3.0000000000000001E-3</v>
      </c>
      <c r="J103" s="818">
        <f>'[4]3'!J103</f>
        <v>0</v>
      </c>
      <c r="K103" s="757">
        <f t="shared" si="120"/>
        <v>10.519600000000001</v>
      </c>
      <c r="L103" s="757">
        <f t="shared" si="121"/>
        <v>1.7901000000000002</v>
      </c>
      <c r="M103" s="819">
        <f t="shared" si="122"/>
        <v>0</v>
      </c>
      <c r="N103" s="819">
        <f t="shared" si="123"/>
        <v>0</v>
      </c>
      <c r="O103" s="757">
        <f t="shared" si="124"/>
        <v>615.49</v>
      </c>
      <c r="P103" s="815">
        <f t="shared" si="219"/>
        <v>0</v>
      </c>
      <c r="Q103" s="757">
        <f t="shared" si="125"/>
        <v>0</v>
      </c>
      <c r="R103" s="757">
        <f t="shared" si="126"/>
        <v>12.309700000000001</v>
      </c>
      <c r="S103" s="833">
        <f t="shared" si="127"/>
        <v>615.49</v>
      </c>
      <c r="T103" s="821">
        <f>'[4]3'!T103</f>
        <v>4.0000000000000001E-3</v>
      </c>
      <c r="U103" s="818">
        <f>'[4]3'!U103</f>
        <v>3.0000000000000001E-3</v>
      </c>
      <c r="V103" s="818">
        <f>'[4]3'!V103</f>
        <v>4.0000000000000001E-3</v>
      </c>
      <c r="W103" s="818">
        <f>'[4]3'!W103</f>
        <v>4.0000000000000001E-3</v>
      </c>
      <c r="X103" s="818">
        <f>'[4]3'!X103</f>
        <v>3.0000000000000001E-3</v>
      </c>
      <c r="Y103" s="818">
        <f>'[4]3'!Y103</f>
        <v>0</v>
      </c>
      <c r="Z103" s="757">
        <f t="shared" si="128"/>
        <v>12.9024</v>
      </c>
      <c r="AA103" s="757">
        <f t="shared" si="129"/>
        <v>2.3813999999999997</v>
      </c>
      <c r="AB103" s="757">
        <f t="shared" si="130"/>
        <v>0</v>
      </c>
      <c r="AC103" s="757">
        <f t="shared" si="131"/>
        <v>0</v>
      </c>
      <c r="AD103" s="757">
        <f t="shared" si="132"/>
        <v>764.19</v>
      </c>
      <c r="AE103" s="815">
        <f t="shared" si="220"/>
        <v>0</v>
      </c>
      <c r="AF103" s="757">
        <f t="shared" si="133"/>
        <v>0</v>
      </c>
      <c r="AG103" s="757">
        <f t="shared" si="134"/>
        <v>15.283799999999999</v>
      </c>
      <c r="AH103" s="833">
        <f t="shared" si="135"/>
        <v>764.19</v>
      </c>
      <c r="AI103" s="834">
        <v>4.0000000000000001E-3</v>
      </c>
      <c r="AJ103" s="808">
        <v>3.0000000000000001E-3</v>
      </c>
      <c r="AK103" s="808">
        <v>4.0000000000000001E-3</v>
      </c>
      <c r="AL103" s="808">
        <v>4.0000000000000001E-3</v>
      </c>
      <c r="AM103" s="808">
        <v>3.0000000000000001E-3</v>
      </c>
      <c r="AN103" s="808"/>
      <c r="AO103" s="757">
        <f t="shared" si="136"/>
        <v>16.376000000000001</v>
      </c>
      <c r="AP103" s="757">
        <f t="shared" si="137"/>
        <v>3.1560000000000015</v>
      </c>
      <c r="AQ103" s="757">
        <f t="shared" si="138"/>
        <v>0</v>
      </c>
      <c r="AR103" s="757">
        <f t="shared" si="139"/>
        <v>0</v>
      </c>
      <c r="AS103" s="757">
        <f t="shared" si="140"/>
        <v>976.6</v>
      </c>
      <c r="AT103" s="815">
        <f t="shared" si="221"/>
        <v>0</v>
      </c>
      <c r="AU103" s="757">
        <f t="shared" si="141"/>
        <v>0</v>
      </c>
      <c r="AV103" s="757">
        <f t="shared" si="142"/>
        <v>19.532000000000004</v>
      </c>
      <c r="AW103" s="833">
        <f t="shared" si="143"/>
        <v>976.6</v>
      </c>
      <c r="AX103" s="818">
        <f>'[4]3'!AX103</f>
        <v>4.0000000000000001E-3</v>
      </c>
      <c r="AY103" s="818">
        <f>'[4]3'!AY103</f>
        <v>3.0000000000000001E-3</v>
      </c>
      <c r="AZ103" s="818">
        <f>'[4]3'!AZ103</f>
        <v>4.0000000000000001E-3</v>
      </c>
      <c r="BA103" s="818">
        <f>'[4]3'!BA103</f>
        <v>4.0000000000000001E-3</v>
      </c>
      <c r="BB103" s="818">
        <f>'[4]3'!BB103</f>
        <v>3.0000000000000001E-3</v>
      </c>
      <c r="BC103" s="818">
        <f>'[4]3'!BC103</f>
        <v>0</v>
      </c>
      <c r="BD103" s="757">
        <f t="shared" si="144"/>
        <v>14.143600000000001</v>
      </c>
      <c r="BE103" s="757">
        <f t="shared" si="145"/>
        <v>2.9810999999999992</v>
      </c>
      <c r="BF103" s="757">
        <f t="shared" si="146"/>
        <v>0</v>
      </c>
      <c r="BG103" s="757">
        <f t="shared" si="147"/>
        <v>0</v>
      </c>
      <c r="BH103" s="757">
        <f t="shared" si="148"/>
        <v>856.24</v>
      </c>
      <c r="BI103" s="815">
        <f t="shared" si="222"/>
        <v>0</v>
      </c>
      <c r="BJ103" s="757">
        <f t="shared" si="149"/>
        <v>0</v>
      </c>
      <c r="BK103" s="757">
        <f t="shared" si="150"/>
        <v>17.124700000000001</v>
      </c>
      <c r="BL103" s="833">
        <f t="shared" si="151"/>
        <v>856.24</v>
      </c>
      <c r="BM103" s="821">
        <f>'[4]3'!BM103</f>
        <v>4.0000000000000001E-3</v>
      </c>
      <c r="BN103" s="818">
        <f>'[4]3'!BN103</f>
        <v>3.0000000000000001E-3</v>
      </c>
      <c r="BO103" s="818">
        <f>'[4]3'!BO103</f>
        <v>4.0000000000000001E-3</v>
      </c>
      <c r="BP103" s="818">
        <f>'[4]3'!BP103</f>
        <v>4.0000000000000001E-3</v>
      </c>
      <c r="BQ103" s="818">
        <f>'[4]3'!BQ103</f>
        <v>3.0000000000000001E-3</v>
      </c>
      <c r="BR103" s="818">
        <f>'[4]3'!BR103</f>
        <v>0</v>
      </c>
      <c r="BS103" s="757">
        <f t="shared" si="152"/>
        <v>10.6632</v>
      </c>
      <c r="BT103" s="757">
        <f t="shared" si="153"/>
        <v>2.5380000000000003</v>
      </c>
      <c r="BU103" s="757">
        <f t="shared" si="154"/>
        <v>0</v>
      </c>
      <c r="BV103" s="757">
        <f t="shared" si="155"/>
        <v>0</v>
      </c>
      <c r="BW103" s="757">
        <f t="shared" si="156"/>
        <v>660.06</v>
      </c>
      <c r="BX103" s="815">
        <f t="shared" si="223"/>
        <v>0</v>
      </c>
      <c r="BY103" s="757">
        <f t="shared" si="157"/>
        <v>0</v>
      </c>
      <c r="BZ103" s="757">
        <f t="shared" si="158"/>
        <v>13.2012</v>
      </c>
      <c r="CA103" s="833">
        <f t="shared" si="159"/>
        <v>660.06</v>
      </c>
      <c r="CB103" s="818">
        <f>'[4]3'!CB103</f>
        <v>4.0000000000000001E-3</v>
      </c>
      <c r="CC103" s="818">
        <f>'[4]3'!CC103</f>
        <v>3.0000000000000001E-3</v>
      </c>
      <c r="CD103" s="818">
        <f>'[4]3'!CD103</f>
        <v>4.0000000000000001E-3</v>
      </c>
      <c r="CE103" s="818">
        <f>'[4]3'!CE103</f>
        <v>4.0000000000000001E-3</v>
      </c>
      <c r="CF103" s="818">
        <f>'[4]3'!CF103</f>
        <v>3.0000000000000001E-3</v>
      </c>
      <c r="CG103" s="818">
        <f>'[4]3'!CG103</f>
        <v>0</v>
      </c>
      <c r="CH103" s="757">
        <f t="shared" si="160"/>
        <v>7.7291999999999996</v>
      </c>
      <c r="CI103" s="757">
        <f t="shared" si="161"/>
        <v>2.1717000000000009</v>
      </c>
      <c r="CJ103" s="757">
        <f t="shared" si="162"/>
        <v>0</v>
      </c>
      <c r="CK103" s="757">
        <f t="shared" si="163"/>
        <v>0</v>
      </c>
      <c r="CL103" s="757">
        <f t="shared" si="164"/>
        <v>495.05</v>
      </c>
      <c r="CM103" s="815">
        <f t="shared" si="224"/>
        <v>0</v>
      </c>
      <c r="CN103" s="757">
        <f t="shared" si="165"/>
        <v>0</v>
      </c>
      <c r="CO103" s="757">
        <f t="shared" si="166"/>
        <v>9.9009</v>
      </c>
      <c r="CP103" s="833">
        <f t="shared" si="167"/>
        <v>495.05</v>
      </c>
      <c r="CQ103" s="821">
        <f>'[4]3'!CQ103</f>
        <v>4.0000000000000001E-3</v>
      </c>
      <c r="CR103" s="818">
        <f>'[4]3'!CR103</f>
        <v>3.0000000000000001E-3</v>
      </c>
      <c r="CS103" s="818">
        <f>'[4]3'!CS103</f>
        <v>4.0000000000000001E-3</v>
      </c>
      <c r="CT103" s="818">
        <f>'[4]3'!CT103</f>
        <v>4.0000000000000001E-3</v>
      </c>
      <c r="CU103" s="818">
        <f>'[4]3'!CU103</f>
        <v>3.0000000000000001E-3</v>
      </c>
      <c r="CV103" s="818">
        <f>'[4]3'!CV103</f>
        <v>0</v>
      </c>
      <c r="CW103" s="757">
        <f t="shared" si="168"/>
        <v>5.7759999999999998</v>
      </c>
      <c r="CX103" s="757">
        <f t="shared" si="169"/>
        <v>1.9209000000000003</v>
      </c>
      <c r="CY103" s="757">
        <f t="shared" si="170"/>
        <v>0</v>
      </c>
      <c r="CZ103" s="757">
        <f t="shared" si="171"/>
        <v>0</v>
      </c>
      <c r="DA103" s="757">
        <f t="shared" si="172"/>
        <v>384.85</v>
      </c>
      <c r="DB103" s="815">
        <f t="shared" si="225"/>
        <v>0</v>
      </c>
      <c r="DC103" s="757">
        <f t="shared" si="173"/>
        <v>0</v>
      </c>
      <c r="DD103" s="757">
        <f t="shared" si="174"/>
        <v>7.6969000000000003</v>
      </c>
      <c r="DE103" s="833">
        <f t="shared" si="175"/>
        <v>384.85</v>
      </c>
      <c r="DF103" s="821">
        <f>'[4]3'!DF103</f>
        <v>4.0000000000000001E-3</v>
      </c>
      <c r="DG103" s="818">
        <f>'[4]3'!DG103</f>
        <v>3.0000000000000001E-3</v>
      </c>
      <c r="DH103" s="818">
        <f>'[4]3'!DH103</f>
        <v>4.0000000000000001E-3</v>
      </c>
      <c r="DI103" s="818">
        <f>'[4]3'!DI103</f>
        <v>4.0000000000000001E-3</v>
      </c>
      <c r="DJ103" s="818">
        <f>'[4]3'!DJ103</f>
        <v>3.0000000000000001E-3</v>
      </c>
      <c r="DK103" s="818">
        <f>'[4]3'!DK103</f>
        <v>0</v>
      </c>
      <c r="DL103" s="757">
        <f t="shared" si="176"/>
        <v>7.9883999999999995</v>
      </c>
      <c r="DM103" s="757">
        <f t="shared" si="177"/>
        <v>2.1987000000000001</v>
      </c>
      <c r="DN103" s="757">
        <f t="shared" si="178"/>
        <v>0</v>
      </c>
      <c r="DO103" s="757">
        <f t="shared" si="179"/>
        <v>0</v>
      </c>
      <c r="DP103" s="757">
        <f t="shared" si="180"/>
        <v>509.36</v>
      </c>
      <c r="DQ103" s="815">
        <f t="shared" si="226"/>
        <v>0</v>
      </c>
      <c r="DR103" s="757">
        <f t="shared" si="181"/>
        <v>0</v>
      </c>
      <c r="DS103" s="757">
        <f t="shared" si="182"/>
        <v>10.187099999999999</v>
      </c>
      <c r="DT103" s="833">
        <f t="shared" si="183"/>
        <v>509.36</v>
      </c>
      <c r="DU103" s="821">
        <f>'[4]3'!DU103</f>
        <v>4.0000000000000001E-3</v>
      </c>
      <c r="DV103" s="818">
        <f>'[4]3'!DV103</f>
        <v>3.0000000000000001E-3</v>
      </c>
      <c r="DW103" s="818">
        <f>'[4]3'!DW103</f>
        <v>4.0000000000000001E-3</v>
      </c>
      <c r="DX103" s="818">
        <f>'[4]3'!DX103</f>
        <v>4.0000000000000001E-3</v>
      </c>
      <c r="DY103" s="818">
        <f>'[4]3'!DY103</f>
        <v>3.0000000000000001E-3</v>
      </c>
      <c r="DZ103" s="818">
        <f>'[4]3'!DZ103</f>
        <v>0</v>
      </c>
      <c r="EA103" s="757">
        <f t="shared" si="184"/>
        <v>12.368</v>
      </c>
      <c r="EB103" s="757">
        <f t="shared" si="185"/>
        <v>2.1959999999999997</v>
      </c>
      <c r="EC103" s="757">
        <f t="shared" si="186"/>
        <v>0</v>
      </c>
      <c r="ED103" s="757">
        <f t="shared" si="187"/>
        <v>0</v>
      </c>
      <c r="EE103" s="757">
        <f t="shared" si="188"/>
        <v>728.2</v>
      </c>
      <c r="EF103" s="757">
        <f t="shared" si="227"/>
        <v>0</v>
      </c>
      <c r="EG103" s="757">
        <f t="shared" si="189"/>
        <v>0</v>
      </c>
      <c r="EH103" s="757">
        <f t="shared" si="190"/>
        <v>14.564</v>
      </c>
      <c r="EI103" s="833">
        <f t="shared" si="191"/>
        <v>728.2</v>
      </c>
      <c r="EJ103" s="821">
        <f>'[4]3'!EJ103</f>
        <v>4.0000000000000001E-3</v>
      </c>
      <c r="EK103" s="818">
        <f>'[4]3'!EK103</f>
        <v>3.0000000000000001E-3</v>
      </c>
      <c r="EL103" s="818">
        <f>'[4]3'!EL103</f>
        <v>4.0000000000000001E-3</v>
      </c>
      <c r="EM103" s="818">
        <f>'[4]3'!EM103</f>
        <v>4.0000000000000001E-3</v>
      </c>
      <c r="EN103" s="818">
        <f>'[4]3'!EN103</f>
        <v>3.0000000000000001E-3</v>
      </c>
      <c r="EO103" s="818">
        <f>'[4]3'!EO103</f>
        <v>0</v>
      </c>
      <c r="EP103" s="757">
        <f t="shared" si="192"/>
        <v>13.573600000000001</v>
      </c>
      <c r="EQ103" s="757">
        <f t="shared" si="193"/>
        <v>2.1716999999999995</v>
      </c>
      <c r="ER103" s="757">
        <f t="shared" si="194"/>
        <v>0</v>
      </c>
      <c r="ES103" s="757">
        <f t="shared" si="195"/>
        <v>0</v>
      </c>
      <c r="ET103" s="757">
        <f t="shared" si="196"/>
        <v>787.27</v>
      </c>
      <c r="EU103" s="757">
        <f t="shared" si="197"/>
        <v>0</v>
      </c>
      <c r="EV103" s="757">
        <f t="shared" si="198"/>
        <v>0</v>
      </c>
      <c r="EW103" s="757">
        <f t="shared" si="199"/>
        <v>15.7453</v>
      </c>
      <c r="EX103" s="833">
        <f t="shared" si="200"/>
        <v>787.27</v>
      </c>
      <c r="EY103" s="818">
        <f>'[4]3'!EY103</f>
        <v>4.0000000000000001E-3</v>
      </c>
      <c r="EZ103" s="818">
        <f>'[4]3'!EZ103</f>
        <v>3.0000000000000001E-3</v>
      </c>
      <c r="FA103" s="818">
        <f>'[4]3'!FA103</f>
        <v>4.0000000000000001E-3</v>
      </c>
      <c r="FB103" s="818">
        <f>'[4]3'!FB103</f>
        <v>4.0000000000000001E-3</v>
      </c>
      <c r="FC103" s="818">
        <f>'[4]3'!FC103</f>
        <v>3.0000000000000001E-3</v>
      </c>
      <c r="FD103" s="818">
        <f>'[4]3'!FD103</f>
        <v>0</v>
      </c>
      <c r="FE103" s="757">
        <f t="shared" si="201"/>
        <v>15.0556</v>
      </c>
      <c r="FF103" s="757">
        <f t="shared" si="202"/>
        <v>2.4851999999999999</v>
      </c>
      <c r="FG103" s="757">
        <f t="shared" si="203"/>
        <v>0</v>
      </c>
      <c r="FH103" s="757">
        <f t="shared" si="204"/>
        <v>0</v>
      </c>
      <c r="FI103" s="757">
        <f t="shared" si="205"/>
        <v>877.04</v>
      </c>
      <c r="FJ103" s="757">
        <f t="shared" si="206"/>
        <v>0</v>
      </c>
      <c r="FK103" s="757">
        <f t="shared" si="207"/>
        <v>0</v>
      </c>
      <c r="FL103" s="757">
        <f t="shared" si="208"/>
        <v>17.540800000000001</v>
      </c>
      <c r="FM103" s="833">
        <f t="shared" si="209"/>
        <v>877.04</v>
      </c>
      <c r="FN103" s="818">
        <f>'[4]3'!FN103</f>
        <v>4.0000000000000001E-3</v>
      </c>
      <c r="FO103" s="818">
        <f>'[4]3'!FO103</f>
        <v>3.0000000000000001E-3</v>
      </c>
      <c r="FP103" s="818">
        <f>'[4]3'!FP103</f>
        <v>4.0000000000000001E-3</v>
      </c>
      <c r="FQ103" s="818">
        <f>'[4]3'!FQ103</f>
        <v>4.0000000000000001E-3</v>
      </c>
      <c r="FR103" s="818">
        <f>'[4]3'!FR103</f>
        <v>3.0000000000000001E-3</v>
      </c>
      <c r="FS103" s="818">
        <f>'[4]3'!FS103</f>
        <v>0</v>
      </c>
      <c r="FT103" s="757">
        <f t="shared" si="210"/>
        <v>16.32</v>
      </c>
      <c r="FU103" s="757">
        <f t="shared" si="211"/>
        <v>2.7840000000000003</v>
      </c>
      <c r="FV103" s="757">
        <f t="shared" si="212"/>
        <v>0</v>
      </c>
      <c r="FW103" s="757">
        <f t="shared" si="213"/>
        <v>0</v>
      </c>
      <c r="FX103" s="757">
        <f t="shared" si="214"/>
        <v>955.2</v>
      </c>
      <c r="FY103" s="757">
        <f t="shared" si="215"/>
        <v>0</v>
      </c>
      <c r="FZ103" s="757">
        <f t="shared" si="216"/>
        <v>0</v>
      </c>
      <c r="GA103" s="757">
        <f t="shared" si="217"/>
        <v>19.103999999999999</v>
      </c>
      <c r="GB103" s="833">
        <f t="shared" si="218"/>
        <v>955.2</v>
      </c>
      <c r="GC103" s="835">
        <f t="shared" si="117"/>
        <v>87.352300000000014</v>
      </c>
      <c r="GD103" s="836">
        <f t="shared" si="117"/>
        <v>4367.63</v>
      </c>
      <c r="GE103" s="837">
        <f t="shared" si="118"/>
        <v>84.838099999999997</v>
      </c>
      <c r="GF103" s="838">
        <f t="shared" si="118"/>
        <v>4241.92</v>
      </c>
      <c r="GG103" s="839">
        <f t="shared" si="119"/>
        <v>172.19040000000001</v>
      </c>
      <c r="GH103" s="59">
        <f t="shared" si="119"/>
        <v>8609.5499999999993</v>
      </c>
      <c r="GI103" s="852">
        <v>9</v>
      </c>
      <c r="GJ103" s="105">
        <f t="shared" si="230"/>
        <v>172.19040000000001</v>
      </c>
      <c r="GK103" s="59">
        <f t="shared" si="228"/>
        <v>8609.5499999999993</v>
      </c>
      <c r="GL103" s="840">
        <f t="shared" si="229"/>
        <v>0</v>
      </c>
      <c r="GM103" s="841">
        <f t="shared" si="229"/>
        <v>0</v>
      </c>
      <c r="GN103" s="853"/>
      <c r="GO103" s="853"/>
      <c r="GP103" s="853"/>
    </row>
    <row r="104" spans="1:198" ht="18" customHeight="1">
      <c r="A104" s="831">
        <v>90</v>
      </c>
      <c r="B104" s="842" t="s">
        <v>1281</v>
      </c>
      <c r="C104" s="33" t="s">
        <v>1191</v>
      </c>
      <c r="D104" s="832">
        <f>[4]цены!E98</f>
        <v>81.53</v>
      </c>
      <c r="E104" s="818">
        <f>'[4]3'!E104</f>
        <v>0.05</v>
      </c>
      <c r="F104" s="818">
        <f>'[4]3'!F104</f>
        <v>0.04</v>
      </c>
      <c r="G104" s="818">
        <f>'[4]3'!G104</f>
        <v>0.05</v>
      </c>
      <c r="H104" s="818">
        <f>'[4]3'!H104</f>
        <v>0.05</v>
      </c>
      <c r="I104" s="818">
        <f>'[4]3'!I104</f>
        <v>0.04</v>
      </c>
      <c r="J104" s="818">
        <f>'[4]3'!J104</f>
        <v>0.05</v>
      </c>
      <c r="K104" s="757">
        <f t="shared" si="120"/>
        <v>131.495</v>
      </c>
      <c r="L104" s="757">
        <f t="shared" si="121"/>
        <v>23.868000000000002</v>
      </c>
      <c r="M104" s="819">
        <f t="shared" si="122"/>
        <v>0</v>
      </c>
      <c r="N104" s="819">
        <f t="shared" si="123"/>
        <v>0</v>
      </c>
      <c r="O104" s="757">
        <f t="shared" si="124"/>
        <v>12666.75</v>
      </c>
      <c r="P104" s="815">
        <f t="shared" si="219"/>
        <v>29.900000000000002</v>
      </c>
      <c r="Q104" s="757">
        <f t="shared" si="125"/>
        <v>2437.75</v>
      </c>
      <c r="R104" s="757">
        <f t="shared" si="126"/>
        <v>185.26300000000001</v>
      </c>
      <c r="S104" s="833">
        <f t="shared" si="127"/>
        <v>15104.5</v>
      </c>
      <c r="T104" s="821">
        <f>'[4]3'!T104</f>
        <v>0.05</v>
      </c>
      <c r="U104" s="818">
        <f>'[4]3'!U104</f>
        <v>0.04</v>
      </c>
      <c r="V104" s="818">
        <f>'[4]3'!V104</f>
        <v>0.05</v>
      </c>
      <c r="W104" s="818">
        <f>'[4]3'!W104</f>
        <v>0.05</v>
      </c>
      <c r="X104" s="818">
        <f>'[4]3'!X104</f>
        <v>0.04</v>
      </c>
      <c r="Y104" s="818">
        <f>'[4]3'!Y104</f>
        <v>0.05</v>
      </c>
      <c r="Z104" s="757">
        <f t="shared" si="128"/>
        <v>161.28</v>
      </c>
      <c r="AA104" s="757">
        <f t="shared" si="129"/>
        <v>31.751999999999999</v>
      </c>
      <c r="AB104" s="757">
        <f t="shared" si="130"/>
        <v>0</v>
      </c>
      <c r="AC104" s="757">
        <f t="shared" si="131"/>
        <v>0</v>
      </c>
      <c r="AD104" s="757">
        <f t="shared" si="132"/>
        <v>15737.9</v>
      </c>
      <c r="AE104" s="815">
        <f t="shared" si="220"/>
        <v>41.400000000000006</v>
      </c>
      <c r="AF104" s="757">
        <f t="shared" si="133"/>
        <v>3375.34</v>
      </c>
      <c r="AG104" s="757">
        <f t="shared" si="134"/>
        <v>234.43200000000002</v>
      </c>
      <c r="AH104" s="833">
        <f t="shared" si="135"/>
        <v>19113.239999999998</v>
      </c>
      <c r="AI104" s="834">
        <v>0.05</v>
      </c>
      <c r="AJ104" s="808">
        <v>0.04</v>
      </c>
      <c r="AK104" s="808">
        <v>0.05</v>
      </c>
      <c r="AL104" s="808">
        <v>0.05</v>
      </c>
      <c r="AM104" s="808">
        <v>0.04</v>
      </c>
      <c r="AN104" s="808">
        <v>0.05</v>
      </c>
      <c r="AO104" s="757">
        <f t="shared" si="136"/>
        <v>204.70000000000002</v>
      </c>
      <c r="AP104" s="757">
        <f t="shared" si="137"/>
        <v>42.08000000000002</v>
      </c>
      <c r="AQ104" s="757">
        <f t="shared" si="138"/>
        <v>0</v>
      </c>
      <c r="AR104" s="757">
        <f t="shared" si="139"/>
        <v>0</v>
      </c>
      <c r="AS104" s="757">
        <f t="shared" si="140"/>
        <v>20119.97</v>
      </c>
      <c r="AT104" s="815">
        <f t="shared" si="221"/>
        <v>46</v>
      </c>
      <c r="AU104" s="757">
        <f t="shared" si="141"/>
        <v>3750.38</v>
      </c>
      <c r="AV104" s="757">
        <f t="shared" si="142"/>
        <v>292.78000000000003</v>
      </c>
      <c r="AW104" s="833">
        <f t="shared" si="143"/>
        <v>23870.350000000002</v>
      </c>
      <c r="AX104" s="818">
        <f>'[4]3'!AX104</f>
        <v>0.05</v>
      </c>
      <c r="AY104" s="818">
        <f>'[4]3'!AY104</f>
        <v>0.04</v>
      </c>
      <c r="AZ104" s="818">
        <f>'[4]3'!AZ104</f>
        <v>0.05</v>
      </c>
      <c r="BA104" s="818">
        <f>'[4]3'!BA104</f>
        <v>0.05</v>
      </c>
      <c r="BB104" s="818">
        <f>'[4]3'!BB104</f>
        <v>0.04</v>
      </c>
      <c r="BC104" s="818">
        <f>'[4]3'!BC104</f>
        <v>0.05</v>
      </c>
      <c r="BD104" s="757">
        <f t="shared" si="144"/>
        <v>176.79500000000002</v>
      </c>
      <c r="BE104" s="757">
        <f t="shared" si="145"/>
        <v>39.74799999999999</v>
      </c>
      <c r="BF104" s="757">
        <f t="shared" si="146"/>
        <v>0</v>
      </c>
      <c r="BG104" s="757">
        <f t="shared" si="147"/>
        <v>0</v>
      </c>
      <c r="BH104" s="757">
        <f t="shared" si="148"/>
        <v>17654.75</v>
      </c>
      <c r="BI104" s="815">
        <f t="shared" si="222"/>
        <v>0</v>
      </c>
      <c r="BJ104" s="757">
        <f t="shared" si="149"/>
        <v>0</v>
      </c>
      <c r="BK104" s="757">
        <f t="shared" si="150"/>
        <v>216.54300000000001</v>
      </c>
      <c r="BL104" s="833">
        <f t="shared" si="151"/>
        <v>17654.75</v>
      </c>
      <c r="BM104" s="821">
        <f>'[4]3'!BM104</f>
        <v>0.05</v>
      </c>
      <c r="BN104" s="818">
        <f>'[4]3'!BN104</f>
        <v>0.04</v>
      </c>
      <c r="BO104" s="818">
        <f>'[4]3'!BO104</f>
        <v>0.05</v>
      </c>
      <c r="BP104" s="818">
        <f>'[4]3'!BP104</f>
        <v>0.05</v>
      </c>
      <c r="BQ104" s="818">
        <f>'[4]3'!BQ104</f>
        <v>0.04</v>
      </c>
      <c r="BR104" s="818">
        <f>'[4]3'!BR104</f>
        <v>0.05</v>
      </c>
      <c r="BS104" s="757">
        <f t="shared" si="152"/>
        <v>133.29</v>
      </c>
      <c r="BT104" s="757">
        <f t="shared" si="153"/>
        <v>33.840000000000003</v>
      </c>
      <c r="BU104" s="757">
        <f t="shared" si="154"/>
        <v>0</v>
      </c>
      <c r="BV104" s="757">
        <f t="shared" si="155"/>
        <v>0</v>
      </c>
      <c r="BW104" s="757">
        <f t="shared" si="156"/>
        <v>13626.11</v>
      </c>
      <c r="BX104" s="815">
        <f t="shared" si="223"/>
        <v>37.800000000000004</v>
      </c>
      <c r="BY104" s="757">
        <f t="shared" si="157"/>
        <v>3081.83</v>
      </c>
      <c r="BZ104" s="757">
        <f t="shared" si="158"/>
        <v>204.93</v>
      </c>
      <c r="CA104" s="833">
        <f t="shared" si="159"/>
        <v>16707.940000000002</v>
      </c>
      <c r="CB104" s="818">
        <f>'[4]3'!CB104</f>
        <v>0.05</v>
      </c>
      <c r="CC104" s="818">
        <f>'[4]3'!CC104</f>
        <v>0.04</v>
      </c>
      <c r="CD104" s="818">
        <f>'[4]3'!CD104</f>
        <v>0.05</v>
      </c>
      <c r="CE104" s="818">
        <f>'[4]3'!CE104</f>
        <v>0.05</v>
      </c>
      <c r="CF104" s="818">
        <f>'[4]3'!CF104</f>
        <v>0.04</v>
      </c>
      <c r="CG104" s="818">
        <f>'[4]3'!CG104</f>
        <v>0.05</v>
      </c>
      <c r="CH104" s="757">
        <f t="shared" si="160"/>
        <v>96.615000000000009</v>
      </c>
      <c r="CI104" s="757">
        <f t="shared" si="161"/>
        <v>28.95600000000001</v>
      </c>
      <c r="CJ104" s="757">
        <f t="shared" si="162"/>
        <v>0</v>
      </c>
      <c r="CK104" s="757">
        <f t="shared" si="163"/>
        <v>0</v>
      </c>
      <c r="CL104" s="757">
        <f t="shared" si="164"/>
        <v>10237.799999999999</v>
      </c>
      <c r="CM104" s="815">
        <f t="shared" si="224"/>
        <v>31.35</v>
      </c>
      <c r="CN104" s="757">
        <f t="shared" si="165"/>
        <v>2555.9699999999998</v>
      </c>
      <c r="CO104" s="757">
        <f t="shared" si="166"/>
        <v>156.92100000000002</v>
      </c>
      <c r="CP104" s="833">
        <f t="shared" si="167"/>
        <v>12793.769999999999</v>
      </c>
      <c r="CQ104" s="821">
        <f>'[4]3'!CQ104</f>
        <v>0.05</v>
      </c>
      <c r="CR104" s="818">
        <f>'[4]3'!CR104</f>
        <v>0.04</v>
      </c>
      <c r="CS104" s="818">
        <f>'[4]3'!CS104</f>
        <v>0.05</v>
      </c>
      <c r="CT104" s="818">
        <f>'[4]3'!CT104</f>
        <v>0.05</v>
      </c>
      <c r="CU104" s="818">
        <f>'[4]3'!CU104</f>
        <v>0.04</v>
      </c>
      <c r="CV104" s="818">
        <f>'[4]3'!CV104</f>
        <v>0.05</v>
      </c>
      <c r="CW104" s="757">
        <f t="shared" si="168"/>
        <v>72.2</v>
      </c>
      <c r="CX104" s="757">
        <f t="shared" si="169"/>
        <v>25.612000000000002</v>
      </c>
      <c r="CY104" s="757">
        <f t="shared" si="170"/>
        <v>0</v>
      </c>
      <c r="CZ104" s="757">
        <f t="shared" si="171"/>
        <v>0</v>
      </c>
      <c r="DA104" s="757">
        <f t="shared" si="172"/>
        <v>7974.61</v>
      </c>
      <c r="DB104" s="815">
        <f t="shared" si="225"/>
        <v>21.85</v>
      </c>
      <c r="DC104" s="757">
        <f t="shared" si="173"/>
        <v>1781.43</v>
      </c>
      <c r="DD104" s="757">
        <f t="shared" si="174"/>
        <v>119.66200000000001</v>
      </c>
      <c r="DE104" s="833">
        <f t="shared" si="175"/>
        <v>9756.0399999999991</v>
      </c>
      <c r="DF104" s="821">
        <f>'[4]3'!DF104</f>
        <v>0.05</v>
      </c>
      <c r="DG104" s="818">
        <f>'[4]3'!DG104</f>
        <v>0.04</v>
      </c>
      <c r="DH104" s="818">
        <f>'[4]3'!DH104</f>
        <v>0.05</v>
      </c>
      <c r="DI104" s="818">
        <f>'[4]3'!DI104</f>
        <v>0.05</v>
      </c>
      <c r="DJ104" s="818">
        <f>'[4]3'!DJ104</f>
        <v>0.04</v>
      </c>
      <c r="DK104" s="818">
        <f>'[4]3'!DK104</f>
        <v>0.05</v>
      </c>
      <c r="DL104" s="757">
        <f t="shared" si="176"/>
        <v>99.855000000000004</v>
      </c>
      <c r="DM104" s="757">
        <f t="shared" si="177"/>
        <v>29.316000000000003</v>
      </c>
      <c r="DN104" s="757">
        <f t="shared" si="178"/>
        <v>0</v>
      </c>
      <c r="DO104" s="757">
        <f t="shared" si="179"/>
        <v>0</v>
      </c>
      <c r="DP104" s="757">
        <f t="shared" si="180"/>
        <v>10531.31</v>
      </c>
      <c r="DQ104" s="815">
        <f t="shared" si="226"/>
        <v>27.3</v>
      </c>
      <c r="DR104" s="757">
        <f t="shared" si="181"/>
        <v>2225.77</v>
      </c>
      <c r="DS104" s="757">
        <f t="shared" si="182"/>
        <v>156.471</v>
      </c>
      <c r="DT104" s="833">
        <f t="shared" si="183"/>
        <v>12757.08</v>
      </c>
      <c r="DU104" s="821">
        <f>'[4]3'!DU104</f>
        <v>0.05</v>
      </c>
      <c r="DV104" s="818">
        <f>'[4]3'!DV104</f>
        <v>0.04</v>
      </c>
      <c r="DW104" s="818">
        <f>'[4]3'!DW104</f>
        <v>0.05</v>
      </c>
      <c r="DX104" s="818">
        <f>'[4]3'!DX104</f>
        <v>0.05</v>
      </c>
      <c r="DY104" s="818">
        <f>'[4]3'!DY104</f>
        <v>0.04</v>
      </c>
      <c r="DZ104" s="818">
        <f>'[4]3'!DZ104</f>
        <v>0.05</v>
      </c>
      <c r="EA104" s="757">
        <f t="shared" si="184"/>
        <v>154.60000000000002</v>
      </c>
      <c r="EB104" s="757">
        <f t="shared" si="185"/>
        <v>29.279999999999998</v>
      </c>
      <c r="EC104" s="757">
        <f t="shared" si="186"/>
        <v>0</v>
      </c>
      <c r="ED104" s="757">
        <f t="shared" si="187"/>
        <v>0</v>
      </c>
      <c r="EE104" s="757">
        <f t="shared" si="188"/>
        <v>14991.74</v>
      </c>
      <c r="EF104" s="757">
        <f t="shared" si="227"/>
        <v>35</v>
      </c>
      <c r="EG104" s="757">
        <f t="shared" si="189"/>
        <v>2853.55</v>
      </c>
      <c r="EH104" s="757">
        <f t="shared" si="190"/>
        <v>218.88000000000002</v>
      </c>
      <c r="EI104" s="833">
        <f t="shared" si="191"/>
        <v>17845.29</v>
      </c>
      <c r="EJ104" s="821">
        <f>'[4]3'!EJ104</f>
        <v>0.05</v>
      </c>
      <c r="EK104" s="818">
        <f>'[4]3'!EK104</f>
        <v>0.04</v>
      </c>
      <c r="EL104" s="818">
        <f>'[4]3'!EL104</f>
        <v>0.05</v>
      </c>
      <c r="EM104" s="818">
        <f>'[4]3'!EM104</f>
        <v>0.05</v>
      </c>
      <c r="EN104" s="818">
        <f>'[4]3'!EN104</f>
        <v>0.04</v>
      </c>
      <c r="EO104" s="818">
        <f>'[4]3'!EO104</f>
        <v>0.05</v>
      </c>
      <c r="EP104" s="757">
        <f t="shared" si="192"/>
        <v>169.67000000000002</v>
      </c>
      <c r="EQ104" s="757">
        <f t="shared" si="193"/>
        <v>28.955999999999996</v>
      </c>
      <c r="ER104" s="757">
        <f t="shared" si="194"/>
        <v>0</v>
      </c>
      <c r="ES104" s="757">
        <f t="shared" si="195"/>
        <v>0</v>
      </c>
      <c r="ET104" s="757">
        <f t="shared" si="196"/>
        <v>16193.98</v>
      </c>
      <c r="EU104" s="757">
        <f t="shared" si="197"/>
        <v>39.900000000000006</v>
      </c>
      <c r="EV104" s="757">
        <f t="shared" si="198"/>
        <v>3253.05</v>
      </c>
      <c r="EW104" s="757">
        <f t="shared" si="199"/>
        <v>238.52600000000001</v>
      </c>
      <c r="EX104" s="833">
        <f t="shared" si="200"/>
        <v>19447.03</v>
      </c>
      <c r="EY104" s="818">
        <f>'[4]3'!EY104</f>
        <v>0.05</v>
      </c>
      <c r="EZ104" s="818">
        <f>'[4]3'!EZ104</f>
        <v>0.04</v>
      </c>
      <c r="FA104" s="818">
        <f>'[4]3'!FA104</f>
        <v>0.05</v>
      </c>
      <c r="FB104" s="818">
        <f>'[4]3'!FB104</f>
        <v>0.05</v>
      </c>
      <c r="FC104" s="818">
        <f>'[4]3'!FC104</f>
        <v>0.04</v>
      </c>
      <c r="FD104" s="818">
        <f>'[4]3'!FD104</f>
        <v>0.05</v>
      </c>
      <c r="FE104" s="757">
        <f t="shared" si="201"/>
        <v>188.19500000000002</v>
      </c>
      <c r="FF104" s="757">
        <f t="shared" si="202"/>
        <v>33.135999999999996</v>
      </c>
      <c r="FG104" s="757">
        <f t="shared" si="203"/>
        <v>0</v>
      </c>
      <c r="FH104" s="757">
        <f t="shared" si="204"/>
        <v>0</v>
      </c>
      <c r="FI104" s="757">
        <f t="shared" si="205"/>
        <v>18045.12</v>
      </c>
      <c r="FJ104" s="757">
        <f t="shared" si="206"/>
        <v>45.6</v>
      </c>
      <c r="FK104" s="757">
        <f t="shared" si="207"/>
        <v>3717.77</v>
      </c>
      <c r="FL104" s="757">
        <f t="shared" si="208"/>
        <v>266.93100000000004</v>
      </c>
      <c r="FM104" s="833">
        <f t="shared" si="209"/>
        <v>21762.89</v>
      </c>
      <c r="FN104" s="818">
        <f>'[4]3'!FN104</f>
        <v>0.05</v>
      </c>
      <c r="FO104" s="818">
        <f>'[4]3'!FO104</f>
        <v>0.04</v>
      </c>
      <c r="FP104" s="818">
        <f>'[4]3'!FP104</f>
        <v>0.05</v>
      </c>
      <c r="FQ104" s="818">
        <f>'[4]3'!FQ104</f>
        <v>0.05</v>
      </c>
      <c r="FR104" s="818">
        <f>'[4]3'!FR104</f>
        <v>0.04</v>
      </c>
      <c r="FS104" s="818">
        <f>'[4]3'!FS104</f>
        <v>0.05</v>
      </c>
      <c r="FT104" s="757">
        <f t="shared" si="210"/>
        <v>204</v>
      </c>
      <c r="FU104" s="757">
        <f t="shared" si="211"/>
        <v>37.120000000000005</v>
      </c>
      <c r="FV104" s="757">
        <f t="shared" si="212"/>
        <v>0</v>
      </c>
      <c r="FW104" s="757">
        <f t="shared" si="213"/>
        <v>0</v>
      </c>
      <c r="FX104" s="757">
        <f t="shared" si="214"/>
        <v>19658.509999999998</v>
      </c>
      <c r="FY104" s="757">
        <f t="shared" si="215"/>
        <v>48</v>
      </c>
      <c r="FZ104" s="757">
        <f t="shared" si="216"/>
        <v>3913.44</v>
      </c>
      <c r="GA104" s="757">
        <f t="shared" si="217"/>
        <v>289.12</v>
      </c>
      <c r="GB104" s="833">
        <f t="shared" si="218"/>
        <v>23571.949999999997</v>
      </c>
      <c r="GC104" s="835">
        <f t="shared" si="117"/>
        <v>1290.8690000000001</v>
      </c>
      <c r="GD104" s="836">
        <f t="shared" si="117"/>
        <v>105244.55</v>
      </c>
      <c r="GE104" s="837">
        <f t="shared" si="118"/>
        <v>1289.5900000000001</v>
      </c>
      <c r="GF104" s="838">
        <f t="shared" si="118"/>
        <v>105140.28</v>
      </c>
      <c r="GG104" s="839">
        <f t="shared" si="119"/>
        <v>2580.4590000000003</v>
      </c>
      <c r="GH104" s="59">
        <f t="shared" si="119"/>
        <v>210384.83000000002</v>
      </c>
      <c r="GI104" s="828">
        <v>13</v>
      </c>
      <c r="GJ104" s="105">
        <f t="shared" si="230"/>
        <v>2176.3589999999999</v>
      </c>
      <c r="GK104" s="59">
        <f t="shared" si="228"/>
        <v>177438.55000000008</v>
      </c>
      <c r="GL104" s="840">
        <f t="shared" si="229"/>
        <v>404.10000000000036</v>
      </c>
      <c r="GM104" s="841">
        <f t="shared" si="229"/>
        <v>32946.279999999941</v>
      </c>
    </row>
    <row r="105" spans="1:198" ht="18" customHeight="1">
      <c r="A105" s="814">
        <v>91</v>
      </c>
      <c r="B105" s="842" t="s">
        <v>1282</v>
      </c>
      <c r="C105" s="33" t="s">
        <v>1191</v>
      </c>
      <c r="D105" s="832">
        <f>[4]цены!E99</f>
        <v>88</v>
      </c>
      <c r="E105" s="818">
        <f>'[4]3'!E105</f>
        <v>0.05</v>
      </c>
      <c r="F105" s="818">
        <f>'[4]3'!F105</f>
        <v>0.04</v>
      </c>
      <c r="G105" s="818">
        <f>'[4]3'!G105</f>
        <v>0.05</v>
      </c>
      <c r="H105" s="818">
        <f>'[4]3'!H105</f>
        <v>0.06</v>
      </c>
      <c r="I105" s="818">
        <f>'[4]3'!I105</f>
        <v>0.04</v>
      </c>
      <c r="J105" s="818">
        <f>'[4]3'!J105</f>
        <v>0.05</v>
      </c>
      <c r="K105" s="757">
        <f t="shared" si="120"/>
        <v>131.495</v>
      </c>
      <c r="L105" s="757">
        <f t="shared" si="121"/>
        <v>23.868000000000002</v>
      </c>
      <c r="M105" s="819">
        <f t="shared" si="122"/>
        <v>0</v>
      </c>
      <c r="N105" s="819">
        <f t="shared" si="123"/>
        <v>0</v>
      </c>
      <c r="O105" s="757">
        <f t="shared" si="124"/>
        <v>13671.94</v>
      </c>
      <c r="P105" s="815">
        <f t="shared" si="219"/>
        <v>29.900000000000002</v>
      </c>
      <c r="Q105" s="757">
        <f t="shared" si="125"/>
        <v>2631.2</v>
      </c>
      <c r="R105" s="757">
        <f t="shared" si="126"/>
        <v>185.26300000000001</v>
      </c>
      <c r="S105" s="833">
        <f t="shared" si="127"/>
        <v>16303.14</v>
      </c>
      <c r="T105" s="821">
        <f>'[4]3'!T105</f>
        <v>0.05</v>
      </c>
      <c r="U105" s="818">
        <f>'[4]3'!U105</f>
        <v>0.04</v>
      </c>
      <c r="V105" s="818">
        <f>'[4]3'!V105</f>
        <v>0.05</v>
      </c>
      <c r="W105" s="818">
        <f>'[4]3'!W105</f>
        <v>7.0000000000000007E-2</v>
      </c>
      <c r="X105" s="818">
        <f>'[4]3'!X105</f>
        <v>0.04</v>
      </c>
      <c r="Y105" s="818">
        <f>'[4]3'!Y105</f>
        <v>0.05</v>
      </c>
      <c r="Z105" s="757">
        <f t="shared" si="128"/>
        <v>161.28</v>
      </c>
      <c r="AA105" s="757">
        <f t="shared" si="129"/>
        <v>31.751999999999999</v>
      </c>
      <c r="AB105" s="757">
        <f t="shared" si="130"/>
        <v>0</v>
      </c>
      <c r="AC105" s="757">
        <f t="shared" si="131"/>
        <v>0</v>
      </c>
      <c r="AD105" s="757">
        <f t="shared" si="132"/>
        <v>16986.82</v>
      </c>
      <c r="AE105" s="815">
        <f t="shared" si="220"/>
        <v>41.400000000000006</v>
      </c>
      <c r="AF105" s="757">
        <f t="shared" si="133"/>
        <v>3643.2</v>
      </c>
      <c r="AG105" s="757">
        <f t="shared" si="134"/>
        <v>234.43200000000002</v>
      </c>
      <c r="AH105" s="833">
        <f t="shared" si="135"/>
        <v>20630.02</v>
      </c>
      <c r="AI105" s="834">
        <v>0.05</v>
      </c>
      <c r="AJ105" s="808">
        <v>0.04</v>
      </c>
      <c r="AK105" s="808">
        <v>0.05</v>
      </c>
      <c r="AL105" s="808">
        <v>7.0000000000000007E-2</v>
      </c>
      <c r="AM105" s="808">
        <v>0.04</v>
      </c>
      <c r="AN105" s="808">
        <v>0.05</v>
      </c>
      <c r="AO105" s="757">
        <f t="shared" si="136"/>
        <v>204.70000000000002</v>
      </c>
      <c r="AP105" s="757">
        <f t="shared" si="137"/>
        <v>42.08000000000002</v>
      </c>
      <c r="AQ105" s="757">
        <f t="shared" si="138"/>
        <v>0</v>
      </c>
      <c r="AR105" s="757">
        <f t="shared" si="139"/>
        <v>0</v>
      </c>
      <c r="AS105" s="757">
        <f t="shared" si="140"/>
        <v>21716.639999999999</v>
      </c>
      <c r="AT105" s="815">
        <f t="shared" si="221"/>
        <v>46</v>
      </c>
      <c r="AU105" s="757">
        <f t="shared" si="141"/>
        <v>4048</v>
      </c>
      <c r="AV105" s="757">
        <f t="shared" si="142"/>
        <v>292.78000000000003</v>
      </c>
      <c r="AW105" s="833">
        <f t="shared" si="143"/>
        <v>25764.639999999999</v>
      </c>
      <c r="AX105" s="818">
        <f>'[4]3'!AX105</f>
        <v>0.05</v>
      </c>
      <c r="AY105" s="818">
        <f>'[4]3'!AY105</f>
        <v>0.04</v>
      </c>
      <c r="AZ105" s="818">
        <f>'[4]3'!AZ105</f>
        <v>0.05</v>
      </c>
      <c r="BA105" s="818">
        <f>'[4]3'!BA105</f>
        <v>7.0000000000000007E-2</v>
      </c>
      <c r="BB105" s="818">
        <f>'[4]3'!BB105</f>
        <v>0.04</v>
      </c>
      <c r="BC105" s="818">
        <f>'[4]3'!BC105</f>
        <v>0.05</v>
      </c>
      <c r="BD105" s="757">
        <f t="shared" si="144"/>
        <v>176.79500000000002</v>
      </c>
      <c r="BE105" s="757">
        <f t="shared" si="145"/>
        <v>39.74799999999999</v>
      </c>
      <c r="BF105" s="757">
        <f t="shared" si="146"/>
        <v>0</v>
      </c>
      <c r="BG105" s="757">
        <f t="shared" si="147"/>
        <v>0</v>
      </c>
      <c r="BH105" s="757">
        <f t="shared" si="148"/>
        <v>19055.78</v>
      </c>
      <c r="BI105" s="815">
        <f t="shared" si="222"/>
        <v>0</v>
      </c>
      <c r="BJ105" s="757">
        <f t="shared" si="149"/>
        <v>0</v>
      </c>
      <c r="BK105" s="757">
        <f t="shared" si="150"/>
        <v>216.54300000000001</v>
      </c>
      <c r="BL105" s="833">
        <f t="shared" si="151"/>
        <v>19055.78</v>
      </c>
      <c r="BM105" s="821">
        <f>'[4]3'!BM105</f>
        <v>0.05</v>
      </c>
      <c r="BN105" s="818">
        <f>'[4]3'!BN105</f>
        <v>0.04</v>
      </c>
      <c r="BO105" s="818">
        <f>'[4]3'!BO105</f>
        <v>0.05</v>
      </c>
      <c r="BP105" s="818">
        <f>'[4]3'!BP105</f>
        <v>7.0000000000000007E-2</v>
      </c>
      <c r="BQ105" s="818">
        <f>'[4]3'!BQ105</f>
        <v>0.04</v>
      </c>
      <c r="BR105" s="818">
        <f>'[4]3'!BR105</f>
        <v>0.05</v>
      </c>
      <c r="BS105" s="757">
        <f t="shared" si="152"/>
        <v>133.29</v>
      </c>
      <c r="BT105" s="757">
        <f t="shared" si="153"/>
        <v>33.840000000000003</v>
      </c>
      <c r="BU105" s="757">
        <f t="shared" si="154"/>
        <v>0</v>
      </c>
      <c r="BV105" s="757">
        <f t="shared" si="155"/>
        <v>0</v>
      </c>
      <c r="BW105" s="757">
        <f t="shared" si="156"/>
        <v>14707.44</v>
      </c>
      <c r="BX105" s="815">
        <f t="shared" si="223"/>
        <v>37.800000000000004</v>
      </c>
      <c r="BY105" s="757">
        <f t="shared" si="157"/>
        <v>3326.4</v>
      </c>
      <c r="BZ105" s="757">
        <f t="shared" si="158"/>
        <v>204.93</v>
      </c>
      <c r="CA105" s="833">
        <f t="shared" si="159"/>
        <v>18033.84</v>
      </c>
      <c r="CB105" s="818">
        <f>'[4]3'!CB105</f>
        <v>0.05</v>
      </c>
      <c r="CC105" s="818">
        <f>'[4]3'!CC105</f>
        <v>0.04</v>
      </c>
      <c r="CD105" s="818">
        <f>'[4]3'!CD105</f>
        <v>0.05</v>
      </c>
      <c r="CE105" s="818">
        <f>'[4]3'!CE105</f>
        <v>7.0000000000000007E-2</v>
      </c>
      <c r="CF105" s="818">
        <f>'[4]3'!CF105</f>
        <v>0.04</v>
      </c>
      <c r="CG105" s="818">
        <f>'[4]3'!CG105</f>
        <v>0.05</v>
      </c>
      <c r="CH105" s="757">
        <f t="shared" si="160"/>
        <v>96.615000000000009</v>
      </c>
      <c r="CI105" s="757">
        <f t="shared" si="161"/>
        <v>28.95600000000001</v>
      </c>
      <c r="CJ105" s="757">
        <f t="shared" si="162"/>
        <v>0</v>
      </c>
      <c r="CK105" s="757">
        <f t="shared" si="163"/>
        <v>0</v>
      </c>
      <c r="CL105" s="757">
        <f t="shared" si="164"/>
        <v>11050.25</v>
      </c>
      <c r="CM105" s="815">
        <f t="shared" si="224"/>
        <v>31.35</v>
      </c>
      <c r="CN105" s="757">
        <f t="shared" si="165"/>
        <v>2758.8</v>
      </c>
      <c r="CO105" s="757">
        <f t="shared" si="166"/>
        <v>156.92100000000002</v>
      </c>
      <c r="CP105" s="833">
        <f t="shared" si="167"/>
        <v>13809.05</v>
      </c>
      <c r="CQ105" s="821">
        <f>'[4]3'!CQ105</f>
        <v>0.05</v>
      </c>
      <c r="CR105" s="818">
        <f>'[4]3'!CR105</f>
        <v>0.04</v>
      </c>
      <c r="CS105" s="818">
        <f>'[4]3'!CS105</f>
        <v>0.05</v>
      </c>
      <c r="CT105" s="818">
        <f>'[4]3'!CT105</f>
        <v>7.0000000000000007E-2</v>
      </c>
      <c r="CU105" s="818">
        <f>'[4]3'!CU105</f>
        <v>0.04</v>
      </c>
      <c r="CV105" s="818">
        <f>'[4]3'!CV105</f>
        <v>0.05</v>
      </c>
      <c r="CW105" s="757">
        <f t="shared" si="168"/>
        <v>72.2</v>
      </c>
      <c r="CX105" s="757">
        <f t="shared" si="169"/>
        <v>25.612000000000002</v>
      </c>
      <c r="CY105" s="757">
        <f t="shared" si="170"/>
        <v>0</v>
      </c>
      <c r="CZ105" s="757">
        <f t="shared" si="171"/>
        <v>0</v>
      </c>
      <c r="DA105" s="757">
        <f t="shared" si="172"/>
        <v>8607.4599999999991</v>
      </c>
      <c r="DB105" s="815">
        <f t="shared" si="225"/>
        <v>21.85</v>
      </c>
      <c r="DC105" s="757">
        <f t="shared" si="173"/>
        <v>1922.8</v>
      </c>
      <c r="DD105" s="757">
        <f t="shared" si="174"/>
        <v>119.66200000000001</v>
      </c>
      <c r="DE105" s="833">
        <f t="shared" si="175"/>
        <v>10530.259999999998</v>
      </c>
      <c r="DF105" s="821">
        <f>'[4]3'!DF105</f>
        <v>0.05</v>
      </c>
      <c r="DG105" s="818">
        <f>'[4]3'!DG105</f>
        <v>0.04</v>
      </c>
      <c r="DH105" s="818">
        <f>'[4]3'!DH105</f>
        <v>0.05</v>
      </c>
      <c r="DI105" s="818">
        <f>'[4]3'!DI105</f>
        <v>7.0000000000000007E-2</v>
      </c>
      <c r="DJ105" s="818">
        <f>'[4]3'!DJ105</f>
        <v>0.04</v>
      </c>
      <c r="DK105" s="818">
        <f>'[4]3'!DK105</f>
        <v>0.05</v>
      </c>
      <c r="DL105" s="757">
        <f t="shared" si="176"/>
        <v>99.855000000000004</v>
      </c>
      <c r="DM105" s="757">
        <f t="shared" si="177"/>
        <v>29.316000000000003</v>
      </c>
      <c r="DN105" s="757">
        <f t="shared" si="178"/>
        <v>0</v>
      </c>
      <c r="DO105" s="757">
        <f t="shared" si="179"/>
        <v>0</v>
      </c>
      <c r="DP105" s="757">
        <f t="shared" si="180"/>
        <v>11367.05</v>
      </c>
      <c r="DQ105" s="815">
        <f t="shared" si="226"/>
        <v>27.3</v>
      </c>
      <c r="DR105" s="757">
        <f t="shared" si="181"/>
        <v>2402.4</v>
      </c>
      <c r="DS105" s="757">
        <f t="shared" si="182"/>
        <v>156.471</v>
      </c>
      <c r="DT105" s="833">
        <f t="shared" si="183"/>
        <v>13769.449999999999</v>
      </c>
      <c r="DU105" s="821">
        <f>'[4]3'!DU105</f>
        <v>0.05</v>
      </c>
      <c r="DV105" s="818">
        <f>'[4]3'!DV105</f>
        <v>0.04</v>
      </c>
      <c r="DW105" s="818">
        <f>'[4]3'!DW105</f>
        <v>0.05</v>
      </c>
      <c r="DX105" s="818">
        <f>'[4]3'!DX105</f>
        <v>7.0000000000000007E-2</v>
      </c>
      <c r="DY105" s="818">
        <f>'[4]3'!DY105</f>
        <v>0.04</v>
      </c>
      <c r="DZ105" s="818">
        <f>'[4]3'!DZ105</f>
        <v>0.05</v>
      </c>
      <c r="EA105" s="757">
        <f t="shared" si="184"/>
        <v>154.60000000000002</v>
      </c>
      <c r="EB105" s="757">
        <f t="shared" si="185"/>
        <v>29.279999999999998</v>
      </c>
      <c r="EC105" s="757">
        <f t="shared" si="186"/>
        <v>0</v>
      </c>
      <c r="ED105" s="757">
        <f t="shared" si="187"/>
        <v>0</v>
      </c>
      <c r="EE105" s="757">
        <f t="shared" si="188"/>
        <v>16181.44</v>
      </c>
      <c r="EF105" s="757">
        <f t="shared" si="227"/>
        <v>35</v>
      </c>
      <c r="EG105" s="757">
        <f t="shared" si="189"/>
        <v>3080</v>
      </c>
      <c r="EH105" s="757">
        <f t="shared" si="190"/>
        <v>218.88000000000002</v>
      </c>
      <c r="EI105" s="833">
        <f t="shared" si="191"/>
        <v>19261.440000000002</v>
      </c>
      <c r="EJ105" s="821">
        <f>'[4]3'!EJ105</f>
        <v>0.05</v>
      </c>
      <c r="EK105" s="818">
        <f>'[4]3'!EK105</f>
        <v>0.04</v>
      </c>
      <c r="EL105" s="818">
        <f>'[4]3'!EL105</f>
        <v>0.05</v>
      </c>
      <c r="EM105" s="818">
        <f>'[4]3'!EM105</f>
        <v>7.0000000000000007E-2</v>
      </c>
      <c r="EN105" s="818">
        <f>'[4]3'!EN105</f>
        <v>0.04</v>
      </c>
      <c r="EO105" s="818">
        <f>'[4]3'!EO105</f>
        <v>0.05</v>
      </c>
      <c r="EP105" s="757">
        <f t="shared" si="192"/>
        <v>169.67000000000002</v>
      </c>
      <c r="EQ105" s="757">
        <f t="shared" si="193"/>
        <v>28.955999999999996</v>
      </c>
      <c r="ER105" s="757">
        <f t="shared" si="194"/>
        <v>0</v>
      </c>
      <c r="ES105" s="757">
        <f t="shared" si="195"/>
        <v>0</v>
      </c>
      <c r="ET105" s="757">
        <f t="shared" si="196"/>
        <v>17479.09</v>
      </c>
      <c r="EU105" s="757">
        <f t="shared" si="197"/>
        <v>39.900000000000006</v>
      </c>
      <c r="EV105" s="757">
        <f t="shared" si="198"/>
        <v>3511.2</v>
      </c>
      <c r="EW105" s="757">
        <f t="shared" si="199"/>
        <v>238.52600000000001</v>
      </c>
      <c r="EX105" s="833">
        <f t="shared" si="200"/>
        <v>20990.29</v>
      </c>
      <c r="EY105" s="818">
        <f>'[4]3'!EY105</f>
        <v>0.05</v>
      </c>
      <c r="EZ105" s="818">
        <f>'[4]3'!EZ105</f>
        <v>0.04</v>
      </c>
      <c r="FA105" s="818">
        <f>'[4]3'!FA105</f>
        <v>0.05</v>
      </c>
      <c r="FB105" s="818">
        <f>'[4]3'!FB105</f>
        <v>7.0000000000000007E-2</v>
      </c>
      <c r="FC105" s="818">
        <f>'[4]3'!FC105</f>
        <v>0.04</v>
      </c>
      <c r="FD105" s="818">
        <f>'[4]3'!FD105</f>
        <v>0.05</v>
      </c>
      <c r="FE105" s="757">
        <f t="shared" si="201"/>
        <v>188.19500000000002</v>
      </c>
      <c r="FF105" s="757">
        <f t="shared" si="202"/>
        <v>33.135999999999996</v>
      </c>
      <c r="FG105" s="757">
        <f t="shared" si="203"/>
        <v>0</v>
      </c>
      <c r="FH105" s="757">
        <f t="shared" si="204"/>
        <v>0</v>
      </c>
      <c r="FI105" s="757">
        <f t="shared" si="205"/>
        <v>19477.13</v>
      </c>
      <c r="FJ105" s="757">
        <f t="shared" si="206"/>
        <v>45.6</v>
      </c>
      <c r="FK105" s="757">
        <f t="shared" si="207"/>
        <v>4012.8</v>
      </c>
      <c r="FL105" s="757">
        <f t="shared" si="208"/>
        <v>266.93100000000004</v>
      </c>
      <c r="FM105" s="833">
        <f t="shared" si="209"/>
        <v>23489.93</v>
      </c>
      <c r="FN105" s="818">
        <f>'[4]3'!FN105</f>
        <v>0.05</v>
      </c>
      <c r="FO105" s="818">
        <f>'[4]3'!FO105</f>
        <v>0.04</v>
      </c>
      <c r="FP105" s="818">
        <f>'[4]3'!FP105</f>
        <v>0.05</v>
      </c>
      <c r="FQ105" s="818">
        <f>'[4]3'!FQ105</f>
        <v>7.0000000000000007E-2</v>
      </c>
      <c r="FR105" s="818">
        <f>'[4]3'!FR105</f>
        <v>0.04</v>
      </c>
      <c r="FS105" s="818">
        <f>'[4]3'!FS105</f>
        <v>0.05</v>
      </c>
      <c r="FT105" s="757">
        <f t="shared" si="210"/>
        <v>204</v>
      </c>
      <c r="FU105" s="757">
        <f t="shared" si="211"/>
        <v>37.120000000000005</v>
      </c>
      <c r="FV105" s="757">
        <f t="shared" si="212"/>
        <v>0</v>
      </c>
      <c r="FW105" s="757">
        <f t="shared" si="213"/>
        <v>0</v>
      </c>
      <c r="FX105" s="757">
        <f t="shared" si="214"/>
        <v>21218.560000000001</v>
      </c>
      <c r="FY105" s="757">
        <f t="shared" si="215"/>
        <v>48</v>
      </c>
      <c r="FZ105" s="757">
        <f t="shared" si="216"/>
        <v>4224</v>
      </c>
      <c r="GA105" s="757">
        <f t="shared" si="217"/>
        <v>289.12</v>
      </c>
      <c r="GB105" s="833">
        <f t="shared" si="218"/>
        <v>25442.560000000001</v>
      </c>
      <c r="GC105" s="835">
        <f t="shared" si="117"/>
        <v>1290.8690000000001</v>
      </c>
      <c r="GD105" s="836">
        <f t="shared" si="117"/>
        <v>113596.47</v>
      </c>
      <c r="GE105" s="837">
        <f t="shared" si="118"/>
        <v>1289.5900000000001</v>
      </c>
      <c r="GF105" s="838">
        <f t="shared" si="118"/>
        <v>113483.93</v>
      </c>
      <c r="GG105" s="839">
        <f t="shared" si="119"/>
        <v>2580.4590000000003</v>
      </c>
      <c r="GH105" s="59">
        <f t="shared" si="119"/>
        <v>227080.4</v>
      </c>
      <c r="GI105" s="828">
        <v>13</v>
      </c>
      <c r="GJ105" s="105">
        <f t="shared" si="230"/>
        <v>2176.3589999999999</v>
      </c>
      <c r="GK105" s="59">
        <f t="shared" si="228"/>
        <v>191519.6</v>
      </c>
      <c r="GL105" s="840">
        <f t="shared" si="229"/>
        <v>404.10000000000036</v>
      </c>
      <c r="GM105" s="841">
        <f t="shared" si="229"/>
        <v>35560.799999999988</v>
      </c>
    </row>
    <row r="106" spans="1:198" ht="18" customHeight="1">
      <c r="A106" s="831">
        <v>92</v>
      </c>
      <c r="B106" s="842" t="s">
        <v>1283</v>
      </c>
      <c r="C106" s="33" t="s">
        <v>1191</v>
      </c>
      <c r="D106" s="832">
        <f>[4]цены!E100</f>
        <v>137.5</v>
      </c>
      <c r="E106" s="818">
        <f>'[4]3'!E106</f>
        <v>0.03</v>
      </c>
      <c r="F106" s="818">
        <f>'[4]3'!F106</f>
        <v>0.02</v>
      </c>
      <c r="G106" s="818">
        <f>'[4]3'!G106</f>
        <v>0.03</v>
      </c>
      <c r="H106" s="818">
        <f>'[4]3'!H106</f>
        <v>0.04</v>
      </c>
      <c r="I106" s="818">
        <f>'[4]3'!I106</f>
        <v>0.02</v>
      </c>
      <c r="J106" s="818">
        <f>'[4]3'!J106</f>
        <v>0</v>
      </c>
      <c r="K106" s="757">
        <f t="shared" si="120"/>
        <v>78.897000000000006</v>
      </c>
      <c r="L106" s="757">
        <f t="shared" si="121"/>
        <v>11.934000000000001</v>
      </c>
      <c r="M106" s="819">
        <f t="shared" si="122"/>
        <v>0</v>
      </c>
      <c r="N106" s="819">
        <f t="shared" si="123"/>
        <v>0</v>
      </c>
      <c r="O106" s="757">
        <f t="shared" si="124"/>
        <v>12489.26</v>
      </c>
      <c r="P106" s="815">
        <f t="shared" si="219"/>
        <v>0</v>
      </c>
      <c r="Q106" s="757">
        <f t="shared" si="125"/>
        <v>0</v>
      </c>
      <c r="R106" s="757">
        <f t="shared" si="126"/>
        <v>90.831000000000003</v>
      </c>
      <c r="S106" s="833">
        <f t="shared" si="127"/>
        <v>12489.26</v>
      </c>
      <c r="T106" s="821">
        <f>'[4]3'!T106</f>
        <v>0.03</v>
      </c>
      <c r="U106" s="818">
        <f>'[4]3'!U106</f>
        <v>0.02</v>
      </c>
      <c r="V106" s="818">
        <f>'[4]3'!V106</f>
        <v>0.03</v>
      </c>
      <c r="W106" s="818">
        <f>'[4]3'!W106</f>
        <v>0.03</v>
      </c>
      <c r="X106" s="818">
        <f>'[4]3'!X106</f>
        <v>0.02</v>
      </c>
      <c r="Y106" s="818">
        <f>'[4]3'!Y106</f>
        <v>0</v>
      </c>
      <c r="Z106" s="757">
        <f t="shared" si="128"/>
        <v>96.768000000000001</v>
      </c>
      <c r="AA106" s="757">
        <f t="shared" si="129"/>
        <v>15.875999999999999</v>
      </c>
      <c r="AB106" s="757">
        <f t="shared" si="130"/>
        <v>0</v>
      </c>
      <c r="AC106" s="757">
        <f t="shared" si="131"/>
        <v>0</v>
      </c>
      <c r="AD106" s="757">
        <f t="shared" si="132"/>
        <v>15488.55</v>
      </c>
      <c r="AE106" s="815">
        <f t="shared" si="220"/>
        <v>0</v>
      </c>
      <c r="AF106" s="757">
        <f t="shared" si="133"/>
        <v>0</v>
      </c>
      <c r="AG106" s="757">
        <f t="shared" si="134"/>
        <v>112.64400000000001</v>
      </c>
      <c r="AH106" s="833">
        <f t="shared" si="135"/>
        <v>15488.55</v>
      </c>
      <c r="AI106" s="834">
        <v>0.03</v>
      </c>
      <c r="AJ106" s="808">
        <v>0.02</v>
      </c>
      <c r="AK106" s="808">
        <v>0.03</v>
      </c>
      <c r="AL106" s="808">
        <v>0.03</v>
      </c>
      <c r="AM106" s="808">
        <v>0.02</v>
      </c>
      <c r="AN106" s="808"/>
      <c r="AO106" s="757">
        <f t="shared" si="136"/>
        <v>122.82</v>
      </c>
      <c r="AP106" s="757">
        <f t="shared" si="137"/>
        <v>21.04000000000001</v>
      </c>
      <c r="AQ106" s="757">
        <f t="shared" si="138"/>
        <v>0</v>
      </c>
      <c r="AR106" s="757">
        <f t="shared" si="139"/>
        <v>0</v>
      </c>
      <c r="AS106" s="757">
        <f t="shared" si="140"/>
        <v>19780.75</v>
      </c>
      <c r="AT106" s="815">
        <f t="shared" si="221"/>
        <v>0</v>
      </c>
      <c r="AU106" s="757">
        <f t="shared" si="141"/>
        <v>0</v>
      </c>
      <c r="AV106" s="757">
        <f t="shared" si="142"/>
        <v>143.86000000000001</v>
      </c>
      <c r="AW106" s="833">
        <f t="shared" si="143"/>
        <v>19780.75</v>
      </c>
      <c r="AX106" s="818">
        <f>'[4]3'!AX106</f>
        <v>0.03</v>
      </c>
      <c r="AY106" s="818">
        <f>'[4]3'!AY106</f>
        <v>0.02</v>
      </c>
      <c r="AZ106" s="818">
        <f>'[4]3'!AZ106</f>
        <v>0.03</v>
      </c>
      <c r="BA106" s="818">
        <f>'[4]3'!BA106</f>
        <v>0.03</v>
      </c>
      <c r="BB106" s="818">
        <f>'[4]3'!BB106</f>
        <v>0.02</v>
      </c>
      <c r="BC106" s="818">
        <f>'[4]3'!BC106</f>
        <v>0</v>
      </c>
      <c r="BD106" s="757">
        <f t="shared" si="144"/>
        <v>106.077</v>
      </c>
      <c r="BE106" s="757">
        <f t="shared" si="145"/>
        <v>19.873999999999995</v>
      </c>
      <c r="BF106" s="757">
        <f t="shared" si="146"/>
        <v>0</v>
      </c>
      <c r="BG106" s="757">
        <f t="shared" si="147"/>
        <v>0</v>
      </c>
      <c r="BH106" s="757">
        <f t="shared" si="148"/>
        <v>17318.259999999998</v>
      </c>
      <c r="BI106" s="815">
        <f t="shared" si="222"/>
        <v>0</v>
      </c>
      <c r="BJ106" s="757">
        <f t="shared" si="149"/>
        <v>0</v>
      </c>
      <c r="BK106" s="757">
        <f t="shared" si="150"/>
        <v>125.95099999999999</v>
      </c>
      <c r="BL106" s="833">
        <f t="shared" si="151"/>
        <v>17318.259999999998</v>
      </c>
      <c r="BM106" s="821">
        <f>'[4]3'!BM106</f>
        <v>0.03</v>
      </c>
      <c r="BN106" s="818">
        <f>'[4]3'!BN106</f>
        <v>0.02</v>
      </c>
      <c r="BO106" s="818">
        <f>'[4]3'!BO106</f>
        <v>0.03</v>
      </c>
      <c r="BP106" s="818">
        <f>'[4]3'!BP106</f>
        <v>0.03</v>
      </c>
      <c r="BQ106" s="818">
        <f>'[4]3'!BQ106</f>
        <v>0.02</v>
      </c>
      <c r="BR106" s="818">
        <f>'[4]3'!BR106</f>
        <v>0</v>
      </c>
      <c r="BS106" s="757">
        <f t="shared" si="152"/>
        <v>79.97399999999999</v>
      </c>
      <c r="BT106" s="757">
        <f t="shared" si="153"/>
        <v>16.920000000000002</v>
      </c>
      <c r="BU106" s="757">
        <f t="shared" si="154"/>
        <v>0</v>
      </c>
      <c r="BV106" s="757">
        <f t="shared" si="155"/>
        <v>0</v>
      </c>
      <c r="BW106" s="757">
        <f t="shared" si="156"/>
        <v>13322.93</v>
      </c>
      <c r="BX106" s="815">
        <f t="shared" si="223"/>
        <v>0</v>
      </c>
      <c r="BY106" s="757">
        <f t="shared" si="157"/>
        <v>0</v>
      </c>
      <c r="BZ106" s="757">
        <f t="shared" si="158"/>
        <v>96.893999999999991</v>
      </c>
      <c r="CA106" s="833">
        <f t="shared" si="159"/>
        <v>13322.93</v>
      </c>
      <c r="CB106" s="818">
        <f>'[4]3'!CB106</f>
        <v>0.03</v>
      </c>
      <c r="CC106" s="818">
        <f>'[4]3'!CC106</f>
        <v>0.02</v>
      </c>
      <c r="CD106" s="818">
        <f>'[4]3'!CD106</f>
        <v>0.03</v>
      </c>
      <c r="CE106" s="818">
        <f>'[4]3'!CE106</f>
        <v>0.03</v>
      </c>
      <c r="CF106" s="818">
        <f>'[4]3'!CF106</f>
        <v>0.02</v>
      </c>
      <c r="CG106" s="818">
        <f>'[4]3'!CG106</f>
        <v>0</v>
      </c>
      <c r="CH106" s="757">
        <f t="shared" si="160"/>
        <v>57.968999999999994</v>
      </c>
      <c r="CI106" s="757">
        <f t="shared" si="161"/>
        <v>14.478000000000005</v>
      </c>
      <c r="CJ106" s="757">
        <f t="shared" si="162"/>
        <v>0</v>
      </c>
      <c r="CK106" s="757">
        <f t="shared" si="163"/>
        <v>0</v>
      </c>
      <c r="CL106" s="757">
        <f t="shared" si="164"/>
        <v>9961.4599999999991</v>
      </c>
      <c r="CM106" s="815">
        <f t="shared" si="224"/>
        <v>0</v>
      </c>
      <c r="CN106" s="757">
        <f t="shared" si="165"/>
        <v>0</v>
      </c>
      <c r="CO106" s="757">
        <f t="shared" si="166"/>
        <v>72.447000000000003</v>
      </c>
      <c r="CP106" s="833">
        <f t="shared" si="167"/>
        <v>9961.4599999999991</v>
      </c>
      <c r="CQ106" s="821">
        <f>'[4]3'!CQ106</f>
        <v>0.03</v>
      </c>
      <c r="CR106" s="818">
        <f>'[4]3'!CR106</f>
        <v>0.02</v>
      </c>
      <c r="CS106" s="818">
        <f>'[4]3'!CS106</f>
        <v>0.03</v>
      </c>
      <c r="CT106" s="818">
        <f>'[4]3'!CT106</f>
        <v>0.03</v>
      </c>
      <c r="CU106" s="818">
        <f>'[4]3'!CU106</f>
        <v>0.02</v>
      </c>
      <c r="CV106" s="818">
        <f>'[4]3'!CV106</f>
        <v>0</v>
      </c>
      <c r="CW106" s="757">
        <f t="shared" si="168"/>
        <v>43.32</v>
      </c>
      <c r="CX106" s="757">
        <f t="shared" si="169"/>
        <v>12.806000000000001</v>
      </c>
      <c r="CY106" s="757">
        <f t="shared" si="170"/>
        <v>0</v>
      </c>
      <c r="CZ106" s="757">
        <f t="shared" si="171"/>
        <v>0</v>
      </c>
      <c r="DA106" s="757">
        <f t="shared" si="172"/>
        <v>7717.33</v>
      </c>
      <c r="DB106" s="815">
        <f t="shared" si="225"/>
        <v>0</v>
      </c>
      <c r="DC106" s="757">
        <f t="shared" si="173"/>
        <v>0</v>
      </c>
      <c r="DD106" s="757">
        <f t="shared" si="174"/>
        <v>56.126000000000005</v>
      </c>
      <c r="DE106" s="833">
        <f t="shared" si="175"/>
        <v>7717.33</v>
      </c>
      <c r="DF106" s="821">
        <f>'[4]3'!DF106</f>
        <v>0.03</v>
      </c>
      <c r="DG106" s="818">
        <f>'[4]3'!DG106</f>
        <v>0.02</v>
      </c>
      <c r="DH106" s="818">
        <f>'[4]3'!DH106</f>
        <v>0.03</v>
      </c>
      <c r="DI106" s="818">
        <f>'[4]3'!DI106</f>
        <v>0.03</v>
      </c>
      <c r="DJ106" s="818">
        <f>'[4]3'!DJ106</f>
        <v>0.02</v>
      </c>
      <c r="DK106" s="818">
        <f>'[4]3'!DK106</f>
        <v>0</v>
      </c>
      <c r="DL106" s="757">
        <f t="shared" si="176"/>
        <v>59.912999999999997</v>
      </c>
      <c r="DM106" s="757">
        <f t="shared" si="177"/>
        <v>14.658000000000001</v>
      </c>
      <c r="DN106" s="757">
        <f t="shared" si="178"/>
        <v>0</v>
      </c>
      <c r="DO106" s="757">
        <f t="shared" si="179"/>
        <v>0</v>
      </c>
      <c r="DP106" s="757">
        <f t="shared" si="180"/>
        <v>10253.51</v>
      </c>
      <c r="DQ106" s="815">
        <f t="shared" si="226"/>
        <v>0</v>
      </c>
      <c r="DR106" s="757">
        <f t="shared" si="181"/>
        <v>0</v>
      </c>
      <c r="DS106" s="757">
        <f t="shared" si="182"/>
        <v>74.570999999999998</v>
      </c>
      <c r="DT106" s="833">
        <f t="shared" si="183"/>
        <v>10253.51</v>
      </c>
      <c r="DU106" s="821">
        <f>'[4]3'!DU106</f>
        <v>0.03</v>
      </c>
      <c r="DV106" s="818">
        <f>'[4]3'!DV106</f>
        <v>0.02</v>
      </c>
      <c r="DW106" s="818">
        <f>'[4]3'!DW106</f>
        <v>0.03</v>
      </c>
      <c r="DX106" s="818">
        <f>'[4]3'!DX106</f>
        <v>0.03</v>
      </c>
      <c r="DY106" s="818">
        <f>'[4]3'!DY106</f>
        <v>0.02</v>
      </c>
      <c r="DZ106" s="818">
        <f>'[4]3'!DZ106</f>
        <v>0</v>
      </c>
      <c r="EA106" s="757">
        <f t="shared" si="184"/>
        <v>92.759999999999991</v>
      </c>
      <c r="EB106" s="757">
        <f t="shared" si="185"/>
        <v>14.639999999999999</v>
      </c>
      <c r="EC106" s="757">
        <f t="shared" si="186"/>
        <v>0</v>
      </c>
      <c r="ED106" s="757">
        <f t="shared" si="187"/>
        <v>0</v>
      </c>
      <c r="EE106" s="757">
        <f t="shared" si="188"/>
        <v>14767.5</v>
      </c>
      <c r="EF106" s="757">
        <f t="shared" si="227"/>
        <v>0</v>
      </c>
      <c r="EG106" s="757">
        <f t="shared" si="189"/>
        <v>0</v>
      </c>
      <c r="EH106" s="757">
        <f t="shared" si="190"/>
        <v>107.39999999999999</v>
      </c>
      <c r="EI106" s="833">
        <f t="shared" si="191"/>
        <v>14767.5</v>
      </c>
      <c r="EJ106" s="821">
        <f>'[4]3'!EJ106</f>
        <v>0.03</v>
      </c>
      <c r="EK106" s="818">
        <f>'[4]3'!EK106</f>
        <v>0.02</v>
      </c>
      <c r="EL106" s="818">
        <f>'[4]3'!EL106</f>
        <v>0.03</v>
      </c>
      <c r="EM106" s="818">
        <f>'[4]3'!EM106</f>
        <v>0.03</v>
      </c>
      <c r="EN106" s="818">
        <f>'[4]3'!EN106</f>
        <v>0.02</v>
      </c>
      <c r="EO106" s="818">
        <f>'[4]3'!EO106</f>
        <v>0</v>
      </c>
      <c r="EP106" s="757">
        <f t="shared" si="192"/>
        <v>101.80199999999999</v>
      </c>
      <c r="EQ106" s="757">
        <f t="shared" si="193"/>
        <v>14.477999999999998</v>
      </c>
      <c r="ER106" s="757">
        <f t="shared" si="194"/>
        <v>0</v>
      </c>
      <c r="ES106" s="757">
        <f t="shared" si="195"/>
        <v>0</v>
      </c>
      <c r="ET106" s="757">
        <f t="shared" si="196"/>
        <v>15988.5</v>
      </c>
      <c r="EU106" s="757">
        <f t="shared" si="197"/>
        <v>0</v>
      </c>
      <c r="EV106" s="757">
        <f t="shared" si="198"/>
        <v>0</v>
      </c>
      <c r="EW106" s="757">
        <f t="shared" si="199"/>
        <v>116.27999999999999</v>
      </c>
      <c r="EX106" s="833">
        <f t="shared" si="200"/>
        <v>15988.5</v>
      </c>
      <c r="EY106" s="818">
        <f>'[4]3'!EY106</f>
        <v>0.03</v>
      </c>
      <c r="EZ106" s="818">
        <f>'[4]3'!EZ106</f>
        <v>0.02</v>
      </c>
      <c r="FA106" s="818">
        <f>'[4]3'!FA106</f>
        <v>0.03</v>
      </c>
      <c r="FB106" s="818">
        <f>'[4]3'!FB106</f>
        <v>0.03</v>
      </c>
      <c r="FC106" s="818">
        <f>'[4]3'!FC106</f>
        <v>0.02</v>
      </c>
      <c r="FD106" s="818">
        <f>'[4]3'!FD106</f>
        <v>0</v>
      </c>
      <c r="FE106" s="757">
        <f t="shared" si="201"/>
        <v>112.917</v>
      </c>
      <c r="FF106" s="757">
        <f t="shared" si="202"/>
        <v>16.567999999999998</v>
      </c>
      <c r="FG106" s="757">
        <f t="shared" si="203"/>
        <v>0</v>
      </c>
      <c r="FH106" s="757">
        <f t="shared" si="204"/>
        <v>0</v>
      </c>
      <c r="FI106" s="757">
        <f t="shared" si="205"/>
        <v>17804.189999999999</v>
      </c>
      <c r="FJ106" s="757">
        <f t="shared" si="206"/>
        <v>0</v>
      </c>
      <c r="FK106" s="757">
        <f t="shared" si="207"/>
        <v>0</v>
      </c>
      <c r="FL106" s="757">
        <f t="shared" si="208"/>
        <v>129.48500000000001</v>
      </c>
      <c r="FM106" s="833">
        <f t="shared" si="209"/>
        <v>17804.189999999999</v>
      </c>
      <c r="FN106" s="818">
        <f>'[4]3'!FN106</f>
        <v>0.03</v>
      </c>
      <c r="FO106" s="818">
        <f>'[4]3'!FO106</f>
        <v>0.02</v>
      </c>
      <c r="FP106" s="818">
        <f>'[4]3'!FP106</f>
        <v>0.03</v>
      </c>
      <c r="FQ106" s="818">
        <f>'[4]3'!FQ106</f>
        <v>0.03</v>
      </c>
      <c r="FR106" s="818">
        <f>'[4]3'!FR106</f>
        <v>0.02</v>
      </c>
      <c r="FS106" s="818">
        <f>'[4]3'!FS106</f>
        <v>0</v>
      </c>
      <c r="FT106" s="757">
        <f t="shared" si="210"/>
        <v>122.39999999999999</v>
      </c>
      <c r="FU106" s="757">
        <f t="shared" si="211"/>
        <v>18.560000000000002</v>
      </c>
      <c r="FV106" s="757">
        <f t="shared" si="212"/>
        <v>0</v>
      </c>
      <c r="FW106" s="757">
        <f t="shared" si="213"/>
        <v>0</v>
      </c>
      <c r="FX106" s="757">
        <f t="shared" si="214"/>
        <v>19382</v>
      </c>
      <c r="FY106" s="757">
        <f t="shared" si="215"/>
        <v>0</v>
      </c>
      <c r="FZ106" s="757">
        <f t="shared" si="216"/>
        <v>0</v>
      </c>
      <c r="GA106" s="757">
        <f t="shared" si="217"/>
        <v>140.95999999999998</v>
      </c>
      <c r="GB106" s="833">
        <f t="shared" si="218"/>
        <v>19382</v>
      </c>
      <c r="GC106" s="835">
        <f t="shared" si="117"/>
        <v>642.62700000000007</v>
      </c>
      <c r="GD106" s="836">
        <f t="shared" si="117"/>
        <v>88361.209999999992</v>
      </c>
      <c r="GE106" s="837">
        <f t="shared" si="118"/>
        <v>624.82199999999989</v>
      </c>
      <c r="GF106" s="838">
        <f t="shared" si="118"/>
        <v>85913.03</v>
      </c>
      <c r="GG106" s="839">
        <f t="shared" si="119"/>
        <v>1267.4490000000001</v>
      </c>
      <c r="GH106" s="59">
        <f t="shared" si="119"/>
        <v>174274.24</v>
      </c>
      <c r="GI106" s="828">
        <v>13</v>
      </c>
      <c r="GJ106" s="105">
        <f t="shared" si="230"/>
        <v>1267.4490000000001</v>
      </c>
      <c r="GK106" s="59">
        <f t="shared" si="228"/>
        <v>174274.24</v>
      </c>
      <c r="GL106" s="840">
        <f t="shared" si="229"/>
        <v>0</v>
      </c>
      <c r="GM106" s="841">
        <f t="shared" si="229"/>
        <v>0</v>
      </c>
    </row>
    <row r="107" spans="1:198" s="506" customFormat="1" ht="18" customHeight="1">
      <c r="A107" s="814">
        <v>93</v>
      </c>
      <c r="B107" s="842" t="s">
        <v>1284</v>
      </c>
      <c r="C107" s="33" t="s">
        <v>1191</v>
      </c>
      <c r="D107" s="832">
        <f>[4]цены!E101</f>
        <v>82.5</v>
      </c>
      <c r="E107" s="818">
        <f>'[4]3'!E107</f>
        <v>2E-3</v>
      </c>
      <c r="F107" s="818">
        <f>'[4]3'!F107</f>
        <v>1E-3</v>
      </c>
      <c r="G107" s="818">
        <f>'[4]3'!G107</f>
        <v>1E-3</v>
      </c>
      <c r="H107" s="818">
        <f>'[4]3'!H107</f>
        <v>0</v>
      </c>
      <c r="I107" s="818">
        <f>'[4]3'!I107</f>
        <v>0</v>
      </c>
      <c r="J107" s="818">
        <f>'[4]3'!J107</f>
        <v>5.0000000000000001E-4</v>
      </c>
      <c r="K107" s="757">
        <f t="shared" si="120"/>
        <v>5.2598000000000003</v>
      </c>
      <c r="L107" s="757">
        <f t="shared" si="121"/>
        <v>0.59670000000000001</v>
      </c>
      <c r="M107" s="819">
        <f t="shared" si="122"/>
        <v>0</v>
      </c>
      <c r="N107" s="819">
        <f t="shared" si="123"/>
        <v>0</v>
      </c>
      <c r="O107" s="757">
        <f t="shared" si="124"/>
        <v>483.16</v>
      </c>
      <c r="P107" s="815">
        <f t="shared" si="219"/>
        <v>0.29899999999999999</v>
      </c>
      <c r="Q107" s="757">
        <f t="shared" si="125"/>
        <v>24.67</v>
      </c>
      <c r="R107" s="757">
        <f t="shared" si="126"/>
        <v>6.1555000000000009</v>
      </c>
      <c r="S107" s="833">
        <f t="shared" si="127"/>
        <v>507.83000000000004</v>
      </c>
      <c r="T107" s="821">
        <f>'[4]3'!T107</f>
        <v>5.0000000000000001E-4</v>
      </c>
      <c r="U107" s="818">
        <f>'[4]3'!U107</f>
        <v>5.0000000000000001E-4</v>
      </c>
      <c r="V107" s="818">
        <f>'[4]3'!V107</f>
        <v>5.0000000000000001E-4</v>
      </c>
      <c r="W107" s="818">
        <f>'[4]3'!W107</f>
        <v>5.0000000000000001E-4</v>
      </c>
      <c r="X107" s="818">
        <f>'[4]3'!X107</f>
        <v>5.0000000000000001E-4</v>
      </c>
      <c r="Y107" s="818">
        <f>'[4]3'!Y107</f>
        <v>5.0000000000000001E-4</v>
      </c>
      <c r="Z107" s="757">
        <f t="shared" si="128"/>
        <v>1.6128</v>
      </c>
      <c r="AA107" s="757">
        <f t="shared" si="129"/>
        <v>0.39689999999999998</v>
      </c>
      <c r="AB107" s="757">
        <f t="shared" si="130"/>
        <v>0</v>
      </c>
      <c r="AC107" s="757">
        <f t="shared" si="131"/>
        <v>0</v>
      </c>
      <c r="AD107" s="757">
        <f t="shared" si="132"/>
        <v>165.8</v>
      </c>
      <c r="AE107" s="815">
        <f t="shared" si="220"/>
        <v>0.41400000000000003</v>
      </c>
      <c r="AF107" s="757">
        <f t="shared" si="133"/>
        <v>34.159999999999997</v>
      </c>
      <c r="AG107" s="757">
        <f t="shared" si="134"/>
        <v>2.4237000000000002</v>
      </c>
      <c r="AH107" s="833">
        <f t="shared" si="135"/>
        <v>199.96</v>
      </c>
      <c r="AI107" s="834">
        <v>5.0000000000000001E-4</v>
      </c>
      <c r="AJ107" s="808">
        <v>5.0000000000000001E-4</v>
      </c>
      <c r="AK107" s="808">
        <v>5.0000000000000001E-4</v>
      </c>
      <c r="AL107" s="808">
        <v>5.0000000000000001E-4</v>
      </c>
      <c r="AM107" s="808">
        <v>5.0000000000000001E-4</v>
      </c>
      <c r="AN107" s="808">
        <v>5.0000000000000001E-4</v>
      </c>
      <c r="AO107" s="757">
        <f t="shared" si="136"/>
        <v>2.0470000000000002</v>
      </c>
      <c r="AP107" s="757">
        <f t="shared" si="137"/>
        <v>0.52600000000000025</v>
      </c>
      <c r="AQ107" s="757">
        <f t="shared" si="138"/>
        <v>0</v>
      </c>
      <c r="AR107" s="757">
        <f t="shared" si="139"/>
        <v>0</v>
      </c>
      <c r="AS107" s="757">
        <f t="shared" si="140"/>
        <v>212.27</v>
      </c>
      <c r="AT107" s="815">
        <f t="shared" si="221"/>
        <v>0.46</v>
      </c>
      <c r="AU107" s="757">
        <f t="shared" si="141"/>
        <v>37.950000000000003</v>
      </c>
      <c r="AV107" s="757">
        <f t="shared" si="142"/>
        <v>3.0330000000000004</v>
      </c>
      <c r="AW107" s="833">
        <f t="shared" si="143"/>
        <v>250.22000000000003</v>
      </c>
      <c r="AX107" s="818">
        <f>'[4]3'!AX107</f>
        <v>5.0000000000000001E-4</v>
      </c>
      <c r="AY107" s="818">
        <f>'[4]3'!AY107</f>
        <v>5.0000000000000001E-4</v>
      </c>
      <c r="AZ107" s="818">
        <f>'[4]3'!AZ107</f>
        <v>5.0000000000000001E-4</v>
      </c>
      <c r="BA107" s="818">
        <f>'[4]3'!BA107</f>
        <v>5.0000000000000001E-4</v>
      </c>
      <c r="BB107" s="818">
        <f>'[4]3'!BB107</f>
        <v>5.0000000000000001E-4</v>
      </c>
      <c r="BC107" s="818">
        <f>'[4]3'!BC107</f>
        <v>5.0000000000000001E-4</v>
      </c>
      <c r="BD107" s="757">
        <f t="shared" si="144"/>
        <v>1.7679500000000001</v>
      </c>
      <c r="BE107" s="757">
        <f t="shared" si="145"/>
        <v>0.49684999999999985</v>
      </c>
      <c r="BF107" s="757">
        <f t="shared" si="146"/>
        <v>0</v>
      </c>
      <c r="BG107" s="757">
        <f t="shared" si="147"/>
        <v>0</v>
      </c>
      <c r="BH107" s="757">
        <f t="shared" si="148"/>
        <v>186.85</v>
      </c>
      <c r="BI107" s="815">
        <f t="shared" si="222"/>
        <v>0</v>
      </c>
      <c r="BJ107" s="757">
        <f t="shared" si="149"/>
        <v>0</v>
      </c>
      <c r="BK107" s="757">
        <f t="shared" si="150"/>
        <v>2.2648000000000001</v>
      </c>
      <c r="BL107" s="833">
        <f t="shared" si="151"/>
        <v>186.85</v>
      </c>
      <c r="BM107" s="821">
        <f>'[4]3'!BM107</f>
        <v>2E-3</v>
      </c>
      <c r="BN107" s="818">
        <f>'[4]3'!BN107</f>
        <v>1E-3</v>
      </c>
      <c r="BO107" s="818">
        <f>'[4]3'!BO107</f>
        <v>0</v>
      </c>
      <c r="BP107" s="818">
        <f>'[4]3'!BP107</f>
        <v>0</v>
      </c>
      <c r="BQ107" s="818">
        <f>'[4]3'!BQ107</f>
        <v>0</v>
      </c>
      <c r="BR107" s="818">
        <f>'[4]3'!BR107</f>
        <v>0</v>
      </c>
      <c r="BS107" s="757">
        <f t="shared" si="152"/>
        <v>5.3315999999999999</v>
      </c>
      <c r="BT107" s="757">
        <f t="shared" si="153"/>
        <v>0.84599999999999997</v>
      </c>
      <c r="BU107" s="757">
        <f t="shared" si="154"/>
        <v>0</v>
      </c>
      <c r="BV107" s="757">
        <f t="shared" si="155"/>
        <v>0</v>
      </c>
      <c r="BW107" s="757">
        <f t="shared" si="156"/>
        <v>509.65</v>
      </c>
      <c r="BX107" s="815">
        <f t="shared" si="223"/>
        <v>0</v>
      </c>
      <c r="BY107" s="757">
        <f t="shared" si="157"/>
        <v>0</v>
      </c>
      <c r="BZ107" s="757">
        <f t="shared" si="158"/>
        <v>6.1776</v>
      </c>
      <c r="CA107" s="833">
        <f t="shared" si="159"/>
        <v>509.65</v>
      </c>
      <c r="CB107" s="818">
        <f>'[4]3'!CB107</f>
        <v>2E-3</v>
      </c>
      <c r="CC107" s="818">
        <f>'[4]3'!CC107</f>
        <v>1E-3</v>
      </c>
      <c r="CD107" s="818">
        <f>'[4]3'!CD107</f>
        <v>0</v>
      </c>
      <c r="CE107" s="818">
        <f>'[4]3'!CE107</f>
        <v>0</v>
      </c>
      <c r="CF107" s="818">
        <f>'[4]3'!CF107</f>
        <v>0</v>
      </c>
      <c r="CG107" s="818">
        <f>'[4]3'!CG107</f>
        <v>0</v>
      </c>
      <c r="CH107" s="757">
        <f t="shared" si="160"/>
        <v>3.8645999999999998</v>
      </c>
      <c r="CI107" s="757">
        <f t="shared" si="161"/>
        <v>0.72390000000000021</v>
      </c>
      <c r="CJ107" s="757">
        <f t="shared" si="162"/>
        <v>0</v>
      </c>
      <c r="CK107" s="757">
        <f t="shared" si="163"/>
        <v>0</v>
      </c>
      <c r="CL107" s="757">
        <f t="shared" si="164"/>
        <v>378.55</v>
      </c>
      <c r="CM107" s="815">
        <f t="shared" si="224"/>
        <v>0</v>
      </c>
      <c r="CN107" s="757">
        <f t="shared" si="165"/>
        <v>0</v>
      </c>
      <c r="CO107" s="757">
        <f t="shared" si="166"/>
        <v>4.5884999999999998</v>
      </c>
      <c r="CP107" s="833">
        <f t="shared" si="167"/>
        <v>378.55</v>
      </c>
      <c r="CQ107" s="821">
        <f>'[4]3'!CQ107</f>
        <v>2E-3</v>
      </c>
      <c r="CR107" s="818">
        <f>'[4]3'!CR107</f>
        <v>1E-3</v>
      </c>
      <c r="CS107" s="818">
        <f>'[4]3'!CS107</f>
        <v>0</v>
      </c>
      <c r="CT107" s="818">
        <f>'[4]3'!CT107</f>
        <v>0</v>
      </c>
      <c r="CU107" s="818">
        <f>'[4]3'!CU107</f>
        <v>0</v>
      </c>
      <c r="CV107" s="818">
        <f>'[4]3'!CV107</f>
        <v>0</v>
      </c>
      <c r="CW107" s="757">
        <f t="shared" si="168"/>
        <v>2.8879999999999999</v>
      </c>
      <c r="CX107" s="757">
        <f t="shared" si="169"/>
        <v>0.64030000000000009</v>
      </c>
      <c r="CY107" s="757">
        <f t="shared" si="170"/>
        <v>0</v>
      </c>
      <c r="CZ107" s="757">
        <f t="shared" si="171"/>
        <v>0</v>
      </c>
      <c r="DA107" s="757">
        <f t="shared" si="172"/>
        <v>291.08</v>
      </c>
      <c r="DB107" s="815">
        <f t="shared" si="225"/>
        <v>0</v>
      </c>
      <c r="DC107" s="757">
        <f t="shared" si="173"/>
        <v>0</v>
      </c>
      <c r="DD107" s="757">
        <f t="shared" si="174"/>
        <v>3.5282999999999998</v>
      </c>
      <c r="DE107" s="833">
        <f t="shared" si="175"/>
        <v>291.08</v>
      </c>
      <c r="DF107" s="821">
        <f>'[4]3'!DF107</f>
        <v>2E-3</v>
      </c>
      <c r="DG107" s="818">
        <f>'[4]3'!DG107</f>
        <v>1E-3</v>
      </c>
      <c r="DH107" s="818">
        <f>'[4]3'!DH107</f>
        <v>0</v>
      </c>
      <c r="DI107" s="818">
        <f>'[4]3'!DI107</f>
        <v>0</v>
      </c>
      <c r="DJ107" s="818">
        <f>'[4]3'!DJ107</f>
        <v>0</v>
      </c>
      <c r="DK107" s="818">
        <f>'[4]3'!DK107</f>
        <v>0</v>
      </c>
      <c r="DL107" s="757">
        <f t="shared" si="176"/>
        <v>3.9941999999999998</v>
      </c>
      <c r="DM107" s="757">
        <f t="shared" si="177"/>
        <v>0.73290000000000011</v>
      </c>
      <c r="DN107" s="757">
        <f t="shared" si="178"/>
        <v>0</v>
      </c>
      <c r="DO107" s="757">
        <f t="shared" si="179"/>
        <v>0</v>
      </c>
      <c r="DP107" s="757">
        <f t="shared" si="180"/>
        <v>389.99</v>
      </c>
      <c r="DQ107" s="815">
        <f t="shared" si="226"/>
        <v>0</v>
      </c>
      <c r="DR107" s="757">
        <f t="shared" si="181"/>
        <v>0</v>
      </c>
      <c r="DS107" s="757">
        <f t="shared" si="182"/>
        <v>4.7271000000000001</v>
      </c>
      <c r="DT107" s="833">
        <f t="shared" si="183"/>
        <v>389.99</v>
      </c>
      <c r="DU107" s="821">
        <f>'[4]3'!DU107</f>
        <v>5.0000000000000001E-4</v>
      </c>
      <c r="DV107" s="818">
        <f>'[4]3'!DV107</f>
        <v>5.0000000000000001E-4</v>
      </c>
      <c r="DW107" s="818">
        <f>'[4]3'!DW107</f>
        <v>5.0000000000000001E-4</v>
      </c>
      <c r="DX107" s="818">
        <f>'[4]3'!DX107</f>
        <v>5.0000000000000001E-4</v>
      </c>
      <c r="DY107" s="818">
        <f>'[4]3'!DY107</f>
        <v>5.0000000000000001E-4</v>
      </c>
      <c r="DZ107" s="818">
        <f>'[4]3'!DZ107</f>
        <v>5.0000000000000001E-4</v>
      </c>
      <c r="EA107" s="757">
        <f t="shared" si="184"/>
        <v>1.546</v>
      </c>
      <c r="EB107" s="757">
        <f t="shared" si="185"/>
        <v>0.36599999999999994</v>
      </c>
      <c r="EC107" s="757">
        <f t="shared" si="186"/>
        <v>0</v>
      </c>
      <c r="ED107" s="757">
        <f t="shared" si="187"/>
        <v>0</v>
      </c>
      <c r="EE107" s="757">
        <f t="shared" si="188"/>
        <v>157.74</v>
      </c>
      <c r="EF107" s="757">
        <f t="shared" si="227"/>
        <v>0.35000000000000003</v>
      </c>
      <c r="EG107" s="757">
        <f t="shared" si="189"/>
        <v>28.88</v>
      </c>
      <c r="EH107" s="757">
        <f t="shared" si="190"/>
        <v>2.262</v>
      </c>
      <c r="EI107" s="833">
        <f t="shared" si="191"/>
        <v>186.62</v>
      </c>
      <c r="EJ107" s="821">
        <f>'[4]3'!EJ107</f>
        <v>5.0000000000000001E-4</v>
      </c>
      <c r="EK107" s="818">
        <f>'[4]3'!EK107</f>
        <v>5.0000000000000001E-4</v>
      </c>
      <c r="EL107" s="818">
        <f>'[4]3'!EL107</f>
        <v>5.0000000000000001E-4</v>
      </c>
      <c r="EM107" s="818">
        <f>'[4]3'!EM107</f>
        <v>5.0000000000000001E-4</v>
      </c>
      <c r="EN107" s="818">
        <f>'[4]3'!EN107</f>
        <v>5.0000000000000001E-4</v>
      </c>
      <c r="EO107" s="818">
        <f>'[4]3'!EO107</f>
        <v>5.0000000000000001E-4</v>
      </c>
      <c r="EP107" s="757">
        <f t="shared" si="192"/>
        <v>1.6967000000000001</v>
      </c>
      <c r="EQ107" s="757">
        <f t="shared" si="193"/>
        <v>0.36194999999999994</v>
      </c>
      <c r="ER107" s="757">
        <f t="shared" si="194"/>
        <v>0</v>
      </c>
      <c r="ES107" s="757">
        <f t="shared" si="195"/>
        <v>0</v>
      </c>
      <c r="ET107" s="757">
        <f t="shared" si="196"/>
        <v>169.84</v>
      </c>
      <c r="EU107" s="757">
        <f t="shared" si="197"/>
        <v>0.39900000000000002</v>
      </c>
      <c r="EV107" s="757">
        <f t="shared" si="198"/>
        <v>32.92</v>
      </c>
      <c r="EW107" s="757">
        <f t="shared" si="199"/>
        <v>2.4576500000000001</v>
      </c>
      <c r="EX107" s="833">
        <f t="shared" si="200"/>
        <v>202.76</v>
      </c>
      <c r="EY107" s="818">
        <f>'[4]3'!EY107</f>
        <v>5.0000000000000001E-4</v>
      </c>
      <c r="EZ107" s="818">
        <f>'[4]3'!EZ107</f>
        <v>5.0000000000000001E-4</v>
      </c>
      <c r="FA107" s="818">
        <f>'[4]3'!FA107</f>
        <v>5.0000000000000001E-4</v>
      </c>
      <c r="FB107" s="818">
        <f>'[4]3'!FB107</f>
        <v>5.0000000000000001E-4</v>
      </c>
      <c r="FC107" s="818">
        <f>'[4]3'!FC107</f>
        <v>5.0000000000000001E-4</v>
      </c>
      <c r="FD107" s="818">
        <f>'[4]3'!FD107</f>
        <v>5.0000000000000001E-4</v>
      </c>
      <c r="FE107" s="757">
        <f t="shared" si="201"/>
        <v>1.88195</v>
      </c>
      <c r="FF107" s="757">
        <f t="shared" si="202"/>
        <v>0.41419999999999996</v>
      </c>
      <c r="FG107" s="757">
        <f t="shared" si="203"/>
        <v>0</v>
      </c>
      <c r="FH107" s="757">
        <f t="shared" si="204"/>
        <v>0</v>
      </c>
      <c r="FI107" s="757">
        <f t="shared" si="205"/>
        <v>189.43</v>
      </c>
      <c r="FJ107" s="757">
        <f t="shared" si="206"/>
        <v>0.45600000000000002</v>
      </c>
      <c r="FK107" s="757">
        <f t="shared" si="207"/>
        <v>37.619999999999997</v>
      </c>
      <c r="FL107" s="757">
        <f t="shared" si="208"/>
        <v>2.7521499999999999</v>
      </c>
      <c r="FM107" s="833">
        <f t="shared" si="209"/>
        <v>227.05</v>
      </c>
      <c r="FN107" s="818">
        <f>'[4]3'!FN107</f>
        <v>5.0000000000000001E-4</v>
      </c>
      <c r="FO107" s="818">
        <f>'[4]3'!FO107</f>
        <v>5.0000000000000001E-4</v>
      </c>
      <c r="FP107" s="818">
        <f>'[4]3'!FP107</f>
        <v>5.0000000000000001E-4</v>
      </c>
      <c r="FQ107" s="818">
        <f>'[4]3'!FQ107</f>
        <v>5.0000000000000001E-4</v>
      </c>
      <c r="FR107" s="818">
        <f>'[4]3'!FR107</f>
        <v>5.0000000000000001E-4</v>
      </c>
      <c r="FS107" s="818">
        <f>'[4]3'!FS107</f>
        <v>5.0000000000000001E-4</v>
      </c>
      <c r="FT107" s="757">
        <f t="shared" si="210"/>
        <v>2.04</v>
      </c>
      <c r="FU107" s="757">
        <f t="shared" si="211"/>
        <v>0.46400000000000008</v>
      </c>
      <c r="FV107" s="757">
        <f t="shared" si="212"/>
        <v>0</v>
      </c>
      <c r="FW107" s="757">
        <f t="shared" si="213"/>
        <v>0</v>
      </c>
      <c r="FX107" s="757">
        <f t="shared" si="214"/>
        <v>206.58</v>
      </c>
      <c r="FY107" s="757">
        <f t="shared" si="215"/>
        <v>0.48</v>
      </c>
      <c r="FZ107" s="757">
        <f t="shared" si="216"/>
        <v>39.6</v>
      </c>
      <c r="GA107" s="757">
        <f t="shared" si="217"/>
        <v>2.984</v>
      </c>
      <c r="GB107" s="833">
        <f t="shared" si="218"/>
        <v>246.18</v>
      </c>
      <c r="GC107" s="835">
        <f t="shared" si="117"/>
        <v>24.6431</v>
      </c>
      <c r="GD107" s="836">
        <f t="shared" si="117"/>
        <v>2033.0600000000002</v>
      </c>
      <c r="GE107" s="837">
        <f t="shared" si="118"/>
        <v>18.711199999999998</v>
      </c>
      <c r="GF107" s="838">
        <f t="shared" si="118"/>
        <v>1543.6799999999998</v>
      </c>
      <c r="GG107" s="839">
        <f t="shared" si="119"/>
        <v>43.354299999999995</v>
      </c>
      <c r="GH107" s="59">
        <f t="shared" si="119"/>
        <v>3576.74</v>
      </c>
      <c r="GI107" s="852">
        <v>13</v>
      </c>
      <c r="GJ107" s="105">
        <f t="shared" si="230"/>
        <v>40.496299999999991</v>
      </c>
      <c r="GK107" s="59">
        <f t="shared" si="228"/>
        <v>3340.94</v>
      </c>
      <c r="GL107" s="840">
        <f t="shared" si="229"/>
        <v>2.8580000000000041</v>
      </c>
      <c r="GM107" s="841">
        <f t="shared" si="229"/>
        <v>235.79999999999973</v>
      </c>
      <c r="GN107" s="853"/>
      <c r="GO107" s="853"/>
      <c r="GP107" s="853"/>
    </row>
    <row r="108" spans="1:198" ht="18" customHeight="1">
      <c r="A108" s="831">
        <v>94</v>
      </c>
      <c r="B108" s="842" t="s">
        <v>1285</v>
      </c>
      <c r="C108" s="33" t="s">
        <v>1246</v>
      </c>
      <c r="D108" s="832">
        <f>[4]цены!E102</f>
        <v>86.3</v>
      </c>
      <c r="E108" s="818">
        <f>'[4]3'!E108</f>
        <v>0.02</v>
      </c>
      <c r="F108" s="818">
        <f>'[4]3'!F108</f>
        <v>0.02</v>
      </c>
      <c r="G108" s="818">
        <f>'[4]3'!G108</f>
        <v>0.02</v>
      </c>
      <c r="H108" s="818">
        <f>'[4]3'!H108</f>
        <v>0.02</v>
      </c>
      <c r="I108" s="818">
        <f>'[4]3'!I108</f>
        <v>0.02</v>
      </c>
      <c r="J108" s="818">
        <f>'[4]3'!J108</f>
        <v>1E-3</v>
      </c>
      <c r="K108" s="757">
        <f t="shared" si="120"/>
        <v>52.598000000000006</v>
      </c>
      <c r="L108" s="757">
        <f t="shared" si="121"/>
        <v>11.934000000000001</v>
      </c>
      <c r="M108" s="819">
        <f t="shared" si="122"/>
        <v>0</v>
      </c>
      <c r="N108" s="819">
        <f t="shared" si="123"/>
        <v>0</v>
      </c>
      <c r="O108" s="757">
        <f t="shared" si="124"/>
        <v>5569.11</v>
      </c>
      <c r="P108" s="815">
        <f t="shared" si="219"/>
        <v>0.59799999999999998</v>
      </c>
      <c r="Q108" s="757">
        <f t="shared" si="125"/>
        <v>51.61</v>
      </c>
      <c r="R108" s="757">
        <f t="shared" si="126"/>
        <v>65.13000000000001</v>
      </c>
      <c r="S108" s="833">
        <f t="shared" si="127"/>
        <v>5620.7199999999993</v>
      </c>
      <c r="T108" s="821">
        <f>'[4]3'!T108</f>
        <v>0.02</v>
      </c>
      <c r="U108" s="818">
        <f>'[4]3'!U108</f>
        <v>0.02</v>
      </c>
      <c r="V108" s="818">
        <f>'[4]3'!V108</f>
        <v>0.02</v>
      </c>
      <c r="W108" s="818">
        <f>'[4]3'!W108</f>
        <v>0.02</v>
      </c>
      <c r="X108" s="818">
        <f>'[4]3'!X108</f>
        <v>0.02</v>
      </c>
      <c r="Y108" s="818">
        <f>'[4]3'!Y108</f>
        <v>1E-3</v>
      </c>
      <c r="Z108" s="757">
        <f t="shared" si="128"/>
        <v>64.512</v>
      </c>
      <c r="AA108" s="757">
        <f t="shared" si="129"/>
        <v>15.875999999999999</v>
      </c>
      <c r="AB108" s="757">
        <f t="shared" si="130"/>
        <v>0</v>
      </c>
      <c r="AC108" s="757">
        <f t="shared" si="131"/>
        <v>0</v>
      </c>
      <c r="AD108" s="757">
        <f t="shared" si="132"/>
        <v>6937.48</v>
      </c>
      <c r="AE108" s="815">
        <f t="shared" si="220"/>
        <v>0.82800000000000007</v>
      </c>
      <c r="AF108" s="757">
        <f t="shared" si="133"/>
        <v>71.459999999999994</v>
      </c>
      <c r="AG108" s="757">
        <f t="shared" si="134"/>
        <v>81.216000000000008</v>
      </c>
      <c r="AH108" s="833">
        <f t="shared" si="135"/>
        <v>7008.94</v>
      </c>
      <c r="AI108" s="834"/>
      <c r="AJ108" s="808"/>
      <c r="AK108" s="808"/>
      <c r="AL108" s="808"/>
      <c r="AM108" s="808"/>
      <c r="AN108" s="808"/>
      <c r="AO108" s="757">
        <f t="shared" si="136"/>
        <v>0</v>
      </c>
      <c r="AP108" s="757">
        <f t="shared" si="137"/>
        <v>0</v>
      </c>
      <c r="AQ108" s="757">
        <f t="shared" si="138"/>
        <v>0</v>
      </c>
      <c r="AR108" s="757">
        <f t="shared" si="139"/>
        <v>0</v>
      </c>
      <c r="AS108" s="757">
        <f t="shared" si="140"/>
        <v>0</v>
      </c>
      <c r="AT108" s="815">
        <f t="shared" si="221"/>
        <v>0</v>
      </c>
      <c r="AU108" s="757">
        <f t="shared" si="141"/>
        <v>0</v>
      </c>
      <c r="AV108" s="757">
        <f t="shared" si="142"/>
        <v>0</v>
      </c>
      <c r="AW108" s="833">
        <f t="shared" si="143"/>
        <v>0</v>
      </c>
      <c r="AX108" s="818">
        <f>'[4]3'!AX108</f>
        <v>0</v>
      </c>
      <c r="AY108" s="818">
        <f>'[4]3'!AY108</f>
        <v>0</v>
      </c>
      <c r="AZ108" s="818">
        <f>'[4]3'!AZ108</f>
        <v>0</v>
      </c>
      <c r="BA108" s="818">
        <f>'[4]3'!BA108</f>
        <v>0</v>
      </c>
      <c r="BB108" s="818">
        <f>'[4]3'!BB108</f>
        <v>0</v>
      </c>
      <c r="BC108" s="818">
        <f>'[4]3'!BC108</f>
        <v>0</v>
      </c>
      <c r="BD108" s="757">
        <f t="shared" si="144"/>
        <v>0</v>
      </c>
      <c r="BE108" s="757">
        <f t="shared" si="145"/>
        <v>0</v>
      </c>
      <c r="BF108" s="757">
        <f t="shared" si="146"/>
        <v>0</v>
      </c>
      <c r="BG108" s="757">
        <f t="shared" si="147"/>
        <v>0</v>
      </c>
      <c r="BH108" s="757">
        <f t="shared" si="148"/>
        <v>0</v>
      </c>
      <c r="BI108" s="815">
        <f t="shared" si="222"/>
        <v>0</v>
      </c>
      <c r="BJ108" s="757">
        <f t="shared" si="149"/>
        <v>0</v>
      </c>
      <c r="BK108" s="757">
        <f t="shared" si="150"/>
        <v>0</v>
      </c>
      <c r="BL108" s="833">
        <f t="shared" si="151"/>
        <v>0</v>
      </c>
      <c r="BM108" s="821">
        <f>'[4]3'!BM108</f>
        <v>0.02</v>
      </c>
      <c r="BN108" s="818">
        <f>'[4]3'!BN108</f>
        <v>0.01</v>
      </c>
      <c r="BO108" s="818">
        <f>'[4]3'!BO108</f>
        <v>0.02</v>
      </c>
      <c r="BP108" s="818">
        <f>'[4]3'!BP108</f>
        <v>0.02</v>
      </c>
      <c r="BQ108" s="818">
        <f>'[4]3'!BQ108</f>
        <v>0.02</v>
      </c>
      <c r="BR108" s="818">
        <f>'[4]3'!BR108</f>
        <v>1E-3</v>
      </c>
      <c r="BS108" s="757">
        <f t="shared" si="152"/>
        <v>53.315999999999995</v>
      </c>
      <c r="BT108" s="757">
        <f t="shared" si="153"/>
        <v>8.4600000000000009</v>
      </c>
      <c r="BU108" s="757">
        <f t="shared" si="154"/>
        <v>0</v>
      </c>
      <c r="BV108" s="757">
        <f t="shared" si="155"/>
        <v>0</v>
      </c>
      <c r="BW108" s="757">
        <f t="shared" si="156"/>
        <v>5331.27</v>
      </c>
      <c r="BX108" s="815">
        <f t="shared" si="223"/>
        <v>0.75600000000000001</v>
      </c>
      <c r="BY108" s="757">
        <f t="shared" si="157"/>
        <v>65.239999999999995</v>
      </c>
      <c r="BZ108" s="757">
        <f t="shared" si="158"/>
        <v>62.531999999999996</v>
      </c>
      <c r="CA108" s="833">
        <f t="shared" si="159"/>
        <v>5396.51</v>
      </c>
      <c r="CB108" s="818">
        <f>'[4]3'!CB108</f>
        <v>0</v>
      </c>
      <c r="CC108" s="818">
        <f>'[4]3'!CC108</f>
        <v>0</v>
      </c>
      <c r="CD108" s="818">
        <f>'[4]3'!CD108</f>
        <v>0</v>
      </c>
      <c r="CE108" s="818">
        <f>'[4]3'!CE108</f>
        <v>0</v>
      </c>
      <c r="CF108" s="818">
        <f>'[4]3'!CF108</f>
        <v>0</v>
      </c>
      <c r="CG108" s="818">
        <f>'[4]3'!CG108</f>
        <v>0</v>
      </c>
      <c r="CH108" s="757">
        <f t="shared" si="160"/>
        <v>0</v>
      </c>
      <c r="CI108" s="757">
        <f t="shared" si="161"/>
        <v>0</v>
      </c>
      <c r="CJ108" s="757">
        <f t="shared" si="162"/>
        <v>0</v>
      </c>
      <c r="CK108" s="757">
        <f t="shared" si="163"/>
        <v>0</v>
      </c>
      <c r="CL108" s="757">
        <f t="shared" si="164"/>
        <v>0</v>
      </c>
      <c r="CM108" s="815">
        <f t="shared" si="224"/>
        <v>0</v>
      </c>
      <c r="CN108" s="757">
        <f t="shared" si="165"/>
        <v>0</v>
      </c>
      <c r="CO108" s="757">
        <f t="shared" si="166"/>
        <v>0</v>
      </c>
      <c r="CP108" s="833">
        <f t="shared" si="167"/>
        <v>0</v>
      </c>
      <c r="CQ108" s="821">
        <f>'[4]3'!CQ108</f>
        <v>0</v>
      </c>
      <c r="CR108" s="818">
        <f>'[4]3'!CR108</f>
        <v>0</v>
      </c>
      <c r="CS108" s="818">
        <f>'[4]3'!CS108</f>
        <v>0</v>
      </c>
      <c r="CT108" s="818">
        <f>'[4]3'!CT108</f>
        <v>0</v>
      </c>
      <c r="CU108" s="818">
        <f>'[4]3'!CU108</f>
        <v>0</v>
      </c>
      <c r="CV108" s="818">
        <f>'[4]3'!CV108</f>
        <v>0</v>
      </c>
      <c r="CW108" s="757">
        <f t="shared" si="168"/>
        <v>0</v>
      </c>
      <c r="CX108" s="757">
        <f t="shared" si="169"/>
        <v>0</v>
      </c>
      <c r="CY108" s="757">
        <f t="shared" si="170"/>
        <v>0</v>
      </c>
      <c r="CZ108" s="757">
        <f t="shared" si="171"/>
        <v>0</v>
      </c>
      <c r="DA108" s="757">
        <f t="shared" si="172"/>
        <v>0</v>
      </c>
      <c r="DB108" s="815">
        <f t="shared" si="225"/>
        <v>0</v>
      </c>
      <c r="DC108" s="757">
        <f t="shared" si="173"/>
        <v>0</v>
      </c>
      <c r="DD108" s="757">
        <f t="shared" si="174"/>
        <v>0</v>
      </c>
      <c r="DE108" s="833">
        <f t="shared" si="175"/>
        <v>0</v>
      </c>
      <c r="DF108" s="821">
        <f>'[4]3'!DF108</f>
        <v>0</v>
      </c>
      <c r="DG108" s="818">
        <f>'[4]3'!DG108</f>
        <v>0</v>
      </c>
      <c r="DH108" s="818">
        <f>'[4]3'!DH108</f>
        <v>0</v>
      </c>
      <c r="DI108" s="818">
        <f>'[4]3'!DI108</f>
        <v>0</v>
      </c>
      <c r="DJ108" s="818">
        <f>'[4]3'!DJ108</f>
        <v>0</v>
      </c>
      <c r="DK108" s="818">
        <f>'[4]3'!DK108</f>
        <v>0</v>
      </c>
      <c r="DL108" s="757">
        <f t="shared" si="176"/>
        <v>0</v>
      </c>
      <c r="DM108" s="757">
        <f t="shared" si="177"/>
        <v>0</v>
      </c>
      <c r="DN108" s="757">
        <f t="shared" si="178"/>
        <v>0</v>
      </c>
      <c r="DO108" s="757">
        <f t="shared" si="179"/>
        <v>0</v>
      </c>
      <c r="DP108" s="757">
        <f t="shared" si="180"/>
        <v>0</v>
      </c>
      <c r="DQ108" s="815">
        <f t="shared" si="226"/>
        <v>0</v>
      </c>
      <c r="DR108" s="757">
        <f t="shared" si="181"/>
        <v>0</v>
      </c>
      <c r="DS108" s="757">
        <f t="shared" si="182"/>
        <v>0</v>
      </c>
      <c r="DT108" s="833">
        <f t="shared" si="183"/>
        <v>0</v>
      </c>
      <c r="DU108" s="821">
        <f>'[4]3'!DU108</f>
        <v>0</v>
      </c>
      <c r="DV108" s="818">
        <f>'[4]3'!DV108</f>
        <v>0</v>
      </c>
      <c r="DW108" s="818">
        <f>'[4]3'!DW108</f>
        <v>0</v>
      </c>
      <c r="DX108" s="818">
        <f>'[4]3'!DX108</f>
        <v>0</v>
      </c>
      <c r="DY108" s="818">
        <f>'[4]3'!DY108</f>
        <v>0</v>
      </c>
      <c r="DZ108" s="818">
        <f>'[4]3'!DZ108</f>
        <v>0</v>
      </c>
      <c r="EA108" s="757">
        <f t="shared" si="184"/>
        <v>0</v>
      </c>
      <c r="EB108" s="757">
        <f t="shared" si="185"/>
        <v>0</v>
      </c>
      <c r="EC108" s="757">
        <f t="shared" si="186"/>
        <v>0</v>
      </c>
      <c r="ED108" s="757">
        <f t="shared" si="187"/>
        <v>0</v>
      </c>
      <c r="EE108" s="757">
        <f t="shared" si="188"/>
        <v>0</v>
      </c>
      <c r="EF108" s="757">
        <f t="shared" si="227"/>
        <v>0</v>
      </c>
      <c r="EG108" s="757">
        <f t="shared" si="189"/>
        <v>0</v>
      </c>
      <c r="EH108" s="757">
        <f t="shared" si="190"/>
        <v>0</v>
      </c>
      <c r="EI108" s="833">
        <f t="shared" si="191"/>
        <v>0</v>
      </c>
      <c r="EJ108" s="821">
        <f>'[4]3'!EJ108</f>
        <v>0</v>
      </c>
      <c r="EK108" s="818">
        <f>'[4]3'!EK108</f>
        <v>0</v>
      </c>
      <c r="EL108" s="818">
        <f>'[4]3'!EL108</f>
        <v>0</v>
      </c>
      <c r="EM108" s="818">
        <f>'[4]3'!EM108</f>
        <v>0</v>
      </c>
      <c r="EN108" s="818">
        <f>'[4]3'!EN108</f>
        <v>0</v>
      </c>
      <c r="EO108" s="818">
        <f>'[4]3'!EO108</f>
        <v>0</v>
      </c>
      <c r="EP108" s="757">
        <f t="shared" si="192"/>
        <v>0</v>
      </c>
      <c r="EQ108" s="757">
        <f t="shared" si="193"/>
        <v>0</v>
      </c>
      <c r="ER108" s="757">
        <f t="shared" si="194"/>
        <v>0</v>
      </c>
      <c r="ES108" s="757">
        <f t="shared" si="195"/>
        <v>0</v>
      </c>
      <c r="ET108" s="757">
        <f t="shared" si="196"/>
        <v>0</v>
      </c>
      <c r="EU108" s="757">
        <f t="shared" si="197"/>
        <v>0</v>
      </c>
      <c r="EV108" s="757">
        <f t="shared" si="198"/>
        <v>0</v>
      </c>
      <c r="EW108" s="757">
        <f t="shared" si="199"/>
        <v>0</v>
      </c>
      <c r="EX108" s="833">
        <f t="shared" si="200"/>
        <v>0</v>
      </c>
      <c r="EY108" s="818">
        <f>'[4]3'!EY108</f>
        <v>0</v>
      </c>
      <c r="EZ108" s="818">
        <f>'[4]3'!EZ108</f>
        <v>0</v>
      </c>
      <c r="FA108" s="818">
        <f>'[4]3'!FA108</f>
        <v>0</v>
      </c>
      <c r="FB108" s="818">
        <f>'[4]3'!FB108</f>
        <v>0</v>
      </c>
      <c r="FC108" s="818">
        <f>'[4]3'!FC108</f>
        <v>0</v>
      </c>
      <c r="FD108" s="818">
        <f>'[4]3'!FD108</f>
        <v>0</v>
      </c>
      <c r="FE108" s="757">
        <f t="shared" si="201"/>
        <v>0</v>
      </c>
      <c r="FF108" s="757">
        <f t="shared" si="202"/>
        <v>0</v>
      </c>
      <c r="FG108" s="757">
        <f t="shared" si="203"/>
        <v>0</v>
      </c>
      <c r="FH108" s="757">
        <f t="shared" si="204"/>
        <v>0</v>
      </c>
      <c r="FI108" s="757">
        <f t="shared" si="205"/>
        <v>0</v>
      </c>
      <c r="FJ108" s="757">
        <f t="shared" si="206"/>
        <v>0</v>
      </c>
      <c r="FK108" s="757">
        <f t="shared" si="207"/>
        <v>0</v>
      </c>
      <c r="FL108" s="757">
        <f t="shared" si="208"/>
        <v>0</v>
      </c>
      <c r="FM108" s="833">
        <f t="shared" si="209"/>
        <v>0</v>
      </c>
      <c r="FN108" s="818">
        <f>'[4]3'!FN108</f>
        <v>0.02</v>
      </c>
      <c r="FO108" s="818">
        <f>'[4]3'!FO108</f>
        <v>0.02</v>
      </c>
      <c r="FP108" s="818">
        <f>'[4]3'!FP108</f>
        <v>0.02</v>
      </c>
      <c r="FQ108" s="818">
        <f>'[4]3'!FQ108</f>
        <v>0.02</v>
      </c>
      <c r="FR108" s="818">
        <f>'[4]3'!FR108</f>
        <v>0.02</v>
      </c>
      <c r="FS108" s="818">
        <f>'[4]3'!FS108</f>
        <v>1E-3</v>
      </c>
      <c r="FT108" s="757">
        <f t="shared" si="210"/>
        <v>81.600000000000009</v>
      </c>
      <c r="FU108" s="757">
        <f t="shared" si="211"/>
        <v>18.560000000000002</v>
      </c>
      <c r="FV108" s="757">
        <f t="shared" si="212"/>
        <v>0</v>
      </c>
      <c r="FW108" s="757">
        <f t="shared" si="213"/>
        <v>0</v>
      </c>
      <c r="FX108" s="757">
        <f t="shared" si="214"/>
        <v>8643.81</v>
      </c>
      <c r="FY108" s="757">
        <f t="shared" si="215"/>
        <v>0.96</v>
      </c>
      <c r="FZ108" s="757">
        <f t="shared" si="216"/>
        <v>82.85</v>
      </c>
      <c r="GA108" s="757">
        <f t="shared" si="217"/>
        <v>101.12</v>
      </c>
      <c r="GB108" s="833">
        <f t="shared" si="218"/>
        <v>8726.66</v>
      </c>
      <c r="GC108" s="835">
        <f t="shared" si="117"/>
        <v>208.87799999999999</v>
      </c>
      <c r="GD108" s="836">
        <f t="shared" si="117"/>
        <v>18026.169999999998</v>
      </c>
      <c r="GE108" s="837">
        <f t="shared" si="118"/>
        <v>101.12</v>
      </c>
      <c r="GF108" s="838">
        <f t="shared" si="118"/>
        <v>8726.66</v>
      </c>
      <c r="GG108" s="839">
        <f t="shared" si="119"/>
        <v>309.99799999999999</v>
      </c>
      <c r="GH108" s="59">
        <f t="shared" si="119"/>
        <v>26752.829999999998</v>
      </c>
      <c r="GI108" s="828">
        <v>10</v>
      </c>
      <c r="GJ108" s="105">
        <f t="shared" si="230"/>
        <v>306.85600000000005</v>
      </c>
      <c r="GK108" s="59">
        <f t="shared" si="228"/>
        <v>26481.67</v>
      </c>
      <c r="GL108" s="840">
        <f t="shared" si="229"/>
        <v>3.1419999999999391</v>
      </c>
      <c r="GM108" s="841">
        <f t="shared" si="229"/>
        <v>271.15999999999985</v>
      </c>
    </row>
    <row r="109" spans="1:198" ht="18" customHeight="1">
      <c r="A109" s="814">
        <v>95</v>
      </c>
      <c r="B109" s="842" t="s">
        <v>1286</v>
      </c>
      <c r="C109" s="33" t="s">
        <v>1246</v>
      </c>
      <c r="D109" s="832">
        <f>[4]цены!E103</f>
        <v>46.09</v>
      </c>
      <c r="E109" s="818">
        <f>'[4]3'!E109</f>
        <v>0.34</v>
      </c>
      <c r="F109" s="818">
        <f>'[4]3'!F109</f>
        <v>0.3</v>
      </c>
      <c r="G109" s="818">
        <f>'[4]3'!G109</f>
        <v>0.34</v>
      </c>
      <c r="H109" s="818">
        <f>'[4]3'!H109</f>
        <v>0.39</v>
      </c>
      <c r="I109" s="818">
        <f>'[4]3'!I109</f>
        <v>0.39</v>
      </c>
      <c r="J109" s="818">
        <f>'[4]3'!J109</f>
        <v>1E-3</v>
      </c>
      <c r="K109" s="757">
        <f t="shared" si="120"/>
        <v>894.16600000000005</v>
      </c>
      <c r="L109" s="757">
        <f t="shared" si="121"/>
        <v>179.01000000000002</v>
      </c>
      <c r="M109" s="819">
        <f t="shared" si="122"/>
        <v>0</v>
      </c>
      <c r="N109" s="819">
        <f t="shared" si="123"/>
        <v>0</v>
      </c>
      <c r="O109" s="757">
        <f t="shared" si="124"/>
        <v>49462.68</v>
      </c>
      <c r="P109" s="815">
        <f t="shared" si="219"/>
        <v>0.59799999999999998</v>
      </c>
      <c r="Q109" s="757">
        <f t="shared" si="125"/>
        <v>27.56</v>
      </c>
      <c r="R109" s="757">
        <f t="shared" si="126"/>
        <v>1073.7740000000001</v>
      </c>
      <c r="S109" s="833">
        <f t="shared" si="127"/>
        <v>49490.239999999998</v>
      </c>
      <c r="T109" s="821">
        <f>'[4]3'!T109</f>
        <v>0.34</v>
      </c>
      <c r="U109" s="818">
        <f>'[4]3'!U109</f>
        <v>0.3</v>
      </c>
      <c r="V109" s="818">
        <f>'[4]3'!V109</f>
        <v>0.34</v>
      </c>
      <c r="W109" s="818">
        <f>'[4]3'!W109</f>
        <v>0.39</v>
      </c>
      <c r="X109" s="818">
        <f>'[4]3'!X109</f>
        <v>0.39</v>
      </c>
      <c r="Y109" s="818">
        <f>'[4]3'!Y109</f>
        <v>1E-3</v>
      </c>
      <c r="Z109" s="757">
        <f t="shared" si="128"/>
        <v>1096.704</v>
      </c>
      <c r="AA109" s="757">
        <f t="shared" si="129"/>
        <v>238.14</v>
      </c>
      <c r="AB109" s="757">
        <f t="shared" si="130"/>
        <v>0</v>
      </c>
      <c r="AC109" s="757">
        <f t="shared" si="131"/>
        <v>0</v>
      </c>
      <c r="AD109" s="757">
        <f t="shared" si="132"/>
        <v>61522.96</v>
      </c>
      <c r="AE109" s="815">
        <f t="shared" si="220"/>
        <v>0.82800000000000007</v>
      </c>
      <c r="AF109" s="757">
        <f t="shared" si="133"/>
        <v>38.159999999999997</v>
      </c>
      <c r="AG109" s="757">
        <f t="shared" si="134"/>
        <v>1335.672</v>
      </c>
      <c r="AH109" s="833">
        <f t="shared" si="135"/>
        <v>61561.120000000003</v>
      </c>
      <c r="AI109" s="834">
        <v>0.36</v>
      </c>
      <c r="AJ109" s="808">
        <v>0.32</v>
      </c>
      <c r="AK109" s="808">
        <v>0.36</v>
      </c>
      <c r="AL109" s="808">
        <v>0.41</v>
      </c>
      <c r="AM109" s="808">
        <v>0.41</v>
      </c>
      <c r="AN109" s="808">
        <v>1E-3</v>
      </c>
      <c r="AO109" s="757">
        <f t="shared" si="136"/>
        <v>1473.84</v>
      </c>
      <c r="AP109" s="757">
        <f t="shared" si="137"/>
        <v>336.64000000000016</v>
      </c>
      <c r="AQ109" s="757">
        <f t="shared" si="138"/>
        <v>0</v>
      </c>
      <c r="AR109" s="757">
        <f t="shared" si="139"/>
        <v>0</v>
      </c>
      <c r="AS109" s="757">
        <f t="shared" si="140"/>
        <v>83445.02</v>
      </c>
      <c r="AT109" s="815">
        <f t="shared" si="221"/>
        <v>0.92</v>
      </c>
      <c r="AU109" s="757">
        <f t="shared" si="141"/>
        <v>42.4</v>
      </c>
      <c r="AV109" s="757">
        <f t="shared" si="142"/>
        <v>1811.4</v>
      </c>
      <c r="AW109" s="833">
        <f t="shared" si="143"/>
        <v>83487.42</v>
      </c>
      <c r="AX109" s="818">
        <f>'[4]3'!AX109</f>
        <v>0.36</v>
      </c>
      <c r="AY109" s="818">
        <f>'[4]3'!AY109</f>
        <v>0.32</v>
      </c>
      <c r="AZ109" s="818">
        <f>'[4]3'!AZ109</f>
        <v>0.36</v>
      </c>
      <c r="BA109" s="818">
        <f>'[4]3'!BA109</f>
        <v>0.41</v>
      </c>
      <c r="BB109" s="818">
        <f>'[4]3'!BB109</f>
        <v>0.41</v>
      </c>
      <c r="BC109" s="818">
        <f>'[4]3'!BC109</f>
        <v>1E-3</v>
      </c>
      <c r="BD109" s="757">
        <f t="shared" si="144"/>
        <v>1272.924</v>
      </c>
      <c r="BE109" s="757">
        <f t="shared" si="145"/>
        <v>317.98399999999992</v>
      </c>
      <c r="BF109" s="757">
        <f t="shared" si="146"/>
        <v>0</v>
      </c>
      <c r="BG109" s="757">
        <f t="shared" si="147"/>
        <v>0</v>
      </c>
      <c r="BH109" s="757">
        <f t="shared" si="148"/>
        <v>73324.95</v>
      </c>
      <c r="BI109" s="815">
        <f t="shared" si="222"/>
        <v>0</v>
      </c>
      <c r="BJ109" s="757">
        <f t="shared" si="149"/>
        <v>0</v>
      </c>
      <c r="BK109" s="757">
        <f t="shared" si="150"/>
        <v>1590.9079999999999</v>
      </c>
      <c r="BL109" s="833">
        <f t="shared" si="151"/>
        <v>73324.95</v>
      </c>
      <c r="BM109" s="821">
        <f>'[4]3'!BM109</f>
        <v>0.34</v>
      </c>
      <c r="BN109" s="818">
        <f>'[4]3'!BN109</f>
        <v>0.3</v>
      </c>
      <c r="BO109" s="818">
        <f>'[4]3'!BO109</f>
        <v>0.34</v>
      </c>
      <c r="BP109" s="818">
        <f>'[4]3'!BP109</f>
        <v>0.39</v>
      </c>
      <c r="BQ109" s="818">
        <f>'[4]3'!BQ109</f>
        <v>0.39</v>
      </c>
      <c r="BR109" s="818">
        <f>'[4]3'!BR109</f>
        <v>1E-3</v>
      </c>
      <c r="BS109" s="757">
        <f t="shared" si="152"/>
        <v>906.37199999999996</v>
      </c>
      <c r="BT109" s="757">
        <f t="shared" si="153"/>
        <v>253.79999999999998</v>
      </c>
      <c r="BU109" s="757">
        <f t="shared" si="154"/>
        <v>0</v>
      </c>
      <c r="BV109" s="757">
        <f t="shared" si="155"/>
        <v>0</v>
      </c>
      <c r="BW109" s="757">
        <f t="shared" si="156"/>
        <v>53472.33</v>
      </c>
      <c r="BX109" s="815">
        <f t="shared" si="223"/>
        <v>0.75600000000000001</v>
      </c>
      <c r="BY109" s="757">
        <f t="shared" si="157"/>
        <v>34.840000000000003</v>
      </c>
      <c r="BZ109" s="757">
        <f t="shared" si="158"/>
        <v>1160.9280000000001</v>
      </c>
      <c r="CA109" s="833">
        <f t="shared" si="159"/>
        <v>53507.17</v>
      </c>
      <c r="CB109" s="818">
        <f>'[4]3'!CB109</f>
        <v>0.36</v>
      </c>
      <c r="CC109" s="818">
        <f>'[4]3'!CC109</f>
        <v>0.31</v>
      </c>
      <c r="CD109" s="818">
        <f>'[4]3'!CD109</f>
        <v>0.36</v>
      </c>
      <c r="CE109" s="818">
        <f>'[4]3'!CE109</f>
        <v>0.41</v>
      </c>
      <c r="CF109" s="818">
        <f>'[4]3'!CF109</f>
        <v>0.41</v>
      </c>
      <c r="CG109" s="818">
        <f>'[4]3'!CG109</f>
        <v>1E-3</v>
      </c>
      <c r="CH109" s="757">
        <f t="shared" si="160"/>
        <v>695.62799999999993</v>
      </c>
      <c r="CI109" s="757">
        <f t="shared" si="161"/>
        <v>224.40900000000005</v>
      </c>
      <c r="CJ109" s="757">
        <f t="shared" si="162"/>
        <v>0</v>
      </c>
      <c r="CK109" s="757">
        <f t="shared" si="163"/>
        <v>0</v>
      </c>
      <c r="CL109" s="757">
        <f t="shared" si="164"/>
        <v>42404.51</v>
      </c>
      <c r="CM109" s="815">
        <f t="shared" si="224"/>
        <v>0.627</v>
      </c>
      <c r="CN109" s="757">
        <f t="shared" si="165"/>
        <v>28.9</v>
      </c>
      <c r="CO109" s="757">
        <f t="shared" si="166"/>
        <v>920.66399999999999</v>
      </c>
      <c r="CP109" s="833">
        <f t="shared" si="167"/>
        <v>42433.41</v>
      </c>
      <c r="CQ109" s="821">
        <f>'[4]3'!CQ109</f>
        <v>0.36</v>
      </c>
      <c r="CR109" s="818">
        <f>'[4]3'!CR109</f>
        <v>0.31</v>
      </c>
      <c r="CS109" s="818">
        <f>'[4]3'!CS109</f>
        <v>0.36</v>
      </c>
      <c r="CT109" s="818">
        <f>'[4]3'!CT109</f>
        <v>0.41</v>
      </c>
      <c r="CU109" s="818">
        <f>'[4]3'!CU109</f>
        <v>0.41</v>
      </c>
      <c r="CV109" s="818">
        <f>'[4]3'!CV109</f>
        <v>1E-3</v>
      </c>
      <c r="CW109" s="757">
        <f t="shared" si="168"/>
        <v>519.84</v>
      </c>
      <c r="CX109" s="757">
        <f t="shared" si="169"/>
        <v>198.49300000000002</v>
      </c>
      <c r="CY109" s="757">
        <f t="shared" si="170"/>
        <v>0</v>
      </c>
      <c r="CZ109" s="757">
        <f t="shared" si="171"/>
        <v>0</v>
      </c>
      <c r="DA109" s="757">
        <f t="shared" si="172"/>
        <v>33107.97</v>
      </c>
      <c r="DB109" s="815">
        <f t="shared" si="225"/>
        <v>0.437</v>
      </c>
      <c r="DC109" s="757">
        <f t="shared" si="173"/>
        <v>20.14</v>
      </c>
      <c r="DD109" s="757">
        <f t="shared" si="174"/>
        <v>718.7700000000001</v>
      </c>
      <c r="DE109" s="833">
        <f t="shared" si="175"/>
        <v>33128.11</v>
      </c>
      <c r="DF109" s="821">
        <f>'[4]3'!DF109</f>
        <v>0.36</v>
      </c>
      <c r="DG109" s="818">
        <f>'[4]3'!DG109</f>
        <v>0.31</v>
      </c>
      <c r="DH109" s="818">
        <f>'[4]3'!DH109</f>
        <v>0.36</v>
      </c>
      <c r="DI109" s="818">
        <f>'[4]3'!DI109</f>
        <v>0.41</v>
      </c>
      <c r="DJ109" s="818">
        <f>'[4]3'!DJ109</f>
        <v>0.41</v>
      </c>
      <c r="DK109" s="818">
        <f>'[4]3'!DK109</f>
        <v>1E-3</v>
      </c>
      <c r="DL109" s="757">
        <f t="shared" si="176"/>
        <v>718.9559999999999</v>
      </c>
      <c r="DM109" s="757">
        <f t="shared" si="177"/>
        <v>227.19900000000004</v>
      </c>
      <c r="DN109" s="757">
        <f t="shared" si="178"/>
        <v>0</v>
      </c>
      <c r="DO109" s="757">
        <f t="shared" si="179"/>
        <v>0</v>
      </c>
      <c r="DP109" s="757">
        <f t="shared" si="180"/>
        <v>43608.28</v>
      </c>
      <c r="DQ109" s="815">
        <f t="shared" si="226"/>
        <v>0.54600000000000004</v>
      </c>
      <c r="DR109" s="757">
        <f t="shared" si="181"/>
        <v>25.17</v>
      </c>
      <c r="DS109" s="757">
        <f t="shared" si="182"/>
        <v>946.70100000000002</v>
      </c>
      <c r="DT109" s="833">
        <f t="shared" si="183"/>
        <v>43633.45</v>
      </c>
      <c r="DU109" s="821">
        <f>'[4]3'!DU109</f>
        <v>0.36</v>
      </c>
      <c r="DV109" s="818">
        <f>'[4]3'!DV109</f>
        <v>0.32</v>
      </c>
      <c r="DW109" s="818">
        <f>'[4]3'!DW109</f>
        <v>0.36</v>
      </c>
      <c r="DX109" s="818">
        <f>'[4]3'!DX109</f>
        <v>0.41</v>
      </c>
      <c r="DY109" s="818">
        <f>'[4]3'!DY109</f>
        <v>0.41</v>
      </c>
      <c r="DZ109" s="818">
        <f>'[4]3'!DZ109</f>
        <v>1E-3</v>
      </c>
      <c r="EA109" s="757">
        <f t="shared" si="184"/>
        <v>1113.1199999999999</v>
      </c>
      <c r="EB109" s="757">
        <f t="shared" si="185"/>
        <v>234.23999999999998</v>
      </c>
      <c r="EC109" s="757">
        <f t="shared" si="186"/>
        <v>0</v>
      </c>
      <c r="ED109" s="757">
        <f t="shared" si="187"/>
        <v>0</v>
      </c>
      <c r="EE109" s="757">
        <f t="shared" si="188"/>
        <v>62099.82</v>
      </c>
      <c r="EF109" s="757">
        <f t="shared" si="227"/>
        <v>0.70000000000000007</v>
      </c>
      <c r="EG109" s="757">
        <f t="shared" si="189"/>
        <v>32.26</v>
      </c>
      <c r="EH109" s="757">
        <f t="shared" si="190"/>
        <v>1348.06</v>
      </c>
      <c r="EI109" s="833">
        <f t="shared" si="191"/>
        <v>62132.08</v>
      </c>
      <c r="EJ109" s="821">
        <f>'[4]3'!EJ109</f>
        <v>0.36</v>
      </c>
      <c r="EK109" s="818">
        <f>'[4]3'!EK109</f>
        <v>0.32</v>
      </c>
      <c r="EL109" s="818">
        <f>'[4]3'!EL109</f>
        <v>0.36</v>
      </c>
      <c r="EM109" s="818">
        <f>'[4]3'!EM109</f>
        <v>0.41</v>
      </c>
      <c r="EN109" s="818">
        <f>'[4]3'!EN109</f>
        <v>0.41</v>
      </c>
      <c r="EO109" s="818">
        <f>'[4]3'!EO109</f>
        <v>1E-3</v>
      </c>
      <c r="EP109" s="757">
        <f t="shared" si="192"/>
        <v>1221.624</v>
      </c>
      <c r="EQ109" s="757">
        <f t="shared" si="193"/>
        <v>231.64799999999997</v>
      </c>
      <c r="ER109" s="757">
        <f t="shared" si="194"/>
        <v>0</v>
      </c>
      <c r="ES109" s="757">
        <f t="shared" si="195"/>
        <v>0</v>
      </c>
      <c r="ET109" s="757">
        <f t="shared" si="196"/>
        <v>66981.31</v>
      </c>
      <c r="EU109" s="757">
        <f t="shared" si="197"/>
        <v>0.79800000000000004</v>
      </c>
      <c r="EV109" s="757">
        <f t="shared" si="198"/>
        <v>36.78</v>
      </c>
      <c r="EW109" s="757">
        <f t="shared" si="199"/>
        <v>1454.07</v>
      </c>
      <c r="EX109" s="833">
        <f t="shared" si="200"/>
        <v>67018.09</v>
      </c>
      <c r="EY109" s="818">
        <f>'[4]3'!EY109</f>
        <v>0.36</v>
      </c>
      <c r="EZ109" s="818">
        <f>'[4]3'!EZ109</f>
        <v>0.32</v>
      </c>
      <c r="FA109" s="818">
        <f>'[4]3'!FA109</f>
        <v>0.36</v>
      </c>
      <c r="FB109" s="818">
        <f>'[4]3'!FB109</f>
        <v>0.41</v>
      </c>
      <c r="FC109" s="818">
        <f>'[4]3'!FC109</f>
        <v>0.41</v>
      </c>
      <c r="FD109" s="818">
        <f>'[4]3'!FD109</f>
        <v>1E-3</v>
      </c>
      <c r="FE109" s="757">
        <f t="shared" si="201"/>
        <v>1355.0039999999999</v>
      </c>
      <c r="FF109" s="757">
        <f t="shared" si="202"/>
        <v>265.08799999999997</v>
      </c>
      <c r="FG109" s="757">
        <f t="shared" si="203"/>
        <v>0</v>
      </c>
      <c r="FH109" s="757">
        <f t="shared" si="204"/>
        <v>0</v>
      </c>
      <c r="FI109" s="757">
        <f t="shared" si="205"/>
        <v>74670.039999999994</v>
      </c>
      <c r="FJ109" s="757">
        <f t="shared" si="206"/>
        <v>0.91200000000000003</v>
      </c>
      <c r="FK109" s="757">
        <f t="shared" si="207"/>
        <v>42.03</v>
      </c>
      <c r="FL109" s="757">
        <f t="shared" si="208"/>
        <v>1621.0039999999999</v>
      </c>
      <c r="FM109" s="833">
        <f t="shared" si="209"/>
        <v>74712.069999999992</v>
      </c>
      <c r="FN109" s="818">
        <f>'[4]3'!FN109</f>
        <v>0.34</v>
      </c>
      <c r="FO109" s="818">
        <f>'[4]3'!FO109</f>
        <v>0.3</v>
      </c>
      <c r="FP109" s="818">
        <f>'[4]3'!FP109</f>
        <v>0.34</v>
      </c>
      <c r="FQ109" s="818">
        <f>'[4]3'!FQ109</f>
        <v>0.39</v>
      </c>
      <c r="FR109" s="818">
        <f>'[4]3'!FR109</f>
        <v>0.39</v>
      </c>
      <c r="FS109" s="818">
        <f>'[4]3'!FS109</f>
        <v>1E-3</v>
      </c>
      <c r="FT109" s="757">
        <f t="shared" si="210"/>
        <v>1387.2</v>
      </c>
      <c r="FU109" s="757">
        <f t="shared" si="211"/>
        <v>278.40000000000003</v>
      </c>
      <c r="FV109" s="757">
        <f t="shared" si="212"/>
        <v>0</v>
      </c>
      <c r="FW109" s="757">
        <f t="shared" si="213"/>
        <v>0</v>
      </c>
      <c r="FX109" s="757">
        <f t="shared" si="214"/>
        <v>76767.5</v>
      </c>
      <c r="FY109" s="757">
        <f t="shared" si="215"/>
        <v>0.96</v>
      </c>
      <c r="FZ109" s="757">
        <f t="shared" si="216"/>
        <v>44.25</v>
      </c>
      <c r="GA109" s="757">
        <f t="shared" si="217"/>
        <v>1666.5600000000002</v>
      </c>
      <c r="GB109" s="833">
        <f t="shared" si="218"/>
        <v>76811.75</v>
      </c>
      <c r="GC109" s="835">
        <f t="shared" si="117"/>
        <v>7893.3459999999986</v>
      </c>
      <c r="GD109" s="836">
        <f t="shared" si="117"/>
        <v>363804.30999999994</v>
      </c>
      <c r="GE109" s="837">
        <f t="shared" si="118"/>
        <v>7755.165</v>
      </c>
      <c r="GF109" s="838">
        <f t="shared" si="118"/>
        <v>357435.55</v>
      </c>
      <c r="GG109" s="839">
        <f t="shared" si="119"/>
        <v>15648.510999999999</v>
      </c>
      <c r="GH109" s="59">
        <f t="shared" si="119"/>
        <v>721239.85999999987</v>
      </c>
      <c r="GI109" s="847">
        <v>14</v>
      </c>
      <c r="GJ109" s="105">
        <f t="shared" si="230"/>
        <v>15640.428999999998</v>
      </c>
      <c r="GK109" s="59">
        <f t="shared" si="228"/>
        <v>720867.36999999965</v>
      </c>
      <c r="GL109" s="840">
        <f t="shared" si="229"/>
        <v>8.0820000000003347</v>
      </c>
      <c r="GM109" s="841">
        <f t="shared" si="229"/>
        <v>372.49000000022352</v>
      </c>
    </row>
    <row r="110" spans="1:198" ht="18" customHeight="1">
      <c r="A110" s="831">
        <v>96</v>
      </c>
      <c r="B110" s="842" t="s">
        <v>1287</v>
      </c>
      <c r="C110" s="33" t="s">
        <v>1246</v>
      </c>
      <c r="D110" s="832">
        <f>[4]цены!E104</f>
        <v>67.099999999999994</v>
      </c>
      <c r="E110" s="818">
        <f>'[4]3'!E110</f>
        <v>0.08</v>
      </c>
      <c r="F110" s="818">
        <f>'[4]3'!F110</f>
        <v>0.06</v>
      </c>
      <c r="G110" s="818">
        <f>'[4]3'!G110</f>
        <v>0.08</v>
      </c>
      <c r="H110" s="818">
        <f>'[4]3'!H110</f>
        <v>0.08</v>
      </c>
      <c r="I110" s="818">
        <f>'[4]3'!I110</f>
        <v>0.08</v>
      </c>
      <c r="J110" s="818">
        <f>'[4]3'!J110</f>
        <v>0</v>
      </c>
      <c r="K110" s="757">
        <f t="shared" si="120"/>
        <v>210.39200000000002</v>
      </c>
      <c r="L110" s="757">
        <f t="shared" si="121"/>
        <v>35.802</v>
      </c>
      <c r="M110" s="819">
        <f t="shared" si="122"/>
        <v>0</v>
      </c>
      <c r="N110" s="819">
        <f t="shared" si="123"/>
        <v>0</v>
      </c>
      <c r="O110" s="757">
        <f>ROUND(SUM((K110+L110+M110+N110)*D110),2)</f>
        <v>16519.62</v>
      </c>
      <c r="P110" s="815">
        <f t="shared" si="219"/>
        <v>0</v>
      </c>
      <c r="Q110" s="757">
        <f>ROUND(SUM(P110*D110),2)</f>
        <v>0</v>
      </c>
      <c r="R110" s="757">
        <f t="shared" si="126"/>
        <v>246.19400000000002</v>
      </c>
      <c r="S110" s="833">
        <f t="shared" si="127"/>
        <v>16519.62</v>
      </c>
      <c r="T110" s="821">
        <f>'[4]3'!T110</f>
        <v>0.08</v>
      </c>
      <c r="U110" s="818">
        <f>'[4]3'!U110</f>
        <v>0.06</v>
      </c>
      <c r="V110" s="818">
        <f>'[4]3'!V110</f>
        <v>0.08</v>
      </c>
      <c r="W110" s="818">
        <f>'[4]3'!W110</f>
        <v>0.08</v>
      </c>
      <c r="X110" s="818">
        <f>'[4]3'!X110</f>
        <v>0.08</v>
      </c>
      <c r="Y110" s="818">
        <f>'[4]3'!Y110</f>
        <v>0</v>
      </c>
      <c r="Z110" s="757">
        <f t="shared" si="128"/>
        <v>258.048</v>
      </c>
      <c r="AA110" s="757">
        <f t="shared" si="129"/>
        <v>47.627999999999993</v>
      </c>
      <c r="AB110" s="757">
        <f t="shared" si="130"/>
        <v>0</v>
      </c>
      <c r="AC110" s="757">
        <f t="shared" si="131"/>
        <v>0</v>
      </c>
      <c r="AD110" s="757">
        <f>ROUND((Z110+AA110+AB110+AC110)*D110,2)</f>
        <v>20510.86</v>
      </c>
      <c r="AE110" s="815">
        <f t="shared" si="220"/>
        <v>0</v>
      </c>
      <c r="AF110" s="757">
        <f>ROUND(AE110*D110,2)</f>
        <v>0</v>
      </c>
      <c r="AG110" s="757">
        <f t="shared" si="134"/>
        <v>305.67599999999999</v>
      </c>
      <c r="AH110" s="833">
        <f t="shared" si="135"/>
        <v>20510.86</v>
      </c>
      <c r="AI110" s="834">
        <v>0.08</v>
      </c>
      <c r="AJ110" s="808">
        <v>0.06</v>
      </c>
      <c r="AK110" s="808">
        <v>0.08</v>
      </c>
      <c r="AL110" s="808">
        <v>0.08</v>
      </c>
      <c r="AM110" s="808">
        <v>0.08</v>
      </c>
      <c r="AN110" s="808"/>
      <c r="AO110" s="757">
        <f t="shared" si="136"/>
        <v>327.52</v>
      </c>
      <c r="AP110" s="757">
        <f t="shared" si="137"/>
        <v>63.120000000000026</v>
      </c>
      <c r="AQ110" s="757">
        <f t="shared" si="138"/>
        <v>0</v>
      </c>
      <c r="AR110" s="757">
        <f t="shared" si="139"/>
        <v>0</v>
      </c>
      <c r="AS110" s="757">
        <f>ROUND((AO110+AP110+AQ110+AR110)*D110,2)</f>
        <v>26211.94</v>
      </c>
      <c r="AT110" s="815">
        <f t="shared" si="221"/>
        <v>0</v>
      </c>
      <c r="AU110" s="757">
        <f>ROUND(AT110*D110,2)</f>
        <v>0</v>
      </c>
      <c r="AV110" s="757">
        <f t="shared" si="142"/>
        <v>390.64</v>
      </c>
      <c r="AW110" s="833">
        <f t="shared" si="143"/>
        <v>26211.94</v>
      </c>
      <c r="AX110" s="818">
        <f>'[4]3'!AX110</f>
        <v>0.08</v>
      </c>
      <c r="AY110" s="818">
        <f>'[4]3'!AY110</f>
        <v>0.06</v>
      </c>
      <c r="AZ110" s="818">
        <f>'[4]3'!AZ110</f>
        <v>0.08</v>
      </c>
      <c r="BA110" s="818">
        <f>'[4]3'!BA110</f>
        <v>0.08</v>
      </c>
      <c r="BB110" s="818">
        <f>'[4]3'!BB110</f>
        <v>0.08</v>
      </c>
      <c r="BC110" s="818">
        <f>'[4]3'!BC110</f>
        <v>0</v>
      </c>
      <c r="BD110" s="757">
        <f t="shared" si="144"/>
        <v>282.87200000000001</v>
      </c>
      <c r="BE110" s="757">
        <f t="shared" si="145"/>
        <v>59.621999999999979</v>
      </c>
      <c r="BF110" s="757">
        <f t="shared" si="146"/>
        <v>0</v>
      </c>
      <c r="BG110" s="757">
        <f t="shared" si="147"/>
        <v>0</v>
      </c>
      <c r="BH110" s="757">
        <f>ROUND((BD110+BE110+BF110+BG110)*D110,2)</f>
        <v>22981.35</v>
      </c>
      <c r="BI110" s="815">
        <f t="shared" si="222"/>
        <v>0</v>
      </c>
      <c r="BJ110" s="757">
        <f>ROUND(BI110*D110,2)</f>
        <v>0</v>
      </c>
      <c r="BK110" s="757">
        <f t="shared" si="150"/>
        <v>342.49399999999997</v>
      </c>
      <c r="BL110" s="833">
        <f t="shared" si="151"/>
        <v>22981.35</v>
      </c>
      <c r="BM110" s="821">
        <f>'[4]3'!BM110</f>
        <v>0.04</v>
      </c>
      <c r="BN110" s="818">
        <f>'[4]3'!BN110</f>
        <v>0.03</v>
      </c>
      <c r="BO110" s="818">
        <f>'[4]3'!BO110</f>
        <v>0.04</v>
      </c>
      <c r="BP110" s="818">
        <f>'[4]3'!BP110</f>
        <v>0.04</v>
      </c>
      <c r="BQ110" s="818">
        <f>'[4]3'!BQ110</f>
        <v>0.04</v>
      </c>
      <c r="BR110" s="818">
        <f>'[4]3'!BR110</f>
        <v>0</v>
      </c>
      <c r="BS110" s="757">
        <f t="shared" si="152"/>
        <v>106.63199999999999</v>
      </c>
      <c r="BT110" s="757">
        <f t="shared" si="153"/>
        <v>25.38</v>
      </c>
      <c r="BU110" s="757">
        <f t="shared" si="154"/>
        <v>0</v>
      </c>
      <c r="BV110" s="757">
        <f t="shared" si="155"/>
        <v>0</v>
      </c>
      <c r="BW110" s="757">
        <f>ROUND((BS110+BT110+BU110+BV110)*D110,2)</f>
        <v>8858.01</v>
      </c>
      <c r="BX110" s="815">
        <f t="shared" si="223"/>
        <v>0</v>
      </c>
      <c r="BY110" s="757">
        <f>ROUND(BX110*D110,2)</f>
        <v>0</v>
      </c>
      <c r="BZ110" s="757">
        <f t="shared" si="158"/>
        <v>132.012</v>
      </c>
      <c r="CA110" s="833">
        <f t="shared" si="159"/>
        <v>8858.01</v>
      </c>
      <c r="CB110" s="818">
        <f>'[4]3'!CB110</f>
        <v>0.04</v>
      </c>
      <c r="CC110" s="818">
        <f>'[4]3'!CC110</f>
        <v>0.03</v>
      </c>
      <c r="CD110" s="818">
        <f>'[4]3'!CD110</f>
        <v>0.04</v>
      </c>
      <c r="CE110" s="818">
        <f>'[4]3'!CE110</f>
        <v>0.04</v>
      </c>
      <c r="CF110" s="818">
        <f>'[4]3'!CF110</f>
        <v>0.04</v>
      </c>
      <c r="CG110" s="818">
        <f>'[4]3'!CG110</f>
        <v>0</v>
      </c>
      <c r="CH110" s="757">
        <f t="shared" si="160"/>
        <v>77.292000000000002</v>
      </c>
      <c r="CI110" s="757">
        <f t="shared" si="161"/>
        <v>21.717000000000006</v>
      </c>
      <c r="CJ110" s="757">
        <f t="shared" si="162"/>
        <v>0</v>
      </c>
      <c r="CK110" s="757">
        <f t="shared" si="163"/>
        <v>0</v>
      </c>
      <c r="CL110" s="757">
        <f>ROUND((CH110+CI110+CJ110+CK110)*D110,2)</f>
        <v>6643.5</v>
      </c>
      <c r="CM110" s="815">
        <f t="shared" si="224"/>
        <v>0</v>
      </c>
      <c r="CN110" s="757">
        <f>ROUND(CM110*D110,2)</f>
        <v>0</v>
      </c>
      <c r="CO110" s="757">
        <f t="shared" si="166"/>
        <v>99.009000000000015</v>
      </c>
      <c r="CP110" s="833">
        <f t="shared" si="167"/>
        <v>6643.5</v>
      </c>
      <c r="CQ110" s="821">
        <f>'[4]3'!CQ110</f>
        <v>0.04</v>
      </c>
      <c r="CR110" s="818">
        <f>'[4]3'!CR110</f>
        <v>0.03</v>
      </c>
      <c r="CS110" s="818">
        <f>'[4]3'!CS110</f>
        <v>0.04</v>
      </c>
      <c r="CT110" s="818">
        <f>'[4]3'!CT110</f>
        <v>0.04</v>
      </c>
      <c r="CU110" s="818">
        <f>'[4]3'!CU110</f>
        <v>0.04</v>
      </c>
      <c r="CV110" s="818">
        <f>'[4]3'!CV110</f>
        <v>0</v>
      </c>
      <c r="CW110" s="757">
        <f t="shared" si="168"/>
        <v>57.76</v>
      </c>
      <c r="CX110" s="757">
        <f t="shared" si="169"/>
        <v>19.209</v>
      </c>
      <c r="CY110" s="757">
        <f t="shared" si="170"/>
        <v>0</v>
      </c>
      <c r="CZ110" s="757">
        <f t="shared" si="171"/>
        <v>0</v>
      </c>
      <c r="DA110" s="757">
        <f>ROUND((CW110+CX110+CY110+CZ110)*D110,2)</f>
        <v>5164.62</v>
      </c>
      <c r="DB110" s="815">
        <f t="shared" si="225"/>
        <v>0</v>
      </c>
      <c r="DC110" s="757">
        <f>ROUND(DB110*D110,2)</f>
        <v>0</v>
      </c>
      <c r="DD110" s="757">
        <f t="shared" si="174"/>
        <v>76.968999999999994</v>
      </c>
      <c r="DE110" s="833">
        <f t="shared" si="175"/>
        <v>5164.62</v>
      </c>
      <c r="DF110" s="821">
        <f>'[4]3'!DF110</f>
        <v>0.04</v>
      </c>
      <c r="DG110" s="818">
        <f>'[4]3'!DG110</f>
        <v>0.03</v>
      </c>
      <c r="DH110" s="818">
        <f>'[4]3'!DH110</f>
        <v>0.04</v>
      </c>
      <c r="DI110" s="818">
        <f>'[4]3'!DI110</f>
        <v>0.04</v>
      </c>
      <c r="DJ110" s="818">
        <f>'[4]3'!DJ110</f>
        <v>0.04</v>
      </c>
      <c r="DK110" s="818">
        <f>'[4]3'!DK110</f>
        <v>0</v>
      </c>
      <c r="DL110" s="757">
        <f t="shared" si="176"/>
        <v>79.884</v>
      </c>
      <c r="DM110" s="757">
        <f t="shared" si="177"/>
        <v>21.987000000000002</v>
      </c>
      <c r="DN110" s="757">
        <f t="shared" si="178"/>
        <v>0</v>
      </c>
      <c r="DO110" s="757">
        <f t="shared" si="179"/>
        <v>0</v>
      </c>
      <c r="DP110" s="757">
        <f>ROUND((DL110+DM110+DN110+DO110)*D110,2)</f>
        <v>6835.54</v>
      </c>
      <c r="DQ110" s="815">
        <f t="shared" si="226"/>
        <v>0</v>
      </c>
      <c r="DR110" s="757">
        <f>ROUND(DQ110*D110,2)</f>
        <v>0</v>
      </c>
      <c r="DS110" s="757">
        <f t="shared" si="182"/>
        <v>101.87100000000001</v>
      </c>
      <c r="DT110" s="833">
        <f t="shared" si="183"/>
        <v>6835.54</v>
      </c>
      <c r="DU110" s="821">
        <f>'[4]3'!DU110</f>
        <v>0.08</v>
      </c>
      <c r="DV110" s="818">
        <f>'[4]3'!DV110</f>
        <v>0.06</v>
      </c>
      <c r="DW110" s="818">
        <f>'[4]3'!DW110</f>
        <v>0.08</v>
      </c>
      <c r="DX110" s="818">
        <f>'[4]3'!DX110</f>
        <v>0.08</v>
      </c>
      <c r="DY110" s="818">
        <f>'[4]3'!DY110</f>
        <v>0.08</v>
      </c>
      <c r="DZ110" s="818">
        <f>'[4]3'!DZ110</f>
        <v>0</v>
      </c>
      <c r="EA110" s="757">
        <f t="shared" si="184"/>
        <v>247.36</v>
      </c>
      <c r="EB110" s="757">
        <f t="shared" si="185"/>
        <v>43.919999999999995</v>
      </c>
      <c r="EC110" s="757">
        <f t="shared" si="186"/>
        <v>0</v>
      </c>
      <c r="ED110" s="757">
        <f t="shared" si="187"/>
        <v>0</v>
      </c>
      <c r="EE110" s="757">
        <f>ROUND((EA110+EB110+EC110+ED110)*D110,2)</f>
        <v>19544.89</v>
      </c>
      <c r="EF110" s="757">
        <f t="shared" si="227"/>
        <v>0</v>
      </c>
      <c r="EG110" s="757">
        <f>ROUND(EF110*D110,2)</f>
        <v>0</v>
      </c>
      <c r="EH110" s="757">
        <f t="shared" si="190"/>
        <v>291.28000000000003</v>
      </c>
      <c r="EI110" s="833">
        <f t="shared" si="191"/>
        <v>19544.89</v>
      </c>
      <c r="EJ110" s="821">
        <f>'[4]3'!EJ110</f>
        <v>0.08</v>
      </c>
      <c r="EK110" s="818">
        <f>'[4]3'!EK110</f>
        <v>0.06</v>
      </c>
      <c r="EL110" s="818">
        <f>'[4]3'!EL110</f>
        <v>0.08</v>
      </c>
      <c r="EM110" s="818">
        <f>'[4]3'!EM110</f>
        <v>0.08</v>
      </c>
      <c r="EN110" s="818">
        <f>'[4]3'!EN110</f>
        <v>0.08</v>
      </c>
      <c r="EO110" s="818">
        <f>'[4]3'!EO110</f>
        <v>0</v>
      </c>
      <c r="EP110" s="757">
        <f t="shared" si="192"/>
        <v>271.47200000000004</v>
      </c>
      <c r="EQ110" s="757">
        <f t="shared" si="193"/>
        <v>43.43399999999999</v>
      </c>
      <c r="ER110" s="757">
        <f t="shared" si="194"/>
        <v>0</v>
      </c>
      <c r="ES110" s="757">
        <f t="shared" si="195"/>
        <v>0</v>
      </c>
      <c r="ET110" s="757">
        <f>ROUND((EP110+EQ110+ER110+ES110)*D110,2)</f>
        <v>21130.19</v>
      </c>
      <c r="EU110" s="757">
        <f t="shared" si="197"/>
        <v>0</v>
      </c>
      <c r="EV110" s="757">
        <f>ROUND(EU110*D110,2)</f>
        <v>0</v>
      </c>
      <c r="EW110" s="757">
        <f t="shared" si="199"/>
        <v>314.90600000000001</v>
      </c>
      <c r="EX110" s="833">
        <f t="shared" si="200"/>
        <v>21130.19</v>
      </c>
      <c r="EY110" s="818">
        <f>'[4]3'!EY110</f>
        <v>0.08</v>
      </c>
      <c r="EZ110" s="818">
        <f>'[4]3'!EZ110</f>
        <v>0.06</v>
      </c>
      <c r="FA110" s="818">
        <f>'[4]3'!FA110</f>
        <v>0.08</v>
      </c>
      <c r="FB110" s="818">
        <f>'[4]3'!FB110</f>
        <v>0.08</v>
      </c>
      <c r="FC110" s="818">
        <f>'[4]3'!FC110</f>
        <v>0.08</v>
      </c>
      <c r="FD110" s="818">
        <f>'[4]3'!FD110</f>
        <v>0</v>
      </c>
      <c r="FE110" s="757">
        <f t="shared" si="201"/>
        <v>301.11200000000002</v>
      </c>
      <c r="FF110" s="757">
        <f t="shared" si="202"/>
        <v>49.703999999999994</v>
      </c>
      <c r="FG110" s="757">
        <f t="shared" si="203"/>
        <v>0</v>
      </c>
      <c r="FH110" s="757">
        <f t="shared" si="204"/>
        <v>0</v>
      </c>
      <c r="FI110" s="757">
        <f>ROUND((FE110+FF110+FG110+FH110)*D110,2)</f>
        <v>23539.75</v>
      </c>
      <c r="FJ110" s="757">
        <f t="shared" si="206"/>
        <v>0</v>
      </c>
      <c r="FK110" s="757">
        <f>ROUND(FJ110*D110,2)</f>
        <v>0</v>
      </c>
      <c r="FL110" s="757">
        <f t="shared" si="208"/>
        <v>350.81600000000003</v>
      </c>
      <c r="FM110" s="833">
        <f t="shared" si="209"/>
        <v>23539.75</v>
      </c>
      <c r="FN110" s="818">
        <f>'[4]3'!FN110</f>
        <v>0.08</v>
      </c>
      <c r="FO110" s="818">
        <f>'[4]3'!FO110</f>
        <v>0.06</v>
      </c>
      <c r="FP110" s="818">
        <f>'[4]3'!FP110</f>
        <v>0.08</v>
      </c>
      <c r="FQ110" s="818">
        <f>'[4]3'!FQ110</f>
        <v>0.08</v>
      </c>
      <c r="FR110" s="818">
        <f>'[4]3'!FR110</f>
        <v>0.08</v>
      </c>
      <c r="FS110" s="818">
        <f>'[4]3'!FS110</f>
        <v>0</v>
      </c>
      <c r="FT110" s="757">
        <f t="shared" si="210"/>
        <v>326.40000000000003</v>
      </c>
      <c r="FU110" s="757">
        <f t="shared" si="211"/>
        <v>55.680000000000007</v>
      </c>
      <c r="FV110" s="757">
        <f t="shared" si="212"/>
        <v>0</v>
      </c>
      <c r="FW110" s="757">
        <f t="shared" si="213"/>
        <v>0</v>
      </c>
      <c r="FX110" s="757">
        <f>ROUND((FT110+FU110+FV110+FW110)*D110,2)</f>
        <v>25637.57</v>
      </c>
      <c r="FY110" s="757">
        <f t="shared" si="215"/>
        <v>0</v>
      </c>
      <c r="FZ110" s="757">
        <f>ROUND(FY110*D110,2)</f>
        <v>0</v>
      </c>
      <c r="GA110" s="757">
        <f t="shared" si="217"/>
        <v>382.08000000000004</v>
      </c>
      <c r="GB110" s="833">
        <f t="shared" si="218"/>
        <v>25637.57</v>
      </c>
      <c r="GC110" s="835">
        <f t="shared" si="117"/>
        <v>1516.0249999999999</v>
      </c>
      <c r="GD110" s="836">
        <f t="shared" si="117"/>
        <v>101725.27999999998</v>
      </c>
      <c r="GE110" s="837">
        <f t="shared" si="118"/>
        <v>1517.922</v>
      </c>
      <c r="GF110" s="838">
        <f t="shared" si="118"/>
        <v>101852.56</v>
      </c>
      <c r="GG110" s="839">
        <f t="shared" si="119"/>
        <v>3033.9470000000001</v>
      </c>
      <c r="GH110" s="59">
        <f t="shared" si="119"/>
        <v>203577.83999999997</v>
      </c>
      <c r="GI110" s="847">
        <v>14</v>
      </c>
      <c r="GJ110" s="105">
        <f t="shared" si="230"/>
        <v>3033.9470000000001</v>
      </c>
      <c r="GK110" s="59">
        <f t="shared" si="228"/>
        <v>203577.83999999997</v>
      </c>
      <c r="GL110" s="840">
        <f t="shared" si="229"/>
        <v>0</v>
      </c>
      <c r="GM110" s="841">
        <f t="shared" si="229"/>
        <v>0</v>
      </c>
    </row>
    <row r="111" spans="1:198" ht="18" customHeight="1">
      <c r="A111" s="814">
        <v>97</v>
      </c>
      <c r="B111" s="842" t="s">
        <v>1288</v>
      </c>
      <c r="C111" s="33" t="s">
        <v>1191</v>
      </c>
      <c r="D111" s="832">
        <f>[4]цены!E108</f>
        <v>116.6</v>
      </c>
      <c r="E111" s="818">
        <f>'[4]3'!E111</f>
        <v>0</v>
      </c>
      <c r="F111" s="818">
        <f>'[4]3'!F111</f>
        <v>0</v>
      </c>
      <c r="G111" s="818">
        <f>'[4]3'!G111</f>
        <v>0</v>
      </c>
      <c r="H111" s="818">
        <f>'[4]3'!H111</f>
        <v>0</v>
      </c>
      <c r="I111" s="818">
        <f>'[4]3'!I111</f>
        <v>0</v>
      </c>
      <c r="J111" s="818">
        <f>'[4]3'!J111</f>
        <v>0</v>
      </c>
      <c r="K111" s="757">
        <f>$J$11*$K$11*E111</f>
        <v>0</v>
      </c>
      <c r="L111" s="757">
        <f>$J$11*$L$11*F111</f>
        <v>0</v>
      </c>
      <c r="M111" s="819">
        <f>$J$11*$M$11*G111</f>
        <v>0</v>
      </c>
      <c r="N111" s="819">
        <f>$J$11*$N$11*G111</f>
        <v>0</v>
      </c>
      <c r="O111" s="757">
        <f>ROUND(SUM((K111+L111+M111+N111)*D111),2)</f>
        <v>0</v>
      </c>
      <c r="P111" s="815">
        <f>$J$11*$P$11*J111</f>
        <v>0</v>
      </c>
      <c r="Q111" s="757">
        <f>ROUND(SUM(P111*D111),2)</f>
        <v>0</v>
      </c>
      <c r="R111" s="757">
        <f>K111+L111+M111+N111+P111</f>
        <v>0</v>
      </c>
      <c r="S111" s="833">
        <f>O111+Q111</f>
        <v>0</v>
      </c>
      <c r="T111" s="821">
        <f>'[4]3'!T111</f>
        <v>0</v>
      </c>
      <c r="U111" s="818">
        <f>'[4]3'!U111</f>
        <v>0</v>
      </c>
      <c r="V111" s="818">
        <f>'[4]3'!V111</f>
        <v>0</v>
      </c>
      <c r="W111" s="818">
        <f>'[4]3'!W111</f>
        <v>0</v>
      </c>
      <c r="X111" s="818">
        <f>'[4]3'!X111</f>
        <v>0</v>
      </c>
      <c r="Y111" s="818">
        <f>'[4]3'!Y111</f>
        <v>0</v>
      </c>
      <c r="Z111" s="757">
        <f>$Y$11*$Z$11*T111</f>
        <v>0</v>
      </c>
      <c r="AA111" s="757">
        <f>$Y$11*$AA$11*U111</f>
        <v>0</v>
      </c>
      <c r="AB111" s="757">
        <f>$Y$11*$AB$11*V111</f>
        <v>0</v>
      </c>
      <c r="AC111" s="757">
        <f>$Y$11*$AC$11*V111</f>
        <v>0</v>
      </c>
      <c r="AD111" s="757">
        <f>ROUND((Z111+AA111+AB111+AC111)*D111,2)</f>
        <v>0</v>
      </c>
      <c r="AE111" s="815">
        <f>$Y$11*$AE$11*Y111</f>
        <v>0</v>
      </c>
      <c r="AF111" s="757">
        <f>ROUND(AE111*D111,2)</f>
        <v>0</v>
      </c>
      <c r="AG111" s="757">
        <f>Z111+AA111+AB111+AC111+AE111</f>
        <v>0</v>
      </c>
      <c r="AH111" s="833">
        <f>AD111+AF111</f>
        <v>0</v>
      </c>
      <c r="AI111" s="834"/>
      <c r="AJ111" s="808"/>
      <c r="AK111" s="808"/>
      <c r="AL111" s="808"/>
      <c r="AM111" s="808"/>
      <c r="AN111" s="808"/>
      <c r="AO111" s="757">
        <f>$AO$11*$AN$11*AI111</f>
        <v>0</v>
      </c>
      <c r="AP111" s="757">
        <f>$AP$11*$AN$11*AJ111</f>
        <v>0</v>
      </c>
      <c r="AQ111" s="757">
        <f>$AQ$11*$AN$11*AK111</f>
        <v>0</v>
      </c>
      <c r="AR111" s="757">
        <f>$AR$11*$AN$11*AK111</f>
        <v>0</v>
      </c>
      <c r="AS111" s="757">
        <f>ROUND((AO111+AP111+AQ111+AR111)*D111,2)</f>
        <v>0</v>
      </c>
      <c r="AT111" s="815">
        <f>$AN$11*$AT$11*AN111</f>
        <v>0</v>
      </c>
      <c r="AU111" s="757">
        <f>ROUND(AT111*D111,2)</f>
        <v>0</v>
      </c>
      <c r="AV111" s="757">
        <f>AO111+AP111+AQ111+AR111+AT111</f>
        <v>0</v>
      </c>
      <c r="AW111" s="833">
        <f>AS111+AU111</f>
        <v>0</v>
      </c>
      <c r="AX111" s="818">
        <f>'[4]3'!AX111</f>
        <v>0</v>
      </c>
      <c r="AY111" s="818">
        <f>'[4]3'!AY111</f>
        <v>0</v>
      </c>
      <c r="AZ111" s="818">
        <f>'[4]3'!AZ111</f>
        <v>0</v>
      </c>
      <c r="BA111" s="818">
        <f>'[4]3'!BA111</f>
        <v>0</v>
      </c>
      <c r="BB111" s="818">
        <f>'[4]3'!BB111</f>
        <v>0</v>
      </c>
      <c r="BC111" s="818">
        <f>'[4]3'!BC111</f>
        <v>0</v>
      </c>
      <c r="BD111" s="757">
        <f>$BC$11*$BD$11*AX111</f>
        <v>0</v>
      </c>
      <c r="BE111" s="757">
        <f>$BC$11*$BE$11*AY111</f>
        <v>0</v>
      </c>
      <c r="BF111" s="757">
        <f>$BC$11*$BF$11*AZ111</f>
        <v>0</v>
      </c>
      <c r="BG111" s="757">
        <f>$BC$11*$BG$11*AZ111</f>
        <v>0</v>
      </c>
      <c r="BH111" s="757">
        <f>ROUND((BD111+BE111+BF111+BG111)*D111,2)</f>
        <v>0</v>
      </c>
      <c r="BI111" s="815">
        <f>$BC$11*$BI$11*BC111*$BJ$11</f>
        <v>0</v>
      </c>
      <c r="BJ111" s="757">
        <f>ROUND(BI111*D111,2)</f>
        <v>0</v>
      </c>
      <c r="BK111" s="757">
        <f>BD111+BE111+BF111+BG111+BI111</f>
        <v>0</v>
      </c>
      <c r="BL111" s="833">
        <f>BH111+BJ111</f>
        <v>0</v>
      </c>
      <c r="BM111" s="821">
        <f>'[4]3'!BM111</f>
        <v>0.04</v>
      </c>
      <c r="BN111" s="818">
        <f>'[4]3'!BN111</f>
        <v>0.04</v>
      </c>
      <c r="BO111" s="818">
        <f>'[4]3'!BO111</f>
        <v>0.04</v>
      </c>
      <c r="BP111" s="818">
        <f>'[4]3'!BP111</f>
        <v>0.04</v>
      </c>
      <c r="BQ111" s="818">
        <f>'[4]3'!BQ111</f>
        <v>0.04</v>
      </c>
      <c r="BR111" s="818">
        <f>'[4]3'!BR111</f>
        <v>0</v>
      </c>
      <c r="BS111" s="757">
        <f>$BR$11*$BS$11*BM111</f>
        <v>106.63199999999999</v>
      </c>
      <c r="BT111" s="757">
        <f>$BR$11*$BT$11*BN111</f>
        <v>33.840000000000003</v>
      </c>
      <c r="BU111" s="757">
        <f>$BR$11*$BU$11*BO111</f>
        <v>0</v>
      </c>
      <c r="BV111" s="757">
        <f>$BR$11*$BV$11*BO111</f>
        <v>0</v>
      </c>
      <c r="BW111" s="757">
        <f>ROUND((BS111+BT111+BU111+BV111)*D111,2)</f>
        <v>16379.04</v>
      </c>
      <c r="BX111" s="815">
        <f>$BR$11*$BX$11*BR111</f>
        <v>0</v>
      </c>
      <c r="BY111" s="757">
        <f>ROUND(BX111*D111,2)</f>
        <v>0</v>
      </c>
      <c r="BZ111" s="757">
        <f>BS111+BT111+BU111+BV111+BX111</f>
        <v>140.47199999999998</v>
      </c>
      <c r="CA111" s="833">
        <f>BW111+BY111</f>
        <v>16379.04</v>
      </c>
      <c r="CB111" s="818">
        <f>'[4]3'!CB111</f>
        <v>0.04</v>
      </c>
      <c r="CC111" s="818">
        <f>'[4]3'!CC111</f>
        <v>0.04</v>
      </c>
      <c r="CD111" s="818">
        <f>'[4]3'!CD111</f>
        <v>0.04</v>
      </c>
      <c r="CE111" s="818">
        <f>'[4]3'!CE111</f>
        <v>0.04</v>
      </c>
      <c r="CF111" s="818">
        <f>'[4]3'!CF111</f>
        <v>0.04</v>
      </c>
      <c r="CG111" s="818">
        <f>'[4]3'!CG111</f>
        <v>0</v>
      </c>
      <c r="CH111" s="757">
        <f>$CG$11*$CH$11*CB111</f>
        <v>77.292000000000002</v>
      </c>
      <c r="CI111" s="757">
        <f>$CG$11*$CI$11*CC111</f>
        <v>28.95600000000001</v>
      </c>
      <c r="CJ111" s="757">
        <f>$CG$11*$CJ$11*CD111</f>
        <v>0</v>
      </c>
      <c r="CK111" s="757">
        <f>$CG$11*$CK$11*CD111</f>
        <v>0</v>
      </c>
      <c r="CL111" s="757">
        <f>ROUND((CH111+CI111+CJ111+CK111)*D111,2)</f>
        <v>12388.52</v>
      </c>
      <c r="CM111" s="815">
        <f>$CG$11*$CM$11*CG111</f>
        <v>0</v>
      </c>
      <c r="CN111" s="757">
        <f>ROUND(CM111*D111,2)</f>
        <v>0</v>
      </c>
      <c r="CO111" s="757">
        <f>CH111+CI111+CJ111+CK111+CM111</f>
        <v>106.24800000000002</v>
      </c>
      <c r="CP111" s="833">
        <f>CL111+CN111</f>
        <v>12388.52</v>
      </c>
      <c r="CQ111" s="821">
        <f>'[4]3'!CQ111</f>
        <v>0.04</v>
      </c>
      <c r="CR111" s="818">
        <f>'[4]3'!CR111</f>
        <v>0.04</v>
      </c>
      <c r="CS111" s="818">
        <f>'[4]3'!CS111</f>
        <v>0.04</v>
      </c>
      <c r="CT111" s="818">
        <f>'[4]3'!CT111</f>
        <v>0.04</v>
      </c>
      <c r="CU111" s="818">
        <f>'[4]3'!CU111</f>
        <v>0.04</v>
      </c>
      <c r="CV111" s="818">
        <f>'[4]3'!CV111</f>
        <v>0</v>
      </c>
      <c r="CW111" s="757">
        <f>$CV$11*$CW$11*CQ111</f>
        <v>57.76</v>
      </c>
      <c r="CX111" s="757">
        <f>$CV$11*$CX$11*CR111</f>
        <v>25.612000000000002</v>
      </c>
      <c r="CY111" s="757">
        <f>$CV$11*$CY$11*CS111</f>
        <v>0</v>
      </c>
      <c r="CZ111" s="757">
        <f>$CV$11*$CZ$11*CS111</f>
        <v>0</v>
      </c>
      <c r="DA111" s="757">
        <f>ROUND((CW111+CX111+CY111+CZ111)*D111,2)</f>
        <v>9721.18</v>
      </c>
      <c r="DB111" s="815">
        <f>$DB$11*$CV$11*CV111</f>
        <v>0</v>
      </c>
      <c r="DC111" s="757">
        <f>ROUND(DB111*D111,2)</f>
        <v>0</v>
      </c>
      <c r="DD111" s="757">
        <f>CW111+CX111+CY111+CZ111+DB111</f>
        <v>83.372</v>
      </c>
      <c r="DE111" s="833">
        <f>DA111+DC111</f>
        <v>9721.18</v>
      </c>
      <c r="DF111" s="821">
        <f>'[4]3'!DF111</f>
        <v>0.04</v>
      </c>
      <c r="DG111" s="818">
        <f>'[4]3'!DG111</f>
        <v>0.04</v>
      </c>
      <c r="DH111" s="818">
        <f>'[4]3'!DH111</f>
        <v>0.04</v>
      </c>
      <c r="DI111" s="818">
        <f>'[4]3'!DI111</f>
        <v>0.04</v>
      </c>
      <c r="DJ111" s="818">
        <f>'[4]3'!DJ111</f>
        <v>0.04</v>
      </c>
      <c r="DK111" s="818">
        <f>'[4]3'!DK111</f>
        <v>0</v>
      </c>
      <c r="DL111" s="757">
        <f>$DK$11*$DL$11*DF111</f>
        <v>79.884</v>
      </c>
      <c r="DM111" s="757">
        <f>$DK$11*$DM$11*DG111</f>
        <v>29.316000000000003</v>
      </c>
      <c r="DN111" s="757">
        <f>$DK$11*$DN$11*DH111</f>
        <v>0</v>
      </c>
      <c r="DO111" s="757">
        <f>$DK$11*$DO$11*DI111</f>
        <v>0</v>
      </c>
      <c r="DP111" s="757">
        <f>ROUND((DL111+DM111+DN111+DO111)*D111,2)</f>
        <v>12732.72</v>
      </c>
      <c r="DQ111" s="815">
        <f>$DK$11*$DQ$11*DK111</f>
        <v>0</v>
      </c>
      <c r="DR111" s="757">
        <f>ROUND(DQ111*D111,2)</f>
        <v>0</v>
      </c>
      <c r="DS111" s="757">
        <f>DL111+DM111+DN111+DO111+DQ111</f>
        <v>109.2</v>
      </c>
      <c r="DT111" s="833">
        <f>DP111+DR111</f>
        <v>12732.72</v>
      </c>
      <c r="DU111" s="821">
        <f>'[4]3'!DU111</f>
        <v>0</v>
      </c>
      <c r="DV111" s="818">
        <f>'[4]3'!DV111</f>
        <v>0</v>
      </c>
      <c r="DW111" s="818">
        <f>'[4]3'!DW111</f>
        <v>0</v>
      </c>
      <c r="DX111" s="818">
        <f>'[4]3'!DX111</f>
        <v>0</v>
      </c>
      <c r="DY111" s="818">
        <f>'[4]3'!DY111</f>
        <v>0</v>
      </c>
      <c r="DZ111" s="818">
        <f>'[4]3'!DZ111</f>
        <v>0</v>
      </c>
      <c r="EA111" s="757">
        <f>$DZ$11*$EA$11*DU111</f>
        <v>0</v>
      </c>
      <c r="EB111" s="757">
        <f>$DZ$11*$EB$11*DV111</f>
        <v>0</v>
      </c>
      <c r="EC111" s="757">
        <f>$DZ$11*$EC$11*DW111</f>
        <v>0</v>
      </c>
      <c r="ED111" s="757">
        <f>$DZ$11*$ED$11*DW111</f>
        <v>0</v>
      </c>
      <c r="EE111" s="757">
        <f>ROUND((EA111+EB111+EC111+ED111)*D111,2)</f>
        <v>0</v>
      </c>
      <c r="EF111" s="757">
        <f>$DZ$11*$EF$11*DZ111</f>
        <v>0</v>
      </c>
      <c r="EG111" s="757">
        <f>ROUND(EF111*D111,2)</f>
        <v>0</v>
      </c>
      <c r="EH111" s="757">
        <f>EA111+EB111+EC111+ED111+EF111</f>
        <v>0</v>
      </c>
      <c r="EI111" s="833">
        <f>EE111+EG111</f>
        <v>0</v>
      </c>
      <c r="EJ111" s="821">
        <f>'[4]3'!EJ111</f>
        <v>0</v>
      </c>
      <c r="EK111" s="818">
        <f>'[4]3'!EK111</f>
        <v>0</v>
      </c>
      <c r="EL111" s="818">
        <f>'[4]3'!EL111</f>
        <v>0</v>
      </c>
      <c r="EM111" s="818">
        <f>'[4]3'!EM111</f>
        <v>0</v>
      </c>
      <c r="EN111" s="818">
        <f>'[4]3'!EN111</f>
        <v>0</v>
      </c>
      <c r="EO111" s="818">
        <f>'[4]3'!EO111</f>
        <v>0</v>
      </c>
      <c r="EP111" s="757">
        <f>$EO$11*$EP$11*EJ111</f>
        <v>0</v>
      </c>
      <c r="EQ111" s="757">
        <f>$EO$11*$EQ$11*EK111</f>
        <v>0</v>
      </c>
      <c r="ER111" s="757">
        <f>$EO$11*$ER$11*EL111</f>
        <v>0</v>
      </c>
      <c r="ES111" s="757">
        <f>$EO$11*$ES$11*EL111</f>
        <v>0</v>
      </c>
      <c r="ET111" s="757">
        <f>ROUND((EP111+EQ111+ER111+ES111)*D111,2)</f>
        <v>0</v>
      </c>
      <c r="EU111" s="757">
        <f>$EO$11*$EU$11*EO111</f>
        <v>0</v>
      </c>
      <c r="EV111" s="757">
        <f>ROUND(EU111*D111,2)</f>
        <v>0</v>
      </c>
      <c r="EW111" s="757">
        <f>EP111+EQ111+ER111+ES111+EU111</f>
        <v>0</v>
      </c>
      <c r="EX111" s="833">
        <f>ET111+EV111</f>
        <v>0</v>
      </c>
      <c r="EY111" s="818">
        <f>'[4]3'!EY111</f>
        <v>0</v>
      </c>
      <c r="EZ111" s="818">
        <f>'[4]3'!EZ111</f>
        <v>0</v>
      </c>
      <c r="FA111" s="818">
        <f>'[4]3'!FA111</f>
        <v>0</v>
      </c>
      <c r="FB111" s="818">
        <f>'[4]3'!FB111</f>
        <v>0</v>
      </c>
      <c r="FC111" s="818">
        <f>'[4]3'!FC111</f>
        <v>0</v>
      </c>
      <c r="FD111" s="818">
        <f>'[4]3'!FD111</f>
        <v>0</v>
      </c>
      <c r="FE111" s="757">
        <f>$FD$11*$FE$11*EY111</f>
        <v>0</v>
      </c>
      <c r="FF111" s="757">
        <f>$FD$11*$FF$11*EZ111</f>
        <v>0</v>
      </c>
      <c r="FG111" s="757">
        <f>$FD$11*$FG$11*FA111</f>
        <v>0</v>
      </c>
      <c r="FH111" s="757">
        <f>$FD$11*$FH$11*FA111</f>
        <v>0</v>
      </c>
      <c r="FI111" s="757">
        <f>ROUND((FE111+FF111+FG111+FH111)*D111,2)</f>
        <v>0</v>
      </c>
      <c r="FJ111" s="757">
        <f>$FD$11*$FJ$11*FD111</f>
        <v>0</v>
      </c>
      <c r="FK111" s="757">
        <f>ROUND(FJ111*D111,2)</f>
        <v>0</v>
      </c>
      <c r="FL111" s="757">
        <f>FE111+FF111+FG111+FH111+FJ111</f>
        <v>0</v>
      </c>
      <c r="FM111" s="833">
        <f>FI111+FK111</f>
        <v>0</v>
      </c>
      <c r="FN111" s="818">
        <f>'[4]3'!FN111</f>
        <v>0</v>
      </c>
      <c r="FO111" s="818">
        <f>'[4]3'!FO111</f>
        <v>0</v>
      </c>
      <c r="FP111" s="818">
        <f>'[4]3'!FP111</f>
        <v>0</v>
      </c>
      <c r="FQ111" s="818">
        <f>'[4]3'!FQ111</f>
        <v>0</v>
      </c>
      <c r="FR111" s="818">
        <f>'[4]3'!FR111</f>
        <v>0</v>
      </c>
      <c r="FS111" s="818">
        <f>'[4]3'!FS111</f>
        <v>0</v>
      </c>
      <c r="FT111" s="757">
        <f>$FS$11*$FT$11*FN111</f>
        <v>0</v>
      </c>
      <c r="FU111" s="757">
        <f>$FS$11*$FU$11*FO111</f>
        <v>0</v>
      </c>
      <c r="FV111" s="757">
        <f>$FS$11*$FV$11*FP111</f>
        <v>0</v>
      </c>
      <c r="FW111" s="757">
        <f>$FS$11*$FW$11*FP111</f>
        <v>0</v>
      </c>
      <c r="FX111" s="757">
        <f>ROUND((FT111+FU111+FV111+FW111)*D111,2)</f>
        <v>0</v>
      </c>
      <c r="FY111" s="757">
        <f>$FS$11*$FY$11*FS111</f>
        <v>0</v>
      </c>
      <c r="FZ111" s="757">
        <f>ROUND(FY111*D111,2)</f>
        <v>0</v>
      </c>
      <c r="GA111" s="757">
        <f>FT111+FU111+FV111+FW111+FY111</f>
        <v>0</v>
      </c>
      <c r="GB111" s="833">
        <f>FX111+FZ111</f>
        <v>0</v>
      </c>
      <c r="GC111" s="835">
        <f>R111+AG111+AV111+BK111+BZ111+CO111</f>
        <v>246.72</v>
      </c>
      <c r="GD111" s="836">
        <f>S111+AH111+AW111+BL111+CA111+CP111</f>
        <v>28767.56</v>
      </c>
      <c r="GE111" s="837">
        <f>DD111+DS111+EH111+EW111+FL111+GA111</f>
        <v>192.572</v>
      </c>
      <c r="GF111" s="838">
        <f>DE111+DT111+EI111+EX111+FM111+GB111</f>
        <v>22453.9</v>
      </c>
      <c r="GG111" s="839">
        <f>GC111+GE111</f>
        <v>439.29200000000003</v>
      </c>
      <c r="GH111" s="59">
        <f>GD111+GF111</f>
        <v>51221.460000000006</v>
      </c>
      <c r="GI111" s="847">
        <v>14</v>
      </c>
      <c r="GJ111" s="105"/>
      <c r="GK111" s="59"/>
      <c r="GL111" s="840">
        <f t="shared" si="229"/>
        <v>439.29200000000003</v>
      </c>
      <c r="GM111" s="841">
        <f t="shared" si="229"/>
        <v>51221.460000000006</v>
      </c>
    </row>
    <row r="112" spans="1:198" ht="38.25" customHeight="1">
      <c r="A112" s="831">
        <v>98</v>
      </c>
      <c r="B112" s="860" t="s">
        <v>1289</v>
      </c>
      <c r="C112" s="33" t="s">
        <v>1246</v>
      </c>
      <c r="D112" s="832">
        <f>[4]цены!E105</f>
        <v>139.5</v>
      </c>
      <c r="E112" s="818">
        <f>'[4]3'!E112</f>
        <v>0.01</v>
      </c>
      <c r="F112" s="818">
        <f>'[4]3'!F112</f>
        <v>0.01</v>
      </c>
      <c r="G112" s="818">
        <f>'[4]3'!G112</f>
        <v>0.01</v>
      </c>
      <c r="H112" s="818">
        <f>'[4]3'!H112</f>
        <v>0.01</v>
      </c>
      <c r="I112" s="818">
        <f>'[4]3'!I112</f>
        <v>0.01</v>
      </c>
      <c r="J112" s="818">
        <f>'[4]3'!J112</f>
        <v>0</v>
      </c>
      <c r="K112" s="757">
        <f t="shared" si="120"/>
        <v>26.299000000000003</v>
      </c>
      <c r="L112" s="757">
        <f t="shared" si="121"/>
        <v>5.9670000000000005</v>
      </c>
      <c r="M112" s="819">
        <f t="shared" si="122"/>
        <v>0</v>
      </c>
      <c r="N112" s="819">
        <f t="shared" si="123"/>
        <v>0</v>
      </c>
      <c r="O112" s="757">
        <f>ROUND(SUM((K112+L112+M112+N112)*D112),2)</f>
        <v>4501.1099999999997</v>
      </c>
      <c r="P112" s="815">
        <f t="shared" si="219"/>
        <v>0</v>
      </c>
      <c r="Q112" s="757">
        <f>ROUND(SUM(P112*D112),2)</f>
        <v>0</v>
      </c>
      <c r="R112" s="757">
        <f t="shared" si="126"/>
        <v>32.266000000000005</v>
      </c>
      <c r="S112" s="833">
        <f t="shared" si="127"/>
        <v>4501.1099999999997</v>
      </c>
      <c r="T112" s="821">
        <f>'[4]3'!T112</f>
        <v>0.01</v>
      </c>
      <c r="U112" s="818">
        <f>'[4]3'!U112</f>
        <v>0.01</v>
      </c>
      <c r="V112" s="818">
        <f>'[4]3'!V112</f>
        <v>0.01</v>
      </c>
      <c r="W112" s="818">
        <f>'[4]3'!W112</f>
        <v>0.01</v>
      </c>
      <c r="X112" s="818">
        <f>'[4]3'!X112</f>
        <v>0.01</v>
      </c>
      <c r="Y112" s="818">
        <f>'[4]3'!Y112</f>
        <v>0</v>
      </c>
      <c r="Z112" s="757">
        <f t="shared" si="128"/>
        <v>32.256</v>
      </c>
      <c r="AA112" s="757">
        <f t="shared" si="129"/>
        <v>7.9379999999999997</v>
      </c>
      <c r="AB112" s="757">
        <f t="shared" si="130"/>
        <v>0</v>
      </c>
      <c r="AC112" s="757">
        <f t="shared" si="131"/>
        <v>0</v>
      </c>
      <c r="AD112" s="757">
        <f>ROUND((Z112+AA112+AB112+AC112)*D112,2)</f>
        <v>5607.06</v>
      </c>
      <c r="AE112" s="815">
        <f t="shared" si="220"/>
        <v>0</v>
      </c>
      <c r="AF112" s="757">
        <f>ROUND(AE112*D112,2)</f>
        <v>0</v>
      </c>
      <c r="AG112" s="757">
        <f t="shared" si="134"/>
        <v>40.194000000000003</v>
      </c>
      <c r="AH112" s="833">
        <f t="shared" si="135"/>
        <v>5607.06</v>
      </c>
      <c r="AI112" s="834">
        <v>0.01</v>
      </c>
      <c r="AJ112" s="808">
        <v>0.01</v>
      </c>
      <c r="AK112" s="808">
        <v>0.01</v>
      </c>
      <c r="AL112" s="808">
        <v>0.01</v>
      </c>
      <c r="AM112" s="808">
        <v>0.01</v>
      </c>
      <c r="AN112" s="808"/>
      <c r="AO112" s="757">
        <f t="shared" si="136"/>
        <v>40.94</v>
      </c>
      <c r="AP112" s="757">
        <f t="shared" si="137"/>
        <v>10.520000000000005</v>
      </c>
      <c r="AQ112" s="757">
        <f t="shared" si="138"/>
        <v>0</v>
      </c>
      <c r="AR112" s="757">
        <f t="shared" si="139"/>
        <v>0</v>
      </c>
      <c r="AS112" s="757">
        <f>ROUND((AO112+AP112+AQ112+AR112)*D112,2)</f>
        <v>7178.67</v>
      </c>
      <c r="AT112" s="815">
        <f t="shared" si="221"/>
        <v>0</v>
      </c>
      <c r="AU112" s="757">
        <f>ROUND(AT112*D112,2)</f>
        <v>0</v>
      </c>
      <c r="AV112" s="757">
        <f t="shared" si="142"/>
        <v>51.46</v>
      </c>
      <c r="AW112" s="833">
        <f t="shared" si="143"/>
        <v>7178.67</v>
      </c>
      <c r="AX112" s="818">
        <f>'[4]3'!AX112</f>
        <v>0.01</v>
      </c>
      <c r="AY112" s="818">
        <f>'[4]3'!AY112</f>
        <v>0.01</v>
      </c>
      <c r="AZ112" s="818">
        <f>'[4]3'!AZ112</f>
        <v>0.01</v>
      </c>
      <c r="BA112" s="818">
        <f>'[4]3'!BA112</f>
        <v>0.01</v>
      </c>
      <c r="BB112" s="818">
        <f>'[4]3'!BB112</f>
        <v>0.01</v>
      </c>
      <c r="BC112" s="818">
        <f>'[4]3'!BC112</f>
        <v>0</v>
      </c>
      <c r="BD112" s="757">
        <f t="shared" si="144"/>
        <v>35.359000000000002</v>
      </c>
      <c r="BE112" s="757">
        <f t="shared" si="145"/>
        <v>9.9369999999999976</v>
      </c>
      <c r="BF112" s="757">
        <f t="shared" si="146"/>
        <v>0</v>
      </c>
      <c r="BG112" s="757">
        <f t="shared" si="147"/>
        <v>0</v>
      </c>
      <c r="BH112" s="757">
        <f>ROUND((BD112+BE112+BF112+BG112)*D112,2)</f>
        <v>6318.79</v>
      </c>
      <c r="BI112" s="815">
        <f t="shared" si="222"/>
        <v>0</v>
      </c>
      <c r="BJ112" s="757">
        <f>ROUND(BI112*D112,2)</f>
        <v>0</v>
      </c>
      <c r="BK112" s="757">
        <f t="shared" si="150"/>
        <v>45.295999999999999</v>
      </c>
      <c r="BL112" s="833">
        <f t="shared" si="151"/>
        <v>6318.79</v>
      </c>
      <c r="BM112" s="821">
        <f>'[4]3'!BM112</f>
        <v>0.01</v>
      </c>
      <c r="BN112" s="818">
        <f>'[4]3'!BN112</f>
        <v>0.01</v>
      </c>
      <c r="BO112" s="818">
        <f>'[4]3'!BO112</f>
        <v>0.01</v>
      </c>
      <c r="BP112" s="818">
        <f>'[4]3'!BP112</f>
        <v>0.01</v>
      </c>
      <c r="BQ112" s="818">
        <f>'[4]3'!BQ112</f>
        <v>0.01</v>
      </c>
      <c r="BR112" s="818">
        <f>'[4]3'!BR112</f>
        <v>0</v>
      </c>
      <c r="BS112" s="757">
        <f t="shared" si="152"/>
        <v>26.657999999999998</v>
      </c>
      <c r="BT112" s="757">
        <f t="shared" si="153"/>
        <v>8.4600000000000009</v>
      </c>
      <c r="BU112" s="757">
        <f t="shared" si="154"/>
        <v>0</v>
      </c>
      <c r="BV112" s="757">
        <f t="shared" si="155"/>
        <v>0</v>
      </c>
      <c r="BW112" s="757">
        <f>ROUND((BS112+BT112+BU112+BV112)*D112,2)</f>
        <v>4898.96</v>
      </c>
      <c r="BX112" s="815">
        <f t="shared" si="223"/>
        <v>0</v>
      </c>
      <c r="BY112" s="757">
        <f>ROUND(BX112*D112,2)</f>
        <v>0</v>
      </c>
      <c r="BZ112" s="757">
        <f t="shared" si="158"/>
        <v>35.117999999999995</v>
      </c>
      <c r="CA112" s="833">
        <f t="shared" si="159"/>
        <v>4898.96</v>
      </c>
      <c r="CB112" s="818">
        <f>'[4]3'!CB112</f>
        <v>0.01</v>
      </c>
      <c r="CC112" s="818">
        <f>'[4]3'!CC112</f>
        <v>0.01</v>
      </c>
      <c r="CD112" s="818">
        <f>'[4]3'!CD112</f>
        <v>0.01</v>
      </c>
      <c r="CE112" s="818">
        <f>'[4]3'!CE112</f>
        <v>0.01</v>
      </c>
      <c r="CF112" s="818">
        <f>'[4]3'!CF112</f>
        <v>0.01</v>
      </c>
      <c r="CG112" s="818">
        <f>'[4]3'!CG112</f>
        <v>0</v>
      </c>
      <c r="CH112" s="757">
        <f t="shared" si="160"/>
        <v>19.323</v>
      </c>
      <c r="CI112" s="757">
        <f t="shared" si="161"/>
        <v>7.2390000000000025</v>
      </c>
      <c r="CJ112" s="757">
        <f t="shared" si="162"/>
        <v>0</v>
      </c>
      <c r="CK112" s="757">
        <f t="shared" si="163"/>
        <v>0</v>
      </c>
      <c r="CL112" s="757">
        <f>ROUND((CH112+CI112+CJ112+CK112)*D112,2)</f>
        <v>3705.4</v>
      </c>
      <c r="CM112" s="815">
        <f t="shared" si="224"/>
        <v>0</v>
      </c>
      <c r="CN112" s="757">
        <f>ROUND(CM112*D112,2)</f>
        <v>0</v>
      </c>
      <c r="CO112" s="757">
        <f t="shared" si="166"/>
        <v>26.562000000000005</v>
      </c>
      <c r="CP112" s="833">
        <f t="shared" si="167"/>
        <v>3705.4</v>
      </c>
      <c r="CQ112" s="821">
        <f>'[4]3'!CQ112</f>
        <v>0.01</v>
      </c>
      <c r="CR112" s="818">
        <f>'[4]3'!CR112</f>
        <v>0.01</v>
      </c>
      <c r="CS112" s="818">
        <f>'[4]3'!CS112</f>
        <v>0.01</v>
      </c>
      <c r="CT112" s="818">
        <f>'[4]3'!CT112</f>
        <v>0.01</v>
      </c>
      <c r="CU112" s="818">
        <f>'[4]3'!CU112</f>
        <v>0.01</v>
      </c>
      <c r="CV112" s="818">
        <f>'[4]3'!CV112</f>
        <v>0</v>
      </c>
      <c r="CW112" s="757">
        <f t="shared" si="168"/>
        <v>14.44</v>
      </c>
      <c r="CX112" s="757">
        <f t="shared" si="169"/>
        <v>6.4030000000000005</v>
      </c>
      <c r="CY112" s="757">
        <f t="shared" si="170"/>
        <v>0</v>
      </c>
      <c r="CZ112" s="757">
        <f t="shared" si="171"/>
        <v>0</v>
      </c>
      <c r="DA112" s="757">
        <f>ROUND((CW112+CX112+CY112+CZ112)*D112,2)</f>
        <v>2907.6</v>
      </c>
      <c r="DB112" s="815">
        <f t="shared" si="225"/>
        <v>0</v>
      </c>
      <c r="DC112" s="757">
        <f>ROUND(DB112*D112,2)</f>
        <v>0</v>
      </c>
      <c r="DD112" s="757">
        <f t="shared" si="174"/>
        <v>20.843</v>
      </c>
      <c r="DE112" s="833">
        <f t="shared" si="175"/>
        <v>2907.6</v>
      </c>
      <c r="DF112" s="821">
        <f>'[4]3'!DF112</f>
        <v>0.01</v>
      </c>
      <c r="DG112" s="818">
        <f>'[4]3'!DG112</f>
        <v>0.01</v>
      </c>
      <c r="DH112" s="818">
        <f>'[4]3'!DH112</f>
        <v>0.01</v>
      </c>
      <c r="DI112" s="818">
        <f>'[4]3'!DI112</f>
        <v>0.01</v>
      </c>
      <c r="DJ112" s="818">
        <f>'[4]3'!DJ112</f>
        <v>0.01</v>
      </c>
      <c r="DK112" s="818">
        <f>'[4]3'!DK112</f>
        <v>0</v>
      </c>
      <c r="DL112" s="757">
        <f t="shared" si="176"/>
        <v>19.971</v>
      </c>
      <c r="DM112" s="757">
        <f t="shared" si="177"/>
        <v>7.3290000000000006</v>
      </c>
      <c r="DN112" s="757">
        <f t="shared" si="178"/>
        <v>0</v>
      </c>
      <c r="DO112" s="757">
        <f t="shared" si="179"/>
        <v>0</v>
      </c>
      <c r="DP112" s="757">
        <f>ROUND((DL112+DM112+DN112+DO112)*D112,2)</f>
        <v>3808.35</v>
      </c>
      <c r="DQ112" s="815">
        <f t="shared" si="226"/>
        <v>0</v>
      </c>
      <c r="DR112" s="757">
        <f>ROUND(DQ112*D112,2)</f>
        <v>0</v>
      </c>
      <c r="DS112" s="757">
        <f t="shared" si="182"/>
        <v>27.3</v>
      </c>
      <c r="DT112" s="833">
        <f t="shared" si="183"/>
        <v>3808.35</v>
      </c>
      <c r="DU112" s="821">
        <f>'[4]3'!DU112</f>
        <v>0.01</v>
      </c>
      <c r="DV112" s="818">
        <f>'[4]3'!DV112</f>
        <v>0.01</v>
      </c>
      <c r="DW112" s="818">
        <f>'[4]3'!DW112</f>
        <v>0.01</v>
      </c>
      <c r="DX112" s="818">
        <f>'[4]3'!DX112</f>
        <v>0.01</v>
      </c>
      <c r="DY112" s="818">
        <f>'[4]3'!DY112</f>
        <v>0.01</v>
      </c>
      <c r="DZ112" s="818">
        <f>'[4]3'!DZ112</f>
        <v>0</v>
      </c>
      <c r="EA112" s="757">
        <f t="shared" si="184"/>
        <v>30.92</v>
      </c>
      <c r="EB112" s="757">
        <f t="shared" si="185"/>
        <v>7.3199999999999994</v>
      </c>
      <c r="EC112" s="757">
        <f t="shared" si="186"/>
        <v>0</v>
      </c>
      <c r="ED112" s="757">
        <f t="shared" si="187"/>
        <v>0</v>
      </c>
      <c r="EE112" s="757">
        <f>ROUND((EA112+EB112+EC112+ED112)*D112,2)</f>
        <v>5334.48</v>
      </c>
      <c r="EF112" s="757">
        <f t="shared" si="227"/>
        <v>0</v>
      </c>
      <c r="EG112" s="757">
        <f>ROUND(EF112*D112,2)</f>
        <v>0</v>
      </c>
      <c r="EH112" s="757">
        <f t="shared" si="190"/>
        <v>38.24</v>
      </c>
      <c r="EI112" s="833">
        <f t="shared" si="191"/>
        <v>5334.48</v>
      </c>
      <c r="EJ112" s="821">
        <f>'[4]3'!EJ112</f>
        <v>0.01</v>
      </c>
      <c r="EK112" s="818">
        <f>'[4]3'!EK112</f>
        <v>0.01</v>
      </c>
      <c r="EL112" s="818">
        <f>'[4]3'!EL112</f>
        <v>0.01</v>
      </c>
      <c r="EM112" s="818">
        <f>'[4]3'!EM112</f>
        <v>0.01</v>
      </c>
      <c r="EN112" s="818">
        <f>'[4]3'!EN112</f>
        <v>0.01</v>
      </c>
      <c r="EO112" s="818">
        <f>'[4]3'!EO112</f>
        <v>0</v>
      </c>
      <c r="EP112" s="757">
        <f t="shared" si="192"/>
        <v>33.934000000000005</v>
      </c>
      <c r="EQ112" s="757">
        <f t="shared" si="193"/>
        <v>7.238999999999999</v>
      </c>
      <c r="ER112" s="757">
        <f t="shared" si="194"/>
        <v>0</v>
      </c>
      <c r="ES112" s="757">
        <f t="shared" si="195"/>
        <v>0</v>
      </c>
      <c r="ET112" s="757">
        <f>ROUND((EP112+EQ112+ER112+ES112)*D112,2)</f>
        <v>5743.63</v>
      </c>
      <c r="EU112" s="757">
        <f t="shared" si="197"/>
        <v>0</v>
      </c>
      <c r="EV112" s="757">
        <f>ROUND(EU112*D112,2)</f>
        <v>0</v>
      </c>
      <c r="EW112" s="757">
        <f t="shared" si="199"/>
        <v>41.173000000000002</v>
      </c>
      <c r="EX112" s="833">
        <f t="shared" si="200"/>
        <v>5743.63</v>
      </c>
      <c r="EY112" s="818">
        <f>'[4]3'!EY112</f>
        <v>0.01</v>
      </c>
      <c r="EZ112" s="818">
        <f>'[4]3'!EZ112</f>
        <v>0.01</v>
      </c>
      <c r="FA112" s="818">
        <f>'[4]3'!FA112</f>
        <v>0.01</v>
      </c>
      <c r="FB112" s="818">
        <f>'[4]3'!FB112</f>
        <v>0.01</v>
      </c>
      <c r="FC112" s="818">
        <f>'[4]3'!FC112</f>
        <v>0.01</v>
      </c>
      <c r="FD112" s="818">
        <f>'[4]3'!FD112</f>
        <v>0</v>
      </c>
      <c r="FE112" s="757">
        <f t="shared" si="201"/>
        <v>37.639000000000003</v>
      </c>
      <c r="FF112" s="757">
        <f t="shared" si="202"/>
        <v>8.2839999999999989</v>
      </c>
      <c r="FG112" s="757">
        <f t="shared" si="203"/>
        <v>0</v>
      </c>
      <c r="FH112" s="757">
        <f t="shared" si="204"/>
        <v>0</v>
      </c>
      <c r="FI112" s="757">
        <f>ROUND((FE112+FF112+FG112+FH112)*D112,2)</f>
        <v>6406.26</v>
      </c>
      <c r="FJ112" s="757">
        <f t="shared" si="206"/>
        <v>0</v>
      </c>
      <c r="FK112" s="757">
        <f>ROUND(FJ112*D112,2)</f>
        <v>0</v>
      </c>
      <c r="FL112" s="757">
        <f t="shared" si="208"/>
        <v>45.923000000000002</v>
      </c>
      <c r="FM112" s="833">
        <f t="shared" si="209"/>
        <v>6406.26</v>
      </c>
      <c r="FN112" s="818">
        <f>'[4]3'!FN112</f>
        <v>0.01</v>
      </c>
      <c r="FO112" s="818">
        <f>'[4]3'!FO112</f>
        <v>0.01</v>
      </c>
      <c r="FP112" s="818">
        <f>'[4]3'!FP112</f>
        <v>0.01</v>
      </c>
      <c r="FQ112" s="818">
        <f>'[4]3'!FQ112</f>
        <v>0.01</v>
      </c>
      <c r="FR112" s="818">
        <f>'[4]3'!FR112</f>
        <v>0.01</v>
      </c>
      <c r="FS112" s="818">
        <f>'[4]3'!FS112</f>
        <v>0</v>
      </c>
      <c r="FT112" s="757">
        <f t="shared" si="210"/>
        <v>40.800000000000004</v>
      </c>
      <c r="FU112" s="757">
        <f t="shared" si="211"/>
        <v>9.2800000000000011</v>
      </c>
      <c r="FV112" s="757">
        <f t="shared" si="212"/>
        <v>0</v>
      </c>
      <c r="FW112" s="757">
        <f t="shared" si="213"/>
        <v>0</v>
      </c>
      <c r="FX112" s="757">
        <f>ROUND((FT112+FU112+FV112+FW112)*D112,2)</f>
        <v>6986.16</v>
      </c>
      <c r="FY112" s="757">
        <f t="shared" si="215"/>
        <v>0</v>
      </c>
      <c r="FZ112" s="757">
        <f>ROUND(FY112*D112,2)</f>
        <v>0</v>
      </c>
      <c r="GA112" s="757">
        <f t="shared" si="217"/>
        <v>50.080000000000005</v>
      </c>
      <c r="GB112" s="833">
        <f t="shared" si="218"/>
        <v>6986.16</v>
      </c>
      <c r="GC112" s="835">
        <f t="shared" si="117"/>
        <v>230.89600000000002</v>
      </c>
      <c r="GD112" s="836">
        <f t="shared" si="117"/>
        <v>32209.99</v>
      </c>
      <c r="GE112" s="837">
        <f t="shared" si="118"/>
        <v>223.55900000000003</v>
      </c>
      <c r="GF112" s="838">
        <f t="shared" si="118"/>
        <v>31186.48</v>
      </c>
      <c r="GG112" s="839">
        <f t="shared" si="119"/>
        <v>454.45500000000004</v>
      </c>
      <c r="GH112" s="59">
        <f t="shared" si="119"/>
        <v>63396.47</v>
      </c>
      <c r="GI112" s="847">
        <v>10</v>
      </c>
      <c r="GJ112" s="105">
        <f t="shared" si="230"/>
        <v>454.45500000000004</v>
      </c>
      <c r="GK112" s="59">
        <f t="shared" si="228"/>
        <v>63396.47</v>
      </c>
      <c r="GL112" s="840">
        <f t="shared" si="229"/>
        <v>0</v>
      </c>
      <c r="GM112" s="841">
        <f t="shared" si="229"/>
        <v>0</v>
      </c>
    </row>
    <row r="113" spans="1:198">
      <c r="A113" s="814">
        <v>99</v>
      </c>
      <c r="B113" s="757" t="s">
        <v>1290</v>
      </c>
      <c r="C113" s="34" t="s">
        <v>1191</v>
      </c>
      <c r="D113" s="832">
        <f>[4]цены!E106</f>
        <v>283.25</v>
      </c>
      <c r="E113" s="818">
        <f>'[4]3'!E113</f>
        <v>0.04</v>
      </c>
      <c r="F113" s="818">
        <f>'[4]3'!F113</f>
        <v>0.03</v>
      </c>
      <c r="G113" s="818">
        <f>'[4]3'!G113</f>
        <v>0.04</v>
      </c>
      <c r="H113" s="818">
        <f>'[4]3'!H113</f>
        <v>0.06</v>
      </c>
      <c r="I113" s="818">
        <f>'[4]3'!I113</f>
        <v>0.05</v>
      </c>
      <c r="J113" s="818">
        <f>'[4]3'!J113</f>
        <v>0</v>
      </c>
      <c r="K113" s="757">
        <f t="shared" si="120"/>
        <v>105.19600000000001</v>
      </c>
      <c r="L113" s="757">
        <f t="shared" si="121"/>
        <v>17.901</v>
      </c>
      <c r="M113" s="819">
        <f t="shared" si="122"/>
        <v>0</v>
      </c>
      <c r="N113" s="819">
        <f t="shared" si="123"/>
        <v>0</v>
      </c>
      <c r="O113" s="757">
        <f>ROUND(SUM((K113+L113+M113+N113)*D113),2)</f>
        <v>34867.230000000003</v>
      </c>
      <c r="P113" s="815">
        <f t="shared" si="219"/>
        <v>0</v>
      </c>
      <c r="Q113" s="757">
        <f>ROUND(SUM(P113*D113),2)</f>
        <v>0</v>
      </c>
      <c r="R113" s="757">
        <f t="shared" si="126"/>
        <v>123.09700000000001</v>
      </c>
      <c r="S113" s="833">
        <f t="shared" si="127"/>
        <v>34867.230000000003</v>
      </c>
      <c r="T113" s="821">
        <f>'[4]3'!T113</f>
        <v>0.04</v>
      </c>
      <c r="U113" s="818">
        <f>'[4]3'!U113</f>
        <v>0.03</v>
      </c>
      <c r="V113" s="818">
        <f>'[4]3'!V113</f>
        <v>0.04</v>
      </c>
      <c r="W113" s="818">
        <f>'[4]3'!W113</f>
        <v>0.06</v>
      </c>
      <c r="X113" s="818">
        <f>'[4]3'!X113</f>
        <v>0.05</v>
      </c>
      <c r="Y113" s="818">
        <f>'[4]3'!Y113</f>
        <v>0</v>
      </c>
      <c r="Z113" s="757">
        <f t="shared" si="128"/>
        <v>129.024</v>
      </c>
      <c r="AA113" s="757">
        <f t="shared" si="129"/>
        <v>23.813999999999997</v>
      </c>
      <c r="AB113" s="757">
        <f t="shared" si="130"/>
        <v>0</v>
      </c>
      <c r="AC113" s="757">
        <f t="shared" si="131"/>
        <v>0</v>
      </c>
      <c r="AD113" s="757">
        <f>ROUND((Z113+AA113+AB113+AC113)*D113,2)</f>
        <v>43291.360000000001</v>
      </c>
      <c r="AE113" s="815">
        <f t="shared" si="220"/>
        <v>0</v>
      </c>
      <c r="AF113" s="757">
        <f>ROUND(AE113*D113,2)</f>
        <v>0</v>
      </c>
      <c r="AG113" s="757">
        <f t="shared" si="134"/>
        <v>152.83799999999999</v>
      </c>
      <c r="AH113" s="833">
        <f t="shared" si="135"/>
        <v>43291.360000000001</v>
      </c>
      <c r="AI113" s="834">
        <v>0.04</v>
      </c>
      <c r="AJ113" s="808">
        <v>0.03</v>
      </c>
      <c r="AK113" s="808">
        <v>0.04</v>
      </c>
      <c r="AL113" s="808">
        <v>0.06</v>
      </c>
      <c r="AM113" s="808">
        <v>0.05</v>
      </c>
      <c r="AN113" s="808"/>
      <c r="AO113" s="757">
        <f t="shared" si="136"/>
        <v>163.76</v>
      </c>
      <c r="AP113" s="757">
        <f t="shared" si="137"/>
        <v>31.560000000000013</v>
      </c>
      <c r="AQ113" s="757">
        <f t="shared" si="138"/>
        <v>0</v>
      </c>
      <c r="AR113" s="757">
        <f t="shared" si="139"/>
        <v>0</v>
      </c>
      <c r="AS113" s="757">
        <f>ROUND((AO113+AP113+AQ113+AR113)*D113,2)</f>
        <v>55324.39</v>
      </c>
      <c r="AT113" s="815">
        <f t="shared" si="221"/>
        <v>0</v>
      </c>
      <c r="AU113" s="757">
        <f>ROUND(AT113*D113,2)</f>
        <v>0</v>
      </c>
      <c r="AV113" s="757">
        <f t="shared" si="142"/>
        <v>195.32</v>
      </c>
      <c r="AW113" s="833">
        <f t="shared" si="143"/>
        <v>55324.39</v>
      </c>
      <c r="AX113" s="818">
        <f>'[4]3'!AX113</f>
        <v>0.04</v>
      </c>
      <c r="AY113" s="818">
        <f>'[4]3'!AY113</f>
        <v>0.03</v>
      </c>
      <c r="AZ113" s="818">
        <f>'[4]3'!AZ113</f>
        <v>0.04</v>
      </c>
      <c r="BA113" s="818">
        <f>'[4]3'!BA113</f>
        <v>0.06</v>
      </c>
      <c r="BB113" s="818">
        <f>'[4]3'!BB113</f>
        <v>0.05</v>
      </c>
      <c r="BC113" s="818">
        <f>'[4]3'!BC113</f>
        <v>0</v>
      </c>
      <c r="BD113" s="757">
        <f t="shared" si="144"/>
        <v>141.43600000000001</v>
      </c>
      <c r="BE113" s="757">
        <f t="shared" si="145"/>
        <v>29.810999999999989</v>
      </c>
      <c r="BF113" s="757">
        <f t="shared" si="146"/>
        <v>0</v>
      </c>
      <c r="BG113" s="757">
        <f t="shared" si="147"/>
        <v>0</v>
      </c>
      <c r="BH113" s="757">
        <f>ROUND((BD113+BE113+BF113+BG113)*D113,2)</f>
        <v>48505.71</v>
      </c>
      <c r="BI113" s="815">
        <f t="shared" si="222"/>
        <v>0</v>
      </c>
      <c r="BJ113" s="757">
        <f>ROUND(BI113*D113,2)</f>
        <v>0</v>
      </c>
      <c r="BK113" s="757">
        <f t="shared" si="150"/>
        <v>171.24699999999999</v>
      </c>
      <c r="BL113" s="833">
        <f t="shared" si="151"/>
        <v>48505.71</v>
      </c>
      <c r="BM113" s="821">
        <f>'[4]3'!BM113</f>
        <v>0.04</v>
      </c>
      <c r="BN113" s="818">
        <f>'[4]3'!BN113</f>
        <v>0.03</v>
      </c>
      <c r="BO113" s="818">
        <f>'[4]3'!BO113</f>
        <v>0.04</v>
      </c>
      <c r="BP113" s="818">
        <f>'[4]3'!BP113</f>
        <v>0.6</v>
      </c>
      <c r="BQ113" s="818">
        <f>'[4]3'!BQ113</f>
        <v>0.5</v>
      </c>
      <c r="BR113" s="818">
        <f>'[4]3'!BR113</f>
        <v>0</v>
      </c>
      <c r="BS113" s="757">
        <f t="shared" si="152"/>
        <v>106.63199999999999</v>
      </c>
      <c r="BT113" s="757">
        <f t="shared" si="153"/>
        <v>25.38</v>
      </c>
      <c r="BU113" s="757">
        <f t="shared" si="154"/>
        <v>0</v>
      </c>
      <c r="BV113" s="757">
        <f t="shared" si="155"/>
        <v>0</v>
      </c>
      <c r="BW113" s="757">
        <f>ROUND((BS113+BT113+BU113+BV113)*D113,2)</f>
        <v>37392.400000000001</v>
      </c>
      <c r="BX113" s="815">
        <f t="shared" si="223"/>
        <v>0</v>
      </c>
      <c r="BY113" s="757">
        <f>ROUND(BX113*D113,2)</f>
        <v>0</v>
      </c>
      <c r="BZ113" s="757">
        <f t="shared" si="158"/>
        <v>132.012</v>
      </c>
      <c r="CA113" s="833">
        <f t="shared" si="159"/>
        <v>37392.400000000001</v>
      </c>
      <c r="CB113" s="818">
        <f>'[4]3'!CB113</f>
        <v>0.04</v>
      </c>
      <c r="CC113" s="818">
        <f>'[4]3'!CC113</f>
        <v>0.03</v>
      </c>
      <c r="CD113" s="818">
        <f>'[4]3'!CD113</f>
        <v>0.04</v>
      </c>
      <c r="CE113" s="818">
        <f>'[4]3'!CE113</f>
        <v>0.06</v>
      </c>
      <c r="CF113" s="818">
        <f>'[4]3'!CF113</f>
        <v>0.05</v>
      </c>
      <c r="CG113" s="818">
        <f>'[4]3'!CG113</f>
        <v>0</v>
      </c>
      <c r="CH113" s="757">
        <f t="shared" si="160"/>
        <v>77.292000000000002</v>
      </c>
      <c r="CI113" s="757">
        <f t="shared" si="161"/>
        <v>21.717000000000006</v>
      </c>
      <c r="CJ113" s="757">
        <f t="shared" si="162"/>
        <v>0</v>
      </c>
      <c r="CK113" s="757">
        <f t="shared" si="163"/>
        <v>0</v>
      </c>
      <c r="CL113" s="757">
        <f>ROUND((CH113+CI113+CJ113+CK113)*D113,2)</f>
        <v>28044.3</v>
      </c>
      <c r="CM113" s="815">
        <f t="shared" si="224"/>
        <v>0</v>
      </c>
      <c r="CN113" s="757">
        <f>ROUND(CM113*D113,2)</f>
        <v>0</v>
      </c>
      <c r="CO113" s="757">
        <f t="shared" si="166"/>
        <v>99.009000000000015</v>
      </c>
      <c r="CP113" s="833">
        <f t="shared" si="167"/>
        <v>28044.3</v>
      </c>
      <c r="CQ113" s="821">
        <f>'[4]3'!CQ113</f>
        <v>0.04</v>
      </c>
      <c r="CR113" s="818">
        <f>'[4]3'!CR113</f>
        <v>0.03</v>
      </c>
      <c r="CS113" s="818">
        <f>'[4]3'!CS113</f>
        <v>0.04</v>
      </c>
      <c r="CT113" s="818">
        <f>'[4]3'!CT113</f>
        <v>0.6</v>
      </c>
      <c r="CU113" s="818">
        <f>'[4]3'!CU113</f>
        <v>0.5</v>
      </c>
      <c r="CV113" s="818">
        <f>'[4]3'!CV113</f>
        <v>0</v>
      </c>
      <c r="CW113" s="757">
        <f t="shared" si="168"/>
        <v>57.76</v>
      </c>
      <c r="CX113" s="757">
        <f t="shared" si="169"/>
        <v>19.209</v>
      </c>
      <c r="CY113" s="757">
        <f t="shared" si="170"/>
        <v>0</v>
      </c>
      <c r="CZ113" s="757">
        <f t="shared" si="171"/>
        <v>0</v>
      </c>
      <c r="DA113" s="757">
        <f>ROUND((CW113+CX113+CY113+CZ113)*D113,2)</f>
        <v>21801.47</v>
      </c>
      <c r="DB113" s="815">
        <f t="shared" si="225"/>
        <v>0</v>
      </c>
      <c r="DC113" s="757">
        <f>ROUND(DB113*D113,2)</f>
        <v>0</v>
      </c>
      <c r="DD113" s="757">
        <f t="shared" si="174"/>
        <v>76.968999999999994</v>
      </c>
      <c r="DE113" s="833">
        <f t="shared" si="175"/>
        <v>21801.47</v>
      </c>
      <c r="DF113" s="821">
        <f>'[4]3'!DF113</f>
        <v>0.04</v>
      </c>
      <c r="DG113" s="818">
        <f>'[4]3'!DG113</f>
        <v>0.03</v>
      </c>
      <c r="DH113" s="818">
        <f>'[4]3'!DH113</f>
        <v>0.04</v>
      </c>
      <c r="DI113" s="818">
        <f>'[4]3'!DI113</f>
        <v>0.6</v>
      </c>
      <c r="DJ113" s="818">
        <f>'[4]3'!DJ113</f>
        <v>0.05</v>
      </c>
      <c r="DK113" s="818">
        <f>'[4]3'!DK113</f>
        <v>0</v>
      </c>
      <c r="DL113" s="757">
        <f t="shared" si="176"/>
        <v>79.884</v>
      </c>
      <c r="DM113" s="757">
        <f t="shared" si="177"/>
        <v>21.987000000000002</v>
      </c>
      <c r="DN113" s="757">
        <f t="shared" si="178"/>
        <v>0</v>
      </c>
      <c r="DO113" s="757">
        <f t="shared" si="179"/>
        <v>0</v>
      </c>
      <c r="DP113" s="757">
        <f>ROUND((DL113+DM113+DN113+DO113)*D113,2)</f>
        <v>28854.959999999999</v>
      </c>
      <c r="DQ113" s="815">
        <f t="shared" si="226"/>
        <v>0</v>
      </c>
      <c r="DR113" s="757">
        <f>ROUND(DQ113*D113,2)</f>
        <v>0</v>
      </c>
      <c r="DS113" s="757">
        <f t="shared" si="182"/>
        <v>101.87100000000001</v>
      </c>
      <c r="DT113" s="833">
        <f t="shared" si="183"/>
        <v>28854.959999999999</v>
      </c>
      <c r="DU113" s="821">
        <f>'[4]3'!DU113</f>
        <v>0.04</v>
      </c>
      <c r="DV113" s="818">
        <f>'[4]3'!DV113</f>
        <v>0.03</v>
      </c>
      <c r="DW113" s="818">
        <f>'[4]3'!DW113</f>
        <v>0.04</v>
      </c>
      <c r="DX113" s="818">
        <f>'[4]3'!DX113</f>
        <v>0.06</v>
      </c>
      <c r="DY113" s="818">
        <f>'[4]3'!DY113</f>
        <v>0.05</v>
      </c>
      <c r="DZ113" s="818">
        <f>'[4]3'!DZ113</f>
        <v>0</v>
      </c>
      <c r="EA113" s="757">
        <f t="shared" si="184"/>
        <v>123.68</v>
      </c>
      <c r="EB113" s="757">
        <f t="shared" si="185"/>
        <v>21.959999999999997</v>
      </c>
      <c r="EC113" s="757">
        <f t="shared" si="186"/>
        <v>0</v>
      </c>
      <c r="ED113" s="757">
        <f t="shared" si="187"/>
        <v>0</v>
      </c>
      <c r="EE113" s="757">
        <f>ROUND((EA113+EB113+EC113+ED113)*D113,2)</f>
        <v>41252.53</v>
      </c>
      <c r="EF113" s="757">
        <f t="shared" si="227"/>
        <v>0</v>
      </c>
      <c r="EG113" s="757">
        <f>ROUND(EF113*D113,2)</f>
        <v>0</v>
      </c>
      <c r="EH113" s="757">
        <f t="shared" si="190"/>
        <v>145.64000000000001</v>
      </c>
      <c r="EI113" s="833">
        <f t="shared" si="191"/>
        <v>41252.53</v>
      </c>
      <c r="EJ113" s="821">
        <f>'[4]3'!EJ113</f>
        <v>0.04</v>
      </c>
      <c r="EK113" s="818">
        <f>'[4]3'!EK113</f>
        <v>0.03</v>
      </c>
      <c r="EL113" s="818">
        <f>'[4]3'!EL113</f>
        <v>0.04</v>
      </c>
      <c r="EM113" s="818">
        <f>'[4]3'!EM113</f>
        <v>0.06</v>
      </c>
      <c r="EN113" s="818">
        <f>'[4]3'!EN113</f>
        <v>0.05</v>
      </c>
      <c r="EO113" s="818">
        <f>'[4]3'!EO113</f>
        <v>0</v>
      </c>
      <c r="EP113" s="757">
        <f t="shared" si="192"/>
        <v>135.73600000000002</v>
      </c>
      <c r="EQ113" s="757">
        <f t="shared" si="193"/>
        <v>21.716999999999995</v>
      </c>
      <c r="ER113" s="757">
        <f t="shared" si="194"/>
        <v>0</v>
      </c>
      <c r="ES113" s="757">
        <f t="shared" si="195"/>
        <v>0</v>
      </c>
      <c r="ET113" s="757">
        <f>ROUND((EP113+EQ113+ER113+ES113)*D113,2)</f>
        <v>44598.559999999998</v>
      </c>
      <c r="EU113" s="757">
        <f t="shared" si="197"/>
        <v>0</v>
      </c>
      <c r="EV113" s="757">
        <f>ROUND(EU113*D113,2)</f>
        <v>0</v>
      </c>
      <c r="EW113" s="757">
        <f t="shared" si="199"/>
        <v>157.453</v>
      </c>
      <c r="EX113" s="833">
        <f t="shared" si="200"/>
        <v>44598.559999999998</v>
      </c>
      <c r="EY113" s="818">
        <f>'[4]3'!EY113</f>
        <v>0.04</v>
      </c>
      <c r="EZ113" s="818">
        <f>'[4]3'!EZ113</f>
        <v>0.03</v>
      </c>
      <c r="FA113" s="818">
        <f>'[4]3'!FA113</f>
        <v>0.04</v>
      </c>
      <c r="FB113" s="818">
        <f>'[4]3'!FB113</f>
        <v>0.06</v>
      </c>
      <c r="FC113" s="818">
        <f>'[4]3'!FC113</f>
        <v>0.05</v>
      </c>
      <c r="FD113" s="818">
        <f>'[4]3'!FD113</f>
        <v>0</v>
      </c>
      <c r="FE113" s="757">
        <f t="shared" si="201"/>
        <v>150.55600000000001</v>
      </c>
      <c r="FF113" s="757">
        <f t="shared" si="202"/>
        <v>24.851999999999997</v>
      </c>
      <c r="FG113" s="757">
        <f t="shared" si="203"/>
        <v>0</v>
      </c>
      <c r="FH113" s="757">
        <f t="shared" si="204"/>
        <v>0</v>
      </c>
      <c r="FI113" s="757">
        <f>ROUND((FE113+FF113+FG113+FH113)*D113,2)</f>
        <v>49684.32</v>
      </c>
      <c r="FJ113" s="757">
        <f t="shared" si="206"/>
        <v>0</v>
      </c>
      <c r="FK113" s="757">
        <f>ROUND(FJ113*D113,2)</f>
        <v>0</v>
      </c>
      <c r="FL113" s="757">
        <f t="shared" si="208"/>
        <v>175.40800000000002</v>
      </c>
      <c r="FM113" s="833">
        <f t="shared" si="209"/>
        <v>49684.32</v>
      </c>
      <c r="FN113" s="818">
        <f>'[4]3'!FN113</f>
        <v>0.04</v>
      </c>
      <c r="FO113" s="818">
        <f>'[4]3'!FO113</f>
        <v>0.03</v>
      </c>
      <c r="FP113" s="818">
        <f>'[4]3'!FP113</f>
        <v>0.04</v>
      </c>
      <c r="FQ113" s="818">
        <f>'[4]3'!FQ113</f>
        <v>0.06</v>
      </c>
      <c r="FR113" s="818">
        <f>'[4]3'!FR113</f>
        <v>0.05</v>
      </c>
      <c r="FS113" s="818">
        <f>'[4]3'!FS113</f>
        <v>0</v>
      </c>
      <c r="FT113" s="757">
        <f t="shared" si="210"/>
        <v>163.20000000000002</v>
      </c>
      <c r="FU113" s="757">
        <f t="shared" si="211"/>
        <v>27.840000000000003</v>
      </c>
      <c r="FV113" s="757">
        <f t="shared" si="212"/>
        <v>0</v>
      </c>
      <c r="FW113" s="757">
        <f t="shared" si="213"/>
        <v>0</v>
      </c>
      <c r="FX113" s="757">
        <f>ROUND((FT113+FU113+FV113+FW113)*D113,2)</f>
        <v>54112.08</v>
      </c>
      <c r="FY113" s="757">
        <f t="shared" si="215"/>
        <v>0</v>
      </c>
      <c r="FZ113" s="757">
        <f>ROUND(FY113*D113,2)</f>
        <v>0</v>
      </c>
      <c r="GA113" s="757">
        <f t="shared" si="217"/>
        <v>191.04000000000002</v>
      </c>
      <c r="GB113" s="833">
        <f t="shared" si="218"/>
        <v>54112.08</v>
      </c>
      <c r="GC113" s="835">
        <f t="shared" si="117"/>
        <v>873.52299999999991</v>
      </c>
      <c r="GD113" s="836">
        <f t="shared" si="117"/>
        <v>247425.38999999996</v>
      </c>
      <c r="GE113" s="837">
        <f t="shared" si="118"/>
        <v>848.38100000000009</v>
      </c>
      <c r="GF113" s="838">
        <f t="shared" si="118"/>
        <v>240303.91999999998</v>
      </c>
      <c r="GG113" s="839">
        <f t="shared" si="119"/>
        <v>1721.904</v>
      </c>
      <c r="GH113" s="59">
        <f t="shared" si="119"/>
        <v>487729.30999999994</v>
      </c>
      <c r="GI113" s="847">
        <v>14</v>
      </c>
      <c r="GJ113" s="105">
        <f t="shared" si="230"/>
        <v>1721.904</v>
      </c>
      <c r="GK113" s="59">
        <f t="shared" si="228"/>
        <v>487729.30999999994</v>
      </c>
      <c r="GL113" s="840">
        <f t="shared" si="229"/>
        <v>0</v>
      </c>
      <c r="GM113" s="841">
        <f t="shared" si="229"/>
        <v>0</v>
      </c>
    </row>
    <row r="114" spans="1:198" s="506" customFormat="1" ht="16.5" thickBot="1">
      <c r="A114" s="831">
        <v>100</v>
      </c>
      <c r="B114" s="861" t="s">
        <v>1291</v>
      </c>
      <c r="C114" s="862" t="s">
        <v>1191</v>
      </c>
      <c r="D114" s="832">
        <f>[4]цены!E107</f>
        <v>116.6</v>
      </c>
      <c r="E114" s="818">
        <f>'[4]3'!E114</f>
        <v>1.0999999999999999E-2</v>
      </c>
      <c r="F114" s="818">
        <f>'[4]3'!F114</f>
        <v>8.9999999999999993E-3</v>
      </c>
      <c r="G114" s="818">
        <f>'[4]3'!G114</f>
        <v>1.0999999999999999E-2</v>
      </c>
      <c r="H114" s="818">
        <f>'[4]3'!H114</f>
        <v>1.2E-2</v>
      </c>
      <c r="I114" s="818">
        <f>'[4]3'!I114</f>
        <v>0.01</v>
      </c>
      <c r="J114" s="818">
        <f>'[4]3'!J114</f>
        <v>1E-3</v>
      </c>
      <c r="K114" s="861">
        <f t="shared" si="120"/>
        <v>28.928899999999999</v>
      </c>
      <c r="L114" s="861">
        <f t="shared" si="121"/>
        <v>5.3703000000000003</v>
      </c>
      <c r="M114" s="863">
        <f t="shared" si="122"/>
        <v>0</v>
      </c>
      <c r="N114" s="863">
        <f t="shared" si="123"/>
        <v>0</v>
      </c>
      <c r="O114" s="861">
        <f>ROUND(SUM((K114+L114+M114+N114)*D114),2)</f>
        <v>3999.29</v>
      </c>
      <c r="P114" s="815">
        <f t="shared" si="219"/>
        <v>0.59799999999999998</v>
      </c>
      <c r="Q114" s="861">
        <f>ROUND(SUM(P114*D114),2)</f>
        <v>69.73</v>
      </c>
      <c r="R114" s="861">
        <f t="shared" si="126"/>
        <v>34.897199999999998</v>
      </c>
      <c r="S114" s="864">
        <f t="shared" si="127"/>
        <v>4069.02</v>
      </c>
      <c r="T114" s="821">
        <f>'[4]3'!T114</f>
        <v>1.0999999999999999E-2</v>
      </c>
      <c r="U114" s="818">
        <f>'[4]3'!U114</f>
        <v>8.9999999999999993E-3</v>
      </c>
      <c r="V114" s="818">
        <f>'[4]3'!V114</f>
        <v>1.0999999999999999E-2</v>
      </c>
      <c r="W114" s="818">
        <f>'[4]3'!W114</f>
        <v>1.2E-2</v>
      </c>
      <c r="X114" s="818">
        <f>'[4]3'!X114</f>
        <v>0.01</v>
      </c>
      <c r="Y114" s="818">
        <f>'[4]3'!Y114</f>
        <v>1E-3</v>
      </c>
      <c r="Z114" s="861">
        <f t="shared" si="128"/>
        <v>35.4816</v>
      </c>
      <c r="AA114" s="861">
        <f t="shared" si="129"/>
        <v>7.1441999999999988</v>
      </c>
      <c r="AB114" s="861">
        <f t="shared" si="130"/>
        <v>0</v>
      </c>
      <c r="AC114" s="861">
        <f t="shared" si="131"/>
        <v>0</v>
      </c>
      <c r="AD114" s="861">
        <f>ROUND((Z114+AA114+AB114+AC114)*D114,2)</f>
        <v>4970.17</v>
      </c>
      <c r="AE114" s="815">
        <f t="shared" si="220"/>
        <v>0.82800000000000007</v>
      </c>
      <c r="AF114" s="861">
        <f>ROUND(AE114*D114,2)</f>
        <v>96.54</v>
      </c>
      <c r="AG114" s="861">
        <f t="shared" si="134"/>
        <v>43.453800000000001</v>
      </c>
      <c r="AH114" s="864">
        <f t="shared" si="135"/>
        <v>5066.71</v>
      </c>
      <c r="AI114" s="865">
        <v>1.0999999999999999E-2</v>
      </c>
      <c r="AJ114" s="866">
        <v>8.9999999999999993E-3</v>
      </c>
      <c r="AK114" s="866">
        <v>1.0999999999999999E-2</v>
      </c>
      <c r="AL114" s="866">
        <v>1.2E-2</v>
      </c>
      <c r="AM114" s="866">
        <v>0.01</v>
      </c>
      <c r="AN114" s="866">
        <v>1E-3</v>
      </c>
      <c r="AO114" s="861">
        <f t="shared" si="136"/>
        <v>45.033999999999999</v>
      </c>
      <c r="AP114" s="861">
        <f t="shared" si="137"/>
        <v>9.4680000000000035</v>
      </c>
      <c r="AQ114" s="861">
        <f t="shared" si="138"/>
        <v>0</v>
      </c>
      <c r="AR114" s="861">
        <f t="shared" si="139"/>
        <v>0</v>
      </c>
      <c r="AS114" s="861">
        <f>ROUND((AO114+AP114+AQ114+AR114)*D114,2)</f>
        <v>6354.93</v>
      </c>
      <c r="AT114" s="815">
        <f t="shared" si="221"/>
        <v>0.92</v>
      </c>
      <c r="AU114" s="861">
        <f>ROUND(AT114*D114,2)</f>
        <v>107.27</v>
      </c>
      <c r="AV114" s="861">
        <f t="shared" si="142"/>
        <v>55.422000000000004</v>
      </c>
      <c r="AW114" s="864">
        <f t="shared" si="143"/>
        <v>6462.2000000000007</v>
      </c>
      <c r="AX114" s="818">
        <f>'[4]3'!AX114</f>
        <v>1.0999999999999999E-2</v>
      </c>
      <c r="AY114" s="818">
        <f>'[4]3'!AY114</f>
        <v>8.9999999999999993E-3</v>
      </c>
      <c r="AZ114" s="818">
        <f>'[4]3'!AZ114</f>
        <v>1.0999999999999999E-2</v>
      </c>
      <c r="BA114" s="818">
        <f>'[4]3'!BA114</f>
        <v>1.2E-2</v>
      </c>
      <c r="BB114" s="818">
        <f>'[4]3'!BB114</f>
        <v>0.01</v>
      </c>
      <c r="BC114" s="818">
        <f>'[4]3'!BC114</f>
        <v>1E-3</v>
      </c>
      <c r="BD114" s="861">
        <f t="shared" si="144"/>
        <v>38.8949</v>
      </c>
      <c r="BE114" s="861">
        <f t="shared" si="145"/>
        <v>8.9432999999999971</v>
      </c>
      <c r="BF114" s="861">
        <f t="shared" si="146"/>
        <v>0</v>
      </c>
      <c r="BG114" s="861">
        <f t="shared" si="147"/>
        <v>0</v>
      </c>
      <c r="BH114" s="861">
        <f>ROUND((BD114+BE114+BF114+BG114)*D114,2)</f>
        <v>5577.93</v>
      </c>
      <c r="BI114" s="815">
        <f t="shared" si="222"/>
        <v>0</v>
      </c>
      <c r="BJ114" s="861">
        <f>ROUND(BI114*D114,2)</f>
        <v>0</v>
      </c>
      <c r="BK114" s="861">
        <f t="shared" si="150"/>
        <v>47.838200000000001</v>
      </c>
      <c r="BL114" s="864">
        <f t="shared" si="151"/>
        <v>5577.93</v>
      </c>
      <c r="BM114" s="821">
        <f>'[4]3'!BM114</f>
        <v>1.0999999999999999E-2</v>
      </c>
      <c r="BN114" s="818">
        <f>'[4]3'!BN114</f>
        <v>8.9999999999999993E-3</v>
      </c>
      <c r="BO114" s="818">
        <f>'[4]3'!BO114</f>
        <v>1.0999999999999999E-2</v>
      </c>
      <c r="BP114" s="818">
        <f>'[4]3'!BP114</f>
        <v>1.2E-2</v>
      </c>
      <c r="BQ114" s="818">
        <f>'[4]3'!BQ114</f>
        <v>0.01</v>
      </c>
      <c r="BR114" s="818">
        <f>'[4]3'!BR114</f>
        <v>1E-3</v>
      </c>
      <c r="BS114" s="861">
        <f t="shared" si="152"/>
        <v>29.323799999999995</v>
      </c>
      <c r="BT114" s="861">
        <f t="shared" si="153"/>
        <v>7.613999999999999</v>
      </c>
      <c r="BU114" s="861">
        <f t="shared" si="154"/>
        <v>0</v>
      </c>
      <c r="BV114" s="861">
        <f t="shared" si="155"/>
        <v>0</v>
      </c>
      <c r="BW114" s="861">
        <f>ROUND((BS114+BT114+BU114+BV114)*D114,2)</f>
        <v>4306.95</v>
      </c>
      <c r="BX114" s="815">
        <f t="shared" si="223"/>
        <v>0.75600000000000001</v>
      </c>
      <c r="BY114" s="861">
        <f>ROUND(BX114*D114,2)</f>
        <v>88.15</v>
      </c>
      <c r="BZ114" s="861">
        <f t="shared" si="158"/>
        <v>37.693799999999996</v>
      </c>
      <c r="CA114" s="864">
        <f t="shared" si="159"/>
        <v>4395.0999999999995</v>
      </c>
      <c r="CB114" s="818">
        <f>'[4]3'!CB114</f>
        <v>1.0999999999999999E-2</v>
      </c>
      <c r="CC114" s="818">
        <f>'[4]3'!CC114</f>
        <v>8.9999999999999993E-3</v>
      </c>
      <c r="CD114" s="818">
        <f>'[4]3'!CD114</f>
        <v>1.0999999999999999E-2</v>
      </c>
      <c r="CE114" s="818">
        <f>'[4]3'!CE114</f>
        <v>1.2E-2</v>
      </c>
      <c r="CF114" s="818">
        <f>'[4]3'!CF114</f>
        <v>0.01</v>
      </c>
      <c r="CG114" s="818">
        <f>'[4]3'!CG114</f>
        <v>1E-3</v>
      </c>
      <c r="CH114" s="861">
        <f t="shared" si="160"/>
        <v>21.255299999999998</v>
      </c>
      <c r="CI114" s="861">
        <f t="shared" si="161"/>
        <v>6.5151000000000012</v>
      </c>
      <c r="CJ114" s="861">
        <f t="shared" si="162"/>
        <v>0</v>
      </c>
      <c r="CK114" s="861">
        <f t="shared" si="163"/>
        <v>0</v>
      </c>
      <c r="CL114" s="861">
        <f>ROUND((CH114+CI114+CJ114+CK114)*D114,2)</f>
        <v>3238.03</v>
      </c>
      <c r="CM114" s="815">
        <f t="shared" si="224"/>
        <v>0.627</v>
      </c>
      <c r="CN114" s="861">
        <f>ROUND(CM114*D114,2)</f>
        <v>73.11</v>
      </c>
      <c r="CO114" s="861">
        <f t="shared" si="166"/>
        <v>28.397399999999998</v>
      </c>
      <c r="CP114" s="864">
        <f t="shared" si="167"/>
        <v>3311.1400000000003</v>
      </c>
      <c r="CQ114" s="821">
        <f>'[4]3'!CQ114</f>
        <v>1.0999999999999999E-2</v>
      </c>
      <c r="CR114" s="818">
        <f>'[4]3'!CR114</f>
        <v>8.9999999999999993E-3</v>
      </c>
      <c r="CS114" s="818">
        <f>'[4]3'!CS114</f>
        <v>1.0999999999999999E-2</v>
      </c>
      <c r="CT114" s="818">
        <f>'[4]3'!CT114</f>
        <v>1.2E-2</v>
      </c>
      <c r="CU114" s="818">
        <f>'[4]3'!CU114</f>
        <v>0.01</v>
      </c>
      <c r="CV114" s="818">
        <f>'[4]3'!CV114</f>
        <v>1E-3</v>
      </c>
      <c r="CW114" s="861">
        <f t="shared" si="168"/>
        <v>15.883999999999999</v>
      </c>
      <c r="CX114" s="861">
        <f t="shared" si="169"/>
        <v>5.7627000000000006</v>
      </c>
      <c r="CY114" s="861">
        <f t="shared" si="170"/>
        <v>0</v>
      </c>
      <c r="CZ114" s="861">
        <f t="shared" si="171"/>
        <v>0</v>
      </c>
      <c r="DA114" s="861">
        <f>ROUND((CW114+CX114+CY114+CZ114)*D114,2)</f>
        <v>2524.0100000000002</v>
      </c>
      <c r="DB114" s="815">
        <f t="shared" si="225"/>
        <v>0.437</v>
      </c>
      <c r="DC114" s="861">
        <f>ROUND(DB114*D114,2)</f>
        <v>50.95</v>
      </c>
      <c r="DD114" s="861">
        <f t="shared" si="174"/>
        <v>22.0837</v>
      </c>
      <c r="DE114" s="864">
        <f t="shared" si="175"/>
        <v>2574.96</v>
      </c>
      <c r="DF114" s="821">
        <f>'[4]3'!DF114</f>
        <v>1.0999999999999999E-2</v>
      </c>
      <c r="DG114" s="818">
        <f>'[4]3'!DG114</f>
        <v>8.9999999999999993E-3</v>
      </c>
      <c r="DH114" s="818">
        <f>'[4]3'!DH114</f>
        <v>1.0999999999999999E-2</v>
      </c>
      <c r="DI114" s="818">
        <f>'[4]3'!DI114</f>
        <v>1.2E-2</v>
      </c>
      <c r="DJ114" s="818">
        <f>'[4]3'!DJ114</f>
        <v>0.01</v>
      </c>
      <c r="DK114" s="818">
        <f>'[4]3'!DK114</f>
        <v>1E-3</v>
      </c>
      <c r="DL114" s="861">
        <f t="shared" si="176"/>
        <v>21.968099999999996</v>
      </c>
      <c r="DM114" s="861">
        <f t="shared" si="177"/>
        <v>6.5961000000000007</v>
      </c>
      <c r="DN114" s="861">
        <f t="shared" si="178"/>
        <v>0</v>
      </c>
      <c r="DO114" s="861">
        <f t="shared" si="179"/>
        <v>0</v>
      </c>
      <c r="DP114" s="861">
        <f>ROUND((DL114+DM114+DN114+DO114)*D114,2)</f>
        <v>3330.59</v>
      </c>
      <c r="DQ114" s="815">
        <f t="shared" si="226"/>
        <v>0.54600000000000004</v>
      </c>
      <c r="DR114" s="861">
        <f>ROUND(DQ114*D114,2)</f>
        <v>63.66</v>
      </c>
      <c r="DS114" s="861">
        <f t="shared" si="182"/>
        <v>29.110199999999995</v>
      </c>
      <c r="DT114" s="864">
        <f t="shared" si="183"/>
        <v>3394.25</v>
      </c>
      <c r="DU114" s="821">
        <f>'[4]3'!DU114</f>
        <v>1.0999999999999999E-2</v>
      </c>
      <c r="DV114" s="818">
        <f>'[4]3'!DV114</f>
        <v>8.9999999999999993E-3</v>
      </c>
      <c r="DW114" s="818">
        <f>'[4]3'!DW114</f>
        <v>1.0999999999999999E-2</v>
      </c>
      <c r="DX114" s="818">
        <f>'[4]3'!DX114</f>
        <v>1.2E-2</v>
      </c>
      <c r="DY114" s="818">
        <f>'[4]3'!DY114</f>
        <v>0.01</v>
      </c>
      <c r="DZ114" s="818">
        <f>'[4]3'!DZ114</f>
        <v>1E-3</v>
      </c>
      <c r="EA114" s="861">
        <f t="shared" si="184"/>
        <v>34.012</v>
      </c>
      <c r="EB114" s="861">
        <f t="shared" si="185"/>
        <v>6.5879999999999983</v>
      </c>
      <c r="EC114" s="861">
        <f t="shared" si="186"/>
        <v>0</v>
      </c>
      <c r="ED114" s="861">
        <f t="shared" si="187"/>
        <v>0</v>
      </c>
      <c r="EE114" s="861">
        <f>ROUND((EA114+EB114+EC114+ED114)*D114,2)</f>
        <v>4733.96</v>
      </c>
      <c r="EF114" s="861">
        <f t="shared" si="227"/>
        <v>0.70000000000000007</v>
      </c>
      <c r="EG114" s="861">
        <f>ROUND(EF114*D114,2)</f>
        <v>81.62</v>
      </c>
      <c r="EH114" s="861">
        <f t="shared" si="190"/>
        <v>41.300000000000004</v>
      </c>
      <c r="EI114" s="864">
        <f t="shared" si="191"/>
        <v>4815.58</v>
      </c>
      <c r="EJ114" s="821">
        <f>'[4]3'!EJ114</f>
        <v>1.0999999999999999E-2</v>
      </c>
      <c r="EK114" s="818">
        <f>'[4]3'!EK114</f>
        <v>8.9999999999999993E-3</v>
      </c>
      <c r="EL114" s="818">
        <f>'[4]3'!EL114</f>
        <v>1.0999999999999999E-2</v>
      </c>
      <c r="EM114" s="818">
        <f>'[4]3'!EM114</f>
        <v>1.2E-2</v>
      </c>
      <c r="EN114" s="818">
        <f>'[4]3'!EN114</f>
        <v>0.01</v>
      </c>
      <c r="EO114" s="818">
        <f>'[4]3'!EO114</f>
        <v>1E-3</v>
      </c>
      <c r="EP114" s="861">
        <f t="shared" si="192"/>
        <v>37.327399999999997</v>
      </c>
      <c r="EQ114" s="861">
        <f t="shared" si="193"/>
        <v>6.5150999999999986</v>
      </c>
      <c r="ER114" s="861">
        <f t="shared" si="194"/>
        <v>0</v>
      </c>
      <c r="ES114" s="861">
        <f t="shared" si="195"/>
        <v>0</v>
      </c>
      <c r="ET114" s="861">
        <f>ROUND((EP114+EQ114+ER114+ES114)*D114,2)</f>
        <v>5112.04</v>
      </c>
      <c r="EU114" s="861">
        <f t="shared" si="197"/>
        <v>0.79800000000000004</v>
      </c>
      <c r="EV114" s="861">
        <f>ROUND(EU114*D114,2)</f>
        <v>93.05</v>
      </c>
      <c r="EW114" s="861">
        <f t="shared" si="199"/>
        <v>44.640499999999996</v>
      </c>
      <c r="EX114" s="864">
        <f t="shared" si="200"/>
        <v>5205.09</v>
      </c>
      <c r="EY114" s="818">
        <f>'[4]3'!EY114</f>
        <v>1.0999999999999999E-2</v>
      </c>
      <c r="EZ114" s="818">
        <f>'[4]3'!EZ114</f>
        <v>8.9999999999999993E-3</v>
      </c>
      <c r="FA114" s="818">
        <f>'[4]3'!FA114</f>
        <v>1.0999999999999999E-2</v>
      </c>
      <c r="FB114" s="818">
        <f>'[4]3'!FB114</f>
        <v>1.2E-2</v>
      </c>
      <c r="FC114" s="818">
        <f>'[4]3'!FC114</f>
        <v>0.01</v>
      </c>
      <c r="FD114" s="818">
        <f>'[4]3'!FD114</f>
        <v>1E-3</v>
      </c>
      <c r="FE114" s="861">
        <f t="shared" si="201"/>
        <v>41.402899999999995</v>
      </c>
      <c r="FF114" s="861">
        <f t="shared" si="202"/>
        <v>7.4555999999999978</v>
      </c>
      <c r="FG114" s="861">
        <f t="shared" si="203"/>
        <v>0</v>
      </c>
      <c r="FH114" s="861">
        <f t="shared" si="204"/>
        <v>0</v>
      </c>
      <c r="FI114" s="861">
        <f>ROUND((FE114+FF114+FG114+FH114)*D114,2)</f>
        <v>5696.9</v>
      </c>
      <c r="FJ114" s="861">
        <f t="shared" si="206"/>
        <v>0.91200000000000003</v>
      </c>
      <c r="FK114" s="861">
        <f>ROUND(FJ114*D114,2)</f>
        <v>106.34</v>
      </c>
      <c r="FL114" s="861">
        <f t="shared" si="208"/>
        <v>49.770499999999991</v>
      </c>
      <c r="FM114" s="864">
        <f t="shared" si="209"/>
        <v>5803.24</v>
      </c>
      <c r="FN114" s="818">
        <f>'[4]3'!FN114</f>
        <v>1.0999999999999999E-2</v>
      </c>
      <c r="FO114" s="818">
        <f>'[4]3'!FO114</f>
        <v>8.9999999999999993E-3</v>
      </c>
      <c r="FP114" s="818">
        <f>'[4]3'!FP114</f>
        <v>1.0999999999999999E-2</v>
      </c>
      <c r="FQ114" s="818">
        <f>'[4]3'!FQ114</f>
        <v>1.2E-2</v>
      </c>
      <c r="FR114" s="818">
        <f>'[4]3'!FR114</f>
        <v>0.01</v>
      </c>
      <c r="FS114" s="818">
        <f>'[4]3'!FS114</f>
        <v>1E-3</v>
      </c>
      <c r="FT114" s="861">
        <f t="shared" si="210"/>
        <v>44.879999999999995</v>
      </c>
      <c r="FU114" s="861">
        <f t="shared" si="211"/>
        <v>8.3520000000000003</v>
      </c>
      <c r="FV114" s="861">
        <f t="shared" si="212"/>
        <v>0</v>
      </c>
      <c r="FW114" s="861">
        <f t="shared" si="213"/>
        <v>0</v>
      </c>
      <c r="FX114" s="861">
        <f>ROUND((FT114+FU114+FV114+FW114)*D114,2)</f>
        <v>6206.85</v>
      </c>
      <c r="FY114" s="861">
        <f t="shared" si="215"/>
        <v>0.96</v>
      </c>
      <c r="FZ114" s="861">
        <f>ROUND(FY114*D114,2)</f>
        <v>111.94</v>
      </c>
      <c r="GA114" s="861">
        <f t="shared" si="217"/>
        <v>54.192</v>
      </c>
      <c r="GB114" s="864">
        <f t="shared" si="218"/>
        <v>6318.79</v>
      </c>
      <c r="GC114" s="867">
        <f t="shared" si="117"/>
        <v>247.70240000000001</v>
      </c>
      <c r="GD114" s="868">
        <f t="shared" si="117"/>
        <v>28882.1</v>
      </c>
      <c r="GE114" s="869">
        <f t="shared" si="118"/>
        <v>241.09690000000001</v>
      </c>
      <c r="GF114" s="870">
        <f t="shared" si="118"/>
        <v>28111.910000000003</v>
      </c>
      <c r="GG114" s="871">
        <f t="shared" si="119"/>
        <v>488.79930000000002</v>
      </c>
      <c r="GH114" s="872">
        <f t="shared" si="119"/>
        <v>56994.01</v>
      </c>
      <c r="GI114" s="873">
        <v>14</v>
      </c>
      <c r="GJ114" s="106">
        <f t="shared" si="230"/>
        <v>480.71730000000008</v>
      </c>
      <c r="GK114" s="872">
        <f t="shared" si="228"/>
        <v>56051.649999999994</v>
      </c>
      <c r="GL114" s="840">
        <f t="shared" si="229"/>
        <v>8.0819999999999368</v>
      </c>
      <c r="GM114" s="841">
        <f t="shared" si="229"/>
        <v>942.36000000000786</v>
      </c>
      <c r="GN114" s="853"/>
      <c r="GO114" s="853"/>
      <c r="GP114" s="853"/>
    </row>
    <row r="115" spans="1:198" ht="16.5" thickBot="1">
      <c r="A115" s="874"/>
      <c r="B115" s="875" t="s">
        <v>1292</v>
      </c>
      <c r="C115" s="876" t="s">
        <v>1191</v>
      </c>
      <c r="D115" s="877"/>
      <c r="E115" s="878">
        <f t="shared" ref="E115:BP115" si="231">SUM(E15:E114)</f>
        <v>1.8552199999999994</v>
      </c>
      <c r="F115" s="878">
        <f t="shared" si="231"/>
        <v>1.5181200000000001</v>
      </c>
      <c r="G115" s="878">
        <f t="shared" si="231"/>
        <v>1.8542199999999993</v>
      </c>
      <c r="H115" s="878">
        <f t="shared" si="231"/>
        <v>2.2010200000000002</v>
      </c>
      <c r="I115" s="878">
        <f t="shared" si="231"/>
        <v>1.6297200000000005</v>
      </c>
      <c r="J115" s="878">
        <f t="shared" si="231"/>
        <v>0.61170000000000013</v>
      </c>
      <c r="K115" s="879">
        <f t="shared" si="231"/>
        <v>4879.0430779999979</v>
      </c>
      <c r="L115" s="879">
        <f t="shared" si="231"/>
        <v>905.86220400000025</v>
      </c>
      <c r="M115" s="879">
        <f t="shared" si="231"/>
        <v>0</v>
      </c>
      <c r="N115" s="879">
        <f t="shared" si="231"/>
        <v>0</v>
      </c>
      <c r="O115" s="879">
        <f t="shared" si="231"/>
        <v>654249.62</v>
      </c>
      <c r="P115" s="879">
        <f t="shared" si="231"/>
        <v>365.79660000000013</v>
      </c>
      <c r="Q115" s="879">
        <f t="shared" si="231"/>
        <v>47081.940000000017</v>
      </c>
      <c r="R115" s="879">
        <f t="shared" si="231"/>
        <v>6150.7018820000012</v>
      </c>
      <c r="S115" s="880">
        <f t="shared" si="231"/>
        <v>701331.55999999982</v>
      </c>
      <c r="T115" s="881">
        <f t="shared" si="231"/>
        <v>1.8537199999999994</v>
      </c>
      <c r="U115" s="878">
        <f t="shared" si="231"/>
        <v>1.5176200000000002</v>
      </c>
      <c r="V115" s="878">
        <f t="shared" si="231"/>
        <v>1.8547199999999995</v>
      </c>
      <c r="W115" s="878">
        <f t="shared" si="231"/>
        <v>2.20262</v>
      </c>
      <c r="X115" s="878">
        <f t="shared" si="231"/>
        <v>1.6302200000000002</v>
      </c>
      <c r="Y115" s="878">
        <f t="shared" si="231"/>
        <v>0.61131000000000013</v>
      </c>
      <c r="Z115" s="879">
        <f t="shared" si="231"/>
        <v>5979.3592320000016</v>
      </c>
      <c r="AA115" s="879">
        <f t="shared" si="231"/>
        <v>1204.6867559999998</v>
      </c>
      <c r="AB115" s="879">
        <f t="shared" si="231"/>
        <v>0</v>
      </c>
      <c r="AC115" s="879">
        <f t="shared" si="231"/>
        <v>0</v>
      </c>
      <c r="AD115" s="879">
        <f t="shared" si="231"/>
        <v>812649.24</v>
      </c>
      <c r="AE115" s="879">
        <f t="shared" si="231"/>
        <v>506.16467999999941</v>
      </c>
      <c r="AF115" s="879">
        <f t="shared" si="231"/>
        <v>65032.73000000001</v>
      </c>
      <c r="AG115" s="879">
        <f t="shared" si="231"/>
        <v>7690.2106680000006</v>
      </c>
      <c r="AH115" s="880">
        <f t="shared" si="231"/>
        <v>877681.96999999974</v>
      </c>
      <c r="AI115" s="881">
        <f t="shared" si="231"/>
        <v>1.8727199999999993</v>
      </c>
      <c r="AJ115" s="878">
        <f t="shared" si="231"/>
        <v>1.5326200000000001</v>
      </c>
      <c r="AK115" s="878">
        <f t="shared" si="231"/>
        <v>1.8737199999999992</v>
      </c>
      <c r="AL115" s="878">
        <f t="shared" si="231"/>
        <v>2.20262</v>
      </c>
      <c r="AM115" s="878">
        <f t="shared" si="231"/>
        <v>1.6302200000000002</v>
      </c>
      <c r="AN115" s="878">
        <f t="shared" si="231"/>
        <v>0.61031000000000013</v>
      </c>
      <c r="AO115" s="879">
        <f t="shared" si="231"/>
        <v>7666.915680000001</v>
      </c>
      <c r="AP115" s="879">
        <f t="shared" si="231"/>
        <v>1612.3162400000003</v>
      </c>
      <c r="AQ115" s="879">
        <f t="shared" si="231"/>
        <v>0</v>
      </c>
      <c r="AR115" s="879">
        <f t="shared" si="231"/>
        <v>0</v>
      </c>
      <c r="AS115" s="879">
        <f t="shared" si="231"/>
        <v>1038814.9800000001</v>
      </c>
      <c r="AT115" s="879">
        <f t="shared" si="231"/>
        <v>561.48520000000008</v>
      </c>
      <c r="AU115" s="879">
        <f t="shared" si="231"/>
        <v>72179.209999999977</v>
      </c>
      <c r="AV115" s="879">
        <f t="shared" si="231"/>
        <v>9840.7171199999975</v>
      </c>
      <c r="AW115" s="880">
        <f t="shared" si="231"/>
        <v>1110994.19</v>
      </c>
      <c r="AX115" s="881">
        <f t="shared" si="231"/>
        <v>1.8727199999999993</v>
      </c>
      <c r="AY115" s="878">
        <f t="shared" si="231"/>
        <v>1.5326200000000001</v>
      </c>
      <c r="AZ115" s="878">
        <f t="shared" si="231"/>
        <v>1.8737199999999996</v>
      </c>
      <c r="BA115" s="878">
        <f t="shared" si="231"/>
        <v>2.20262</v>
      </c>
      <c r="BB115" s="878">
        <f t="shared" si="231"/>
        <v>1.6302200000000002</v>
      </c>
      <c r="BC115" s="878">
        <f t="shared" si="231"/>
        <v>0.61031000000000013</v>
      </c>
      <c r="BD115" s="879">
        <f t="shared" si="231"/>
        <v>6621.7506480000056</v>
      </c>
      <c r="BE115" s="879">
        <f t="shared" si="231"/>
        <v>1522.9644939999991</v>
      </c>
      <c r="BF115" s="879">
        <f t="shared" si="231"/>
        <v>0</v>
      </c>
      <c r="BG115" s="879">
        <f t="shared" si="231"/>
        <v>0</v>
      </c>
      <c r="BH115" s="879">
        <f t="shared" si="231"/>
        <v>908820.54</v>
      </c>
      <c r="BI115" s="879">
        <f t="shared" si="231"/>
        <v>0</v>
      </c>
      <c r="BJ115" s="879">
        <f t="shared" si="231"/>
        <v>0</v>
      </c>
      <c r="BK115" s="879">
        <f t="shared" si="231"/>
        <v>8144.7151420000009</v>
      </c>
      <c r="BL115" s="880">
        <f t="shared" si="231"/>
        <v>908820.54</v>
      </c>
      <c r="BM115" s="881">
        <f t="shared" si="231"/>
        <v>1.8742199999999993</v>
      </c>
      <c r="BN115" s="878">
        <f t="shared" si="231"/>
        <v>1.53312</v>
      </c>
      <c r="BO115" s="878">
        <f t="shared" si="231"/>
        <v>1.8732199999999994</v>
      </c>
      <c r="BP115" s="878">
        <f t="shared" si="231"/>
        <v>2.7421199999999999</v>
      </c>
      <c r="BQ115" s="878">
        <f t="shared" ref="BQ115:EB115" si="232">SUM(BQ15:BQ114)</f>
        <v>2.07972</v>
      </c>
      <c r="BR115" s="878">
        <f t="shared" si="232"/>
        <v>0.59771000000000019</v>
      </c>
      <c r="BS115" s="879">
        <f t="shared" si="232"/>
        <v>4996.2956759999988</v>
      </c>
      <c r="BT115" s="879">
        <f t="shared" si="232"/>
        <v>1297.0195200000005</v>
      </c>
      <c r="BU115" s="879">
        <f t="shared" si="232"/>
        <v>0</v>
      </c>
      <c r="BV115" s="879">
        <f t="shared" si="232"/>
        <v>0</v>
      </c>
      <c r="BW115" s="879">
        <f t="shared" si="232"/>
        <v>742944.26</v>
      </c>
      <c r="BX115" s="879">
        <f t="shared" si="232"/>
        <v>451.86875999999955</v>
      </c>
      <c r="BY115" s="879">
        <f t="shared" si="232"/>
        <v>58954.18</v>
      </c>
      <c r="BZ115" s="879">
        <f t="shared" si="232"/>
        <v>6745.1839559999989</v>
      </c>
      <c r="CA115" s="880">
        <f t="shared" si="232"/>
        <v>801898.44000000041</v>
      </c>
      <c r="CB115" s="881">
        <f t="shared" si="232"/>
        <v>1.8742199999999993</v>
      </c>
      <c r="CC115" s="878">
        <f t="shared" si="232"/>
        <v>1.53312</v>
      </c>
      <c r="CD115" s="878">
        <f t="shared" si="232"/>
        <v>1.8732199999999994</v>
      </c>
      <c r="CE115" s="878">
        <f t="shared" si="232"/>
        <v>2.2021199999999999</v>
      </c>
      <c r="CF115" s="878">
        <f t="shared" si="232"/>
        <v>1.6297200000000003</v>
      </c>
      <c r="CG115" s="878">
        <f t="shared" si="232"/>
        <v>0.59471000000000018</v>
      </c>
      <c r="CH115" s="879">
        <f t="shared" si="232"/>
        <v>3621.5553059999984</v>
      </c>
      <c r="CI115" s="879">
        <f t="shared" si="232"/>
        <v>1109.8255680000002</v>
      </c>
      <c r="CJ115" s="879">
        <f t="shared" si="232"/>
        <v>0</v>
      </c>
      <c r="CK115" s="879">
        <f t="shared" si="232"/>
        <v>0</v>
      </c>
      <c r="CL115" s="879">
        <f t="shared" si="232"/>
        <v>557378.29</v>
      </c>
      <c r="CM115" s="879">
        <f t="shared" si="232"/>
        <v>372.88317000000001</v>
      </c>
      <c r="CN115" s="879">
        <f t="shared" si="232"/>
        <v>48459.86</v>
      </c>
      <c r="CO115" s="879">
        <f t="shared" si="232"/>
        <v>5104.2640439999977</v>
      </c>
      <c r="CP115" s="880">
        <f t="shared" si="232"/>
        <v>605838.15000000014</v>
      </c>
      <c r="CQ115" s="881">
        <f t="shared" si="232"/>
        <v>1.8742199999999993</v>
      </c>
      <c r="CR115" s="878">
        <f t="shared" si="232"/>
        <v>1.5331200000000003</v>
      </c>
      <c r="CS115" s="878">
        <f t="shared" si="232"/>
        <v>1.8732199999999994</v>
      </c>
      <c r="CT115" s="878">
        <f t="shared" si="232"/>
        <v>2.7421199999999999</v>
      </c>
      <c r="CU115" s="878">
        <f t="shared" si="232"/>
        <v>2.07972</v>
      </c>
      <c r="CV115" s="878">
        <f t="shared" si="232"/>
        <v>0.60821000000000025</v>
      </c>
      <c r="CW115" s="879">
        <f t="shared" si="232"/>
        <v>2706.373680000002</v>
      </c>
      <c r="CX115" s="879">
        <f t="shared" si="232"/>
        <v>981.65673600000014</v>
      </c>
      <c r="CY115" s="879">
        <f t="shared" si="232"/>
        <v>0</v>
      </c>
      <c r="CZ115" s="879">
        <f t="shared" si="232"/>
        <v>0</v>
      </c>
      <c r="DA115" s="879">
        <f t="shared" si="232"/>
        <v>454606.18999999994</v>
      </c>
      <c r="DB115" s="879">
        <f t="shared" si="232"/>
        <v>265.78777000000025</v>
      </c>
      <c r="DC115" s="879">
        <f t="shared" si="232"/>
        <v>34041.869999999995</v>
      </c>
      <c r="DD115" s="879">
        <f t="shared" si="232"/>
        <v>3953.8181859999995</v>
      </c>
      <c r="DE115" s="880">
        <f t="shared" si="232"/>
        <v>488648.06000000011</v>
      </c>
      <c r="DF115" s="881">
        <f t="shared" si="232"/>
        <v>1.8742199999999993</v>
      </c>
      <c r="DG115" s="878">
        <f t="shared" si="232"/>
        <v>1.53312</v>
      </c>
      <c r="DH115" s="878">
        <f t="shared" si="232"/>
        <v>1.8732199999999994</v>
      </c>
      <c r="DI115" s="878">
        <f t="shared" si="232"/>
        <v>2.7421199999999999</v>
      </c>
      <c r="DJ115" s="878">
        <f t="shared" si="232"/>
        <v>1.6297200000000003</v>
      </c>
      <c r="DK115" s="878">
        <f t="shared" si="232"/>
        <v>0.60821000000000025</v>
      </c>
      <c r="DL115" s="879">
        <f t="shared" si="232"/>
        <v>3743.004762</v>
      </c>
      <c r="DM115" s="879">
        <f t="shared" si="232"/>
        <v>1123.6236479999998</v>
      </c>
      <c r="DN115" s="879">
        <f t="shared" si="232"/>
        <v>0</v>
      </c>
      <c r="DO115" s="879">
        <f t="shared" si="232"/>
        <v>0</v>
      </c>
      <c r="DP115" s="879">
        <f t="shared" si="232"/>
        <v>590780.03</v>
      </c>
      <c r="DQ115" s="879">
        <f t="shared" si="232"/>
        <v>332.08265999999981</v>
      </c>
      <c r="DR115" s="879">
        <f t="shared" si="232"/>
        <v>42532.830000000009</v>
      </c>
      <c r="DS115" s="879">
        <f t="shared" si="232"/>
        <v>5198.7110700000003</v>
      </c>
      <c r="DT115" s="880">
        <f t="shared" si="232"/>
        <v>633312.8600000001</v>
      </c>
      <c r="DU115" s="881">
        <f t="shared" si="232"/>
        <v>1.8257199999999996</v>
      </c>
      <c r="DV115" s="878">
        <f t="shared" si="232"/>
        <v>1.4926200000000003</v>
      </c>
      <c r="DW115" s="878">
        <f t="shared" si="232"/>
        <v>1.8267199999999995</v>
      </c>
      <c r="DX115" s="878">
        <f t="shared" si="232"/>
        <v>2.20262</v>
      </c>
      <c r="DY115" s="878">
        <f t="shared" si="232"/>
        <v>1.6302200000000002</v>
      </c>
      <c r="DZ115" s="878">
        <f t="shared" si="232"/>
        <v>0.6117100000000002</v>
      </c>
      <c r="EA115" s="879">
        <f t="shared" si="232"/>
        <v>5645.1262399999996</v>
      </c>
      <c r="EB115" s="879">
        <f t="shared" si="232"/>
        <v>1092.5978400000001</v>
      </c>
      <c r="EC115" s="879">
        <f t="shared" ref="EC115:GG115" si="233">SUM(EC15:EC114)</f>
        <v>0</v>
      </c>
      <c r="ED115" s="879">
        <f t="shared" si="233"/>
        <v>0</v>
      </c>
      <c r="EE115" s="879">
        <f t="shared" si="233"/>
        <v>808304.00000000023</v>
      </c>
      <c r="EF115" s="879">
        <f t="shared" si="233"/>
        <v>428.19699999999995</v>
      </c>
      <c r="EG115" s="879">
        <f t="shared" si="233"/>
        <v>54969.369999999995</v>
      </c>
      <c r="EH115" s="879">
        <f t="shared" si="233"/>
        <v>7165.921080000001</v>
      </c>
      <c r="EI115" s="880">
        <f t="shared" si="233"/>
        <v>863273.36999999988</v>
      </c>
      <c r="EJ115" s="881">
        <f t="shared" si="233"/>
        <v>1.8257199999999996</v>
      </c>
      <c r="EK115" s="878">
        <f t="shared" si="233"/>
        <v>1.4926200000000001</v>
      </c>
      <c r="EL115" s="878">
        <f t="shared" si="233"/>
        <v>1.8267199999999995</v>
      </c>
      <c r="EM115" s="878">
        <f t="shared" si="233"/>
        <v>2.20262</v>
      </c>
      <c r="EN115" s="878">
        <f t="shared" si="233"/>
        <v>1.63022</v>
      </c>
      <c r="EO115" s="878">
        <f t="shared" si="233"/>
        <v>0.61271000000000009</v>
      </c>
      <c r="EP115" s="879">
        <f t="shared" si="233"/>
        <v>6195.3982479999995</v>
      </c>
      <c r="EQ115" s="879">
        <f t="shared" si="233"/>
        <v>1080.5076179999996</v>
      </c>
      <c r="ER115" s="879">
        <f t="shared" si="233"/>
        <v>0</v>
      </c>
      <c r="ES115" s="879">
        <f t="shared" si="233"/>
        <v>0</v>
      </c>
      <c r="ET115" s="879">
        <f t="shared" si="233"/>
        <v>849366.01999999979</v>
      </c>
      <c r="EU115" s="879">
        <f t="shared" si="233"/>
        <v>488.94258000000013</v>
      </c>
      <c r="EV115" s="879">
        <f t="shared" si="233"/>
        <v>62743.659999999996</v>
      </c>
      <c r="EW115" s="879">
        <f t="shared" si="233"/>
        <v>7764.848446</v>
      </c>
      <c r="EX115" s="880">
        <f t="shared" si="233"/>
        <v>912109.68000000028</v>
      </c>
      <c r="EY115" s="881">
        <f t="shared" si="233"/>
        <v>1.8387199999999995</v>
      </c>
      <c r="EZ115" s="878">
        <f t="shared" si="233"/>
        <v>1.5046200000000001</v>
      </c>
      <c r="FA115" s="878">
        <f t="shared" si="233"/>
        <v>1.8397199999999998</v>
      </c>
      <c r="FB115" s="878">
        <f t="shared" si="233"/>
        <v>2.20262</v>
      </c>
      <c r="FC115" s="878">
        <f t="shared" si="233"/>
        <v>1.63022</v>
      </c>
      <c r="FD115" s="878">
        <f t="shared" si="233"/>
        <v>0.6117100000000002</v>
      </c>
      <c r="FE115" s="879">
        <f t="shared" si="233"/>
        <v>6920.7582080000011</v>
      </c>
      <c r="FF115" s="879">
        <f t="shared" si="233"/>
        <v>1246.4272079999998</v>
      </c>
      <c r="FG115" s="879">
        <f t="shared" si="233"/>
        <v>0</v>
      </c>
      <c r="FH115" s="879">
        <f t="shared" si="233"/>
        <v>0</v>
      </c>
      <c r="FI115" s="879">
        <f t="shared" si="233"/>
        <v>933647.55000000028</v>
      </c>
      <c r="FJ115" s="879">
        <f t="shared" si="233"/>
        <v>557.87951999999973</v>
      </c>
      <c r="FK115" s="879">
        <f t="shared" si="233"/>
        <v>71583.040000000008</v>
      </c>
      <c r="FL115" s="879">
        <f t="shared" si="233"/>
        <v>8725.0649360000007</v>
      </c>
      <c r="FM115" s="880">
        <f t="shared" si="233"/>
        <v>1005230.5900000001</v>
      </c>
      <c r="FN115" s="881">
        <f t="shared" si="233"/>
        <v>1.8387199999999995</v>
      </c>
      <c r="FO115" s="878">
        <f t="shared" si="233"/>
        <v>1.5046199999999998</v>
      </c>
      <c r="FP115" s="878">
        <f t="shared" si="233"/>
        <v>1.8397199999999996</v>
      </c>
      <c r="FQ115" s="878">
        <f t="shared" si="233"/>
        <v>2.2026199999999996</v>
      </c>
      <c r="FR115" s="878">
        <f t="shared" si="233"/>
        <v>1.6302200000000002</v>
      </c>
      <c r="FS115" s="878">
        <f t="shared" si="233"/>
        <v>0.6127100000000002</v>
      </c>
      <c r="FT115" s="879">
        <f t="shared" si="233"/>
        <v>7501.9775999999983</v>
      </c>
      <c r="FU115" s="879">
        <f t="shared" si="233"/>
        <v>1396.28736</v>
      </c>
      <c r="FV115" s="879">
        <f t="shared" si="233"/>
        <v>0</v>
      </c>
      <c r="FW115" s="879">
        <f t="shared" si="233"/>
        <v>0</v>
      </c>
      <c r="FX115" s="879">
        <f t="shared" si="233"/>
        <v>1027686.6099999998</v>
      </c>
      <c r="FY115" s="879">
        <f t="shared" si="233"/>
        <v>588.20159999999987</v>
      </c>
      <c r="FZ115" s="879">
        <f t="shared" si="233"/>
        <v>75433.400000000009</v>
      </c>
      <c r="GA115" s="879">
        <f t="shared" si="233"/>
        <v>9486.4665599999971</v>
      </c>
      <c r="GB115" s="880">
        <f t="shared" si="233"/>
        <v>1103120.0099999995</v>
      </c>
      <c r="GC115" s="882">
        <f t="shared" si="233"/>
        <v>43675.792812</v>
      </c>
      <c r="GD115" s="883">
        <f t="shared" si="233"/>
        <v>5006564.8499999996</v>
      </c>
      <c r="GE115" s="884">
        <f t="shared" si="233"/>
        <v>42294.830277999994</v>
      </c>
      <c r="GF115" s="885">
        <f t="shared" si="233"/>
        <v>5005694.5700000012</v>
      </c>
      <c r="GG115" s="886">
        <f t="shared" si="233"/>
        <v>85970.623089999994</v>
      </c>
      <c r="GH115" s="887">
        <f>SUM(GH15:GH114)</f>
        <v>10012259.420000004</v>
      </c>
      <c r="GI115" s="873"/>
      <c r="GJ115" s="888">
        <f>SUM(GJ15:GJ114)</f>
        <v>80612.041549999994</v>
      </c>
      <c r="GK115" s="889">
        <f>SUM(GK15:GK114)</f>
        <v>9328025.8699999992</v>
      </c>
      <c r="GL115" s="888">
        <f>SUM(GL15:GL114)</f>
        <v>5358.581540000001</v>
      </c>
      <c r="GM115" s="889">
        <f>SUM(GM15:GM114)</f>
        <v>684233.55</v>
      </c>
    </row>
    <row r="116" spans="1:198" s="766" customFormat="1">
      <c r="A116" s="763"/>
      <c r="C116" s="890"/>
      <c r="D116" s="891"/>
      <c r="E116" s="892"/>
      <c r="F116" s="892"/>
      <c r="G116" s="892"/>
      <c r="H116" s="892"/>
      <c r="I116" s="892"/>
      <c r="J116" s="892"/>
      <c r="K116" s="892"/>
      <c r="L116" s="892"/>
      <c r="M116" s="892"/>
      <c r="N116" s="892"/>
      <c r="O116" s="892"/>
      <c r="P116" s="892"/>
      <c r="Q116" s="892"/>
      <c r="R116" s="892"/>
      <c r="S116" s="892"/>
      <c r="T116" s="892"/>
      <c r="U116" s="892"/>
      <c r="V116" s="892"/>
      <c r="W116" s="892"/>
      <c r="X116" s="892"/>
      <c r="Y116" s="892"/>
      <c r="Z116" s="892"/>
      <c r="AA116" s="892"/>
      <c r="AB116" s="892"/>
      <c r="AC116" s="892"/>
      <c r="AD116" s="892"/>
      <c r="AE116" s="892"/>
      <c r="AF116" s="892"/>
      <c r="AG116" s="892"/>
      <c r="AH116" s="892"/>
      <c r="AI116" s="892"/>
      <c r="AJ116" s="892"/>
      <c r="AK116" s="892"/>
      <c r="AL116" s="892"/>
      <c r="AM116" s="892"/>
      <c r="AN116" s="892"/>
      <c r="AO116" s="892"/>
      <c r="AP116" s="892"/>
      <c r="AQ116" s="892"/>
      <c r="AR116" s="892"/>
      <c r="AS116" s="892"/>
      <c r="AT116" s="892"/>
      <c r="AU116" s="892"/>
      <c r="AV116" s="892"/>
      <c r="AW116" s="892"/>
      <c r="AX116" s="892"/>
      <c r="AY116" s="892"/>
      <c r="AZ116" s="892"/>
      <c r="BA116" s="892"/>
      <c r="BB116" s="892"/>
      <c r="BC116" s="892"/>
      <c r="BD116" s="892"/>
      <c r="BE116" s="892"/>
      <c r="BF116" s="892"/>
      <c r="BG116" s="892"/>
      <c r="BH116" s="892"/>
      <c r="BI116" s="892"/>
      <c r="BJ116" s="892"/>
      <c r="BK116" s="892"/>
      <c r="BL116" s="892"/>
      <c r="BM116" s="892"/>
      <c r="BN116" s="892"/>
      <c r="BO116" s="892"/>
      <c r="BP116" s="892"/>
      <c r="BQ116" s="892"/>
      <c r="BR116" s="892"/>
      <c r="BS116" s="892"/>
      <c r="BT116" s="892"/>
      <c r="BU116" s="892"/>
      <c r="BV116" s="892"/>
      <c r="BW116" s="892"/>
      <c r="BX116" s="892"/>
      <c r="BY116" s="892"/>
      <c r="BZ116" s="892"/>
      <c r="CA116" s="892"/>
      <c r="CB116" s="892"/>
      <c r="CC116" s="892"/>
      <c r="CD116" s="892"/>
      <c r="CE116" s="892"/>
      <c r="CF116" s="892"/>
      <c r="CG116" s="892"/>
      <c r="CH116" s="892"/>
      <c r="CI116" s="892"/>
      <c r="CJ116" s="892"/>
      <c r="CK116" s="892"/>
      <c r="CL116" s="892"/>
      <c r="CM116" s="892"/>
      <c r="CN116" s="892"/>
      <c r="CO116" s="892"/>
      <c r="CP116" s="892"/>
      <c r="CQ116" s="892"/>
      <c r="CR116" s="892"/>
      <c r="CS116" s="892"/>
      <c r="CT116" s="892"/>
      <c r="CU116" s="892"/>
      <c r="CV116" s="892"/>
      <c r="CW116" s="892"/>
      <c r="CX116" s="892"/>
      <c r="CY116" s="892"/>
      <c r="CZ116" s="892"/>
      <c r="DA116" s="892"/>
      <c r="DB116" s="892"/>
      <c r="DC116" s="892"/>
      <c r="DD116" s="892"/>
      <c r="DE116" s="892"/>
      <c r="DF116" s="892"/>
      <c r="DG116" s="892"/>
      <c r="DH116" s="892"/>
      <c r="DI116" s="892"/>
      <c r="DJ116" s="892"/>
      <c r="DK116" s="892"/>
      <c r="DL116" s="892"/>
      <c r="DM116" s="892"/>
      <c r="DN116" s="892"/>
      <c r="DO116" s="892"/>
      <c r="DP116" s="892"/>
      <c r="DQ116" s="892"/>
      <c r="DR116" s="892"/>
      <c r="DS116" s="892"/>
      <c r="DT116" s="892"/>
      <c r="DU116" s="892"/>
      <c r="DV116" s="892"/>
      <c r="DW116" s="892"/>
      <c r="DX116" s="892"/>
      <c r="DY116" s="892"/>
      <c r="DZ116" s="892"/>
      <c r="EA116" s="892"/>
      <c r="EB116" s="892"/>
      <c r="EC116" s="892"/>
      <c r="ED116" s="892"/>
      <c r="EE116" s="892"/>
      <c r="EF116" s="892"/>
      <c r="EG116" s="892"/>
      <c r="EH116" s="892"/>
      <c r="EI116" s="892"/>
      <c r="EJ116" s="892"/>
      <c r="EK116" s="892"/>
      <c r="EL116" s="892"/>
      <c r="EM116" s="892"/>
      <c r="EN116" s="892"/>
      <c r="EO116" s="892"/>
      <c r="EP116" s="892"/>
      <c r="EQ116" s="892"/>
      <c r="ER116" s="892"/>
      <c r="ES116" s="892"/>
      <c r="ET116" s="892"/>
      <c r="EU116" s="892"/>
      <c r="EV116" s="892"/>
      <c r="EW116" s="892"/>
      <c r="EX116" s="892"/>
      <c r="EY116" s="892"/>
      <c r="EZ116" s="892"/>
      <c r="FA116" s="892"/>
      <c r="FB116" s="892"/>
      <c r="FC116" s="892"/>
      <c r="FD116" s="892"/>
      <c r="FE116" s="892"/>
      <c r="FF116" s="892"/>
      <c r="FG116" s="892"/>
      <c r="FH116" s="892"/>
      <c r="FI116" s="892"/>
      <c r="FJ116" s="892"/>
      <c r="FK116" s="892"/>
      <c r="FL116" s="892"/>
      <c r="FM116" s="892"/>
      <c r="FN116" s="892"/>
      <c r="FO116" s="892"/>
      <c r="FP116" s="892"/>
      <c r="FQ116" s="892"/>
      <c r="FR116" s="892"/>
      <c r="FS116" s="892"/>
      <c r="FT116" s="892"/>
      <c r="FU116" s="892"/>
      <c r="FV116" s="892"/>
      <c r="FW116" s="892"/>
      <c r="FX116" s="892"/>
      <c r="FY116" s="892"/>
      <c r="FZ116" s="892"/>
      <c r="GA116" s="892"/>
      <c r="GB116" s="892"/>
      <c r="GC116" s="893"/>
      <c r="GD116" s="891"/>
      <c r="GE116" s="893"/>
      <c r="GF116" s="894"/>
      <c r="GG116" s="893"/>
      <c r="GH116" s="893"/>
      <c r="GI116" s="895"/>
      <c r="GJ116" s="890"/>
      <c r="GK116" s="890"/>
      <c r="GL116" s="670"/>
      <c r="GM116" s="770"/>
      <c r="GN116" s="891"/>
      <c r="GO116" s="891"/>
      <c r="GP116" s="891"/>
    </row>
    <row r="117" spans="1:198" s="766" customFormat="1">
      <c r="A117" s="763"/>
      <c r="C117" s="890"/>
      <c r="D117" s="891"/>
      <c r="E117" s="892"/>
      <c r="F117" s="892"/>
      <c r="G117" s="892"/>
      <c r="H117" s="892"/>
      <c r="I117" s="892"/>
      <c r="J117" s="892"/>
      <c r="K117" s="892"/>
      <c r="L117" s="892"/>
      <c r="M117" s="892"/>
      <c r="N117" s="892"/>
      <c r="O117" s="892"/>
      <c r="P117" s="892"/>
      <c r="Q117" s="892"/>
      <c r="R117" s="892"/>
      <c r="S117" s="892"/>
      <c r="T117" s="892"/>
      <c r="U117" s="892"/>
      <c r="V117" s="892"/>
      <c r="W117" s="892"/>
      <c r="X117" s="892"/>
      <c r="Y117" s="892"/>
      <c r="Z117" s="892"/>
      <c r="AA117" s="892"/>
      <c r="AB117" s="892"/>
      <c r="AC117" s="892"/>
      <c r="AD117" s="892"/>
      <c r="AE117" s="892"/>
      <c r="AF117" s="892"/>
      <c r="AG117" s="892"/>
      <c r="AH117" s="892"/>
      <c r="AI117" s="892"/>
      <c r="AJ117" s="892"/>
      <c r="AK117" s="892"/>
      <c r="AL117" s="892"/>
      <c r="AM117" s="892"/>
      <c r="AN117" s="892"/>
      <c r="AO117" s="892"/>
      <c r="AP117" s="892"/>
      <c r="AQ117" s="892"/>
      <c r="AR117" s="892"/>
      <c r="AS117" s="892"/>
      <c r="AT117" s="892"/>
      <c r="AU117" s="892"/>
      <c r="AV117" s="892"/>
      <c r="AW117" s="892"/>
      <c r="AX117" s="892"/>
      <c r="AY117" s="892"/>
      <c r="AZ117" s="892"/>
      <c r="BA117" s="892"/>
      <c r="BB117" s="892"/>
      <c r="BC117" s="892"/>
      <c r="BD117" s="892"/>
      <c r="BE117" s="892"/>
      <c r="BF117" s="892"/>
      <c r="BG117" s="892"/>
      <c r="BH117" s="892"/>
      <c r="BI117" s="892"/>
      <c r="BJ117" s="892"/>
      <c r="BK117" s="892"/>
      <c r="BL117" s="892"/>
      <c r="BM117" s="892"/>
      <c r="BN117" s="892"/>
      <c r="BO117" s="892"/>
      <c r="BP117" s="892"/>
      <c r="BQ117" s="892"/>
      <c r="BR117" s="892"/>
      <c r="BS117" s="892"/>
      <c r="BT117" s="892"/>
      <c r="BU117" s="892"/>
      <c r="BV117" s="892"/>
      <c r="BW117" s="892"/>
      <c r="BX117" s="892"/>
      <c r="BY117" s="892"/>
      <c r="BZ117" s="892"/>
      <c r="CA117" s="892"/>
      <c r="CB117" s="892"/>
      <c r="CC117" s="892"/>
      <c r="CD117" s="892"/>
      <c r="CE117" s="892"/>
      <c r="CF117" s="892"/>
      <c r="CG117" s="892"/>
      <c r="CH117" s="892"/>
      <c r="CI117" s="892"/>
      <c r="CJ117" s="892"/>
      <c r="CK117" s="892"/>
      <c r="CL117" s="892"/>
      <c r="CM117" s="892"/>
      <c r="CN117" s="892"/>
      <c r="CO117" s="892"/>
      <c r="CP117" s="892"/>
      <c r="CQ117" s="892"/>
      <c r="CR117" s="892"/>
      <c r="CS117" s="892"/>
      <c r="CT117" s="892"/>
      <c r="CU117" s="892"/>
      <c r="CV117" s="892"/>
      <c r="CW117" s="892"/>
      <c r="CX117" s="892"/>
      <c r="CY117" s="892"/>
      <c r="CZ117" s="892"/>
      <c r="DA117" s="892"/>
      <c r="DB117" s="892"/>
      <c r="DC117" s="892"/>
      <c r="DD117" s="892"/>
      <c r="DE117" s="892"/>
      <c r="DF117" s="892"/>
      <c r="DG117" s="892"/>
      <c r="DH117" s="892"/>
      <c r="DI117" s="892"/>
      <c r="DJ117" s="892"/>
      <c r="DK117" s="892"/>
      <c r="DL117" s="892"/>
      <c r="DM117" s="892"/>
      <c r="DN117" s="892"/>
      <c r="DO117" s="892"/>
      <c r="DP117" s="892"/>
      <c r="DQ117" s="892"/>
      <c r="DR117" s="892"/>
      <c r="DS117" s="892"/>
      <c r="DT117" s="892"/>
      <c r="DU117" s="892"/>
      <c r="DV117" s="892"/>
      <c r="DW117" s="892"/>
      <c r="DX117" s="892"/>
      <c r="DY117" s="892"/>
      <c r="DZ117" s="892"/>
      <c r="EA117" s="892"/>
      <c r="EB117" s="892"/>
      <c r="EC117" s="892"/>
      <c r="ED117" s="892"/>
      <c r="EE117" s="892"/>
      <c r="EF117" s="892"/>
      <c r="EG117" s="892"/>
      <c r="EH117" s="892"/>
      <c r="EI117" s="892"/>
      <c r="EJ117" s="892"/>
      <c r="EK117" s="892"/>
      <c r="EL117" s="892"/>
      <c r="EM117" s="892"/>
      <c r="EN117" s="892"/>
      <c r="EO117" s="892"/>
      <c r="EP117" s="892"/>
      <c r="EQ117" s="892"/>
      <c r="ER117" s="892"/>
      <c r="ES117" s="892"/>
      <c r="ET117" s="892"/>
      <c r="EU117" s="892"/>
      <c r="EV117" s="892"/>
      <c r="EW117" s="892"/>
      <c r="EX117" s="892"/>
      <c r="EY117" s="892"/>
      <c r="EZ117" s="892"/>
      <c r="FA117" s="892"/>
      <c r="FB117" s="892"/>
      <c r="FC117" s="892"/>
      <c r="FD117" s="892"/>
      <c r="FE117" s="892"/>
      <c r="FF117" s="892"/>
      <c r="FG117" s="892"/>
      <c r="FH117" s="892"/>
      <c r="FI117" s="892"/>
      <c r="FJ117" s="892"/>
      <c r="FK117" s="892"/>
      <c r="FL117" s="892"/>
      <c r="FM117" s="892"/>
      <c r="FN117" s="892"/>
      <c r="FO117" s="892"/>
      <c r="FP117" s="892"/>
      <c r="FQ117" s="892"/>
      <c r="FR117" s="892"/>
      <c r="FS117" s="892"/>
      <c r="FT117" s="892"/>
      <c r="FU117" s="892"/>
      <c r="FV117" s="892"/>
      <c r="FW117" s="892"/>
      <c r="FX117" s="892"/>
      <c r="FY117" s="892"/>
      <c r="FZ117" s="892"/>
      <c r="GA117" s="892"/>
      <c r="GB117" s="892"/>
      <c r="GC117" s="893"/>
      <c r="GD117" s="891"/>
      <c r="GE117" s="893"/>
      <c r="GF117" s="894"/>
      <c r="GG117" s="893"/>
      <c r="GH117" s="894"/>
      <c r="GI117" s="895"/>
      <c r="GJ117" s="890"/>
      <c r="GK117" s="890"/>
      <c r="GL117" s="670"/>
      <c r="GM117" s="770"/>
      <c r="GN117" s="891"/>
      <c r="GO117" s="891"/>
      <c r="GP117" s="891"/>
    </row>
    <row r="118" spans="1:198" s="766" customFormat="1">
      <c r="A118" s="763"/>
      <c r="C118" s="890"/>
      <c r="D118" s="891"/>
      <c r="E118" s="892"/>
      <c r="F118" s="892"/>
      <c r="G118" s="892"/>
      <c r="H118" s="892"/>
      <c r="I118" s="892"/>
      <c r="J118" s="892"/>
      <c r="K118" s="892"/>
      <c r="L118" s="892"/>
      <c r="M118" s="892"/>
      <c r="N118" s="892"/>
      <c r="O118" s="892"/>
      <c r="P118" s="892"/>
      <c r="Q118" s="892"/>
      <c r="R118" s="892"/>
      <c r="S118" s="892"/>
      <c r="T118" s="892"/>
      <c r="U118" s="892"/>
      <c r="V118" s="892"/>
      <c r="W118" s="892"/>
      <c r="X118" s="892"/>
      <c r="Y118" s="892"/>
      <c r="Z118" s="892"/>
      <c r="AA118" s="892"/>
      <c r="AB118" s="892"/>
      <c r="AC118" s="892"/>
      <c r="AD118" s="892"/>
      <c r="AE118" s="892"/>
      <c r="AF118" s="892"/>
      <c r="AG118" s="892"/>
      <c r="AH118" s="892"/>
      <c r="AI118" s="892"/>
      <c r="AJ118" s="892"/>
      <c r="AK118" s="892"/>
      <c r="AL118" s="892"/>
      <c r="AM118" s="892"/>
      <c r="AN118" s="892"/>
      <c r="AO118" s="892"/>
      <c r="AP118" s="892"/>
      <c r="AQ118" s="892"/>
      <c r="AR118" s="892"/>
      <c r="AS118" s="892"/>
      <c r="AT118" s="892"/>
      <c r="AU118" s="892"/>
      <c r="AV118" s="892"/>
      <c r="AW118" s="892"/>
      <c r="AX118" s="892"/>
      <c r="AY118" s="892"/>
      <c r="AZ118" s="892"/>
      <c r="BA118" s="892"/>
      <c r="BB118" s="892"/>
      <c r="BC118" s="892"/>
      <c r="BD118" s="892"/>
      <c r="BE118" s="892"/>
      <c r="BF118" s="892"/>
      <c r="BG118" s="892"/>
      <c r="BH118" s="892"/>
      <c r="BI118" s="892"/>
      <c r="BJ118" s="892"/>
      <c r="BK118" s="892"/>
      <c r="BL118" s="892"/>
      <c r="BM118" s="892"/>
      <c r="BN118" s="892"/>
      <c r="BO118" s="892"/>
      <c r="BP118" s="892"/>
      <c r="BQ118" s="892"/>
      <c r="BR118" s="892"/>
      <c r="BS118" s="892"/>
      <c r="BT118" s="892"/>
      <c r="BU118" s="892"/>
      <c r="BV118" s="892"/>
      <c r="BW118" s="892"/>
      <c r="BX118" s="892"/>
      <c r="BY118" s="892"/>
      <c r="BZ118" s="892"/>
      <c r="CA118" s="892"/>
      <c r="CB118" s="892"/>
      <c r="CC118" s="892"/>
      <c r="CD118" s="892"/>
      <c r="CE118" s="892"/>
      <c r="CF118" s="892"/>
      <c r="CG118" s="892"/>
      <c r="CH118" s="892"/>
      <c r="CI118" s="892"/>
      <c r="CJ118" s="892"/>
      <c r="CK118" s="892"/>
      <c r="CL118" s="892"/>
      <c r="CM118" s="892"/>
      <c r="CN118" s="892"/>
      <c r="CO118" s="892"/>
      <c r="CP118" s="892"/>
      <c r="CQ118" s="892"/>
      <c r="CR118" s="892"/>
      <c r="CS118" s="892"/>
      <c r="CT118" s="892"/>
      <c r="CU118" s="892"/>
      <c r="CV118" s="892"/>
      <c r="CW118" s="892"/>
      <c r="CX118" s="892"/>
      <c r="CY118" s="892"/>
      <c r="CZ118" s="892"/>
      <c r="DA118" s="892"/>
      <c r="DB118" s="892"/>
      <c r="DC118" s="892"/>
      <c r="DD118" s="892"/>
      <c r="DE118" s="892"/>
      <c r="DF118" s="892"/>
      <c r="DG118" s="892"/>
      <c r="DH118" s="892"/>
      <c r="DI118" s="892"/>
      <c r="DJ118" s="892"/>
      <c r="DK118" s="892"/>
      <c r="DL118" s="892"/>
      <c r="DM118" s="892"/>
      <c r="DN118" s="892"/>
      <c r="DO118" s="892"/>
      <c r="DP118" s="892"/>
      <c r="DQ118" s="892"/>
      <c r="DR118" s="892"/>
      <c r="DS118" s="892"/>
      <c r="DT118" s="892"/>
      <c r="DU118" s="892"/>
      <c r="DV118" s="892"/>
      <c r="DW118" s="892"/>
      <c r="DX118" s="892"/>
      <c r="DY118" s="892"/>
      <c r="DZ118" s="892"/>
      <c r="EA118" s="892"/>
      <c r="EB118" s="892"/>
      <c r="EC118" s="892"/>
      <c r="ED118" s="892"/>
      <c r="EE118" s="892"/>
      <c r="EF118" s="892"/>
      <c r="EG118" s="892"/>
      <c r="EH118" s="892"/>
      <c r="EI118" s="892"/>
      <c r="EJ118" s="892"/>
      <c r="EK118" s="892"/>
      <c r="EL118" s="892"/>
      <c r="EM118" s="892"/>
      <c r="EN118" s="892"/>
      <c r="EO118" s="892"/>
      <c r="EP118" s="892"/>
      <c r="EQ118" s="892"/>
      <c r="ER118" s="892"/>
      <c r="ES118" s="892"/>
      <c r="ET118" s="892"/>
      <c r="EU118" s="892"/>
      <c r="EV118" s="892"/>
      <c r="EW118" s="892"/>
      <c r="EX118" s="892"/>
      <c r="EY118" s="892"/>
      <c r="EZ118" s="892"/>
      <c r="FA118" s="892"/>
      <c r="FB118" s="892"/>
      <c r="FC118" s="892"/>
      <c r="FD118" s="892"/>
      <c r="FE118" s="892"/>
      <c r="FF118" s="892"/>
      <c r="FG118" s="892"/>
      <c r="FH118" s="892"/>
      <c r="FI118" s="892"/>
      <c r="FJ118" s="892"/>
      <c r="FK118" s="892"/>
      <c r="FL118" s="892"/>
      <c r="FM118" s="892"/>
      <c r="FN118" s="892"/>
      <c r="FO118" s="892"/>
      <c r="FP118" s="892"/>
      <c r="FQ118" s="892"/>
      <c r="FR118" s="892"/>
      <c r="FS118" s="892"/>
      <c r="FT118" s="892"/>
      <c r="FU118" s="892"/>
      <c r="FV118" s="892"/>
      <c r="FW118" s="892"/>
      <c r="FX118" s="892"/>
      <c r="FY118" s="892"/>
      <c r="FZ118" s="892"/>
      <c r="GA118" s="892"/>
      <c r="GB118" s="892"/>
      <c r="GC118" s="893"/>
      <c r="GD118" s="891"/>
      <c r="GE118" s="893"/>
      <c r="GF118" s="894"/>
      <c r="GG118" s="893"/>
      <c r="GH118" s="894"/>
      <c r="GI118" s="895"/>
      <c r="GJ118" s="890"/>
      <c r="GK118" s="890"/>
      <c r="GL118" s="670"/>
      <c r="GM118" s="770"/>
      <c r="GN118" s="891"/>
      <c r="GO118" s="891"/>
      <c r="GP118" s="891"/>
    </row>
    <row r="119" spans="1:198" s="766" customFormat="1">
      <c r="A119" s="763"/>
      <c r="B119" s="851"/>
      <c r="C119" s="851"/>
      <c r="D119" s="850"/>
      <c r="E119" s="896"/>
      <c r="F119" s="896"/>
      <c r="G119" s="896"/>
      <c r="H119" s="896"/>
      <c r="I119" s="896"/>
      <c r="J119" s="896"/>
      <c r="K119" s="896"/>
      <c r="L119" s="896"/>
      <c r="M119" s="896"/>
      <c r="N119" s="896"/>
      <c r="O119" s="896"/>
      <c r="P119" s="896"/>
      <c r="Q119" s="896"/>
      <c r="R119" s="896"/>
      <c r="S119" s="896"/>
      <c r="T119" s="896"/>
      <c r="U119" s="896"/>
      <c r="V119" s="896"/>
      <c r="W119" s="896"/>
      <c r="X119" s="896"/>
      <c r="Y119" s="896"/>
      <c r="Z119" s="896"/>
      <c r="AA119" s="896"/>
      <c r="AB119" s="896"/>
      <c r="AC119" s="896"/>
      <c r="AD119" s="896"/>
      <c r="AE119" s="896"/>
      <c r="AF119" s="896"/>
      <c r="AG119" s="896"/>
      <c r="AH119" s="896"/>
      <c r="AI119" s="896"/>
      <c r="AJ119" s="896"/>
      <c r="AK119" s="896"/>
      <c r="AL119" s="896"/>
      <c r="AM119" s="896"/>
      <c r="AN119" s="896"/>
      <c r="AO119" s="896"/>
      <c r="AP119" s="896"/>
      <c r="AQ119" s="896"/>
      <c r="AR119" s="896"/>
      <c r="AS119" s="896"/>
      <c r="AT119" s="896"/>
      <c r="AU119" s="896"/>
      <c r="AV119" s="896"/>
      <c r="AW119" s="896"/>
      <c r="AX119" s="896"/>
      <c r="AY119" s="896"/>
      <c r="AZ119" s="896"/>
      <c r="BA119" s="896"/>
      <c r="BB119" s="896"/>
      <c r="BC119" s="896"/>
      <c r="BD119" s="896"/>
      <c r="BE119" s="896"/>
      <c r="BF119" s="896"/>
      <c r="BG119" s="896"/>
      <c r="BH119" s="896"/>
      <c r="BI119" s="896"/>
      <c r="BJ119" s="896"/>
      <c r="BK119" s="896"/>
      <c r="BL119" s="896"/>
      <c r="BM119" s="896"/>
      <c r="BN119" s="896"/>
      <c r="BO119" s="896"/>
      <c r="BP119" s="896"/>
      <c r="BQ119" s="896"/>
      <c r="BR119" s="896"/>
      <c r="BS119" s="896"/>
      <c r="BT119" s="896"/>
      <c r="BU119" s="896"/>
      <c r="BV119" s="896"/>
      <c r="BW119" s="896"/>
      <c r="BX119" s="896"/>
      <c r="BY119" s="896"/>
      <c r="BZ119" s="896"/>
      <c r="CA119" s="896"/>
      <c r="CB119" s="896"/>
      <c r="CC119" s="896"/>
      <c r="CD119" s="896"/>
      <c r="CE119" s="896"/>
      <c r="CF119" s="896"/>
      <c r="CG119" s="896"/>
      <c r="CH119" s="896"/>
      <c r="CI119" s="896"/>
      <c r="CJ119" s="896"/>
      <c r="CK119" s="896"/>
      <c r="CL119" s="896"/>
      <c r="CM119" s="896"/>
      <c r="CN119" s="896"/>
      <c r="CO119" s="896"/>
      <c r="CP119" s="896"/>
      <c r="CQ119" s="896"/>
      <c r="CR119" s="896"/>
      <c r="CS119" s="896"/>
      <c r="CT119" s="896"/>
      <c r="CU119" s="896"/>
      <c r="CV119" s="896"/>
      <c r="CW119" s="896"/>
      <c r="CX119" s="896"/>
      <c r="CY119" s="896"/>
      <c r="CZ119" s="896"/>
      <c r="DA119" s="896"/>
      <c r="DB119" s="896"/>
      <c r="DC119" s="896"/>
      <c r="DD119" s="896"/>
      <c r="DE119" s="896"/>
      <c r="DF119" s="896"/>
      <c r="DG119" s="896"/>
      <c r="DH119" s="896"/>
      <c r="DI119" s="896"/>
      <c r="DJ119" s="896"/>
      <c r="DK119" s="896"/>
      <c r="DL119" s="896"/>
      <c r="DM119" s="896"/>
      <c r="DN119" s="896"/>
      <c r="DO119" s="896"/>
      <c r="DP119" s="896"/>
      <c r="DQ119" s="896"/>
      <c r="DR119" s="896"/>
      <c r="DS119" s="896"/>
      <c r="DT119" s="896"/>
      <c r="DU119" s="896"/>
      <c r="DV119" s="896"/>
      <c r="DW119" s="896"/>
      <c r="DX119" s="896"/>
      <c r="DY119" s="896"/>
      <c r="DZ119" s="896"/>
      <c r="EA119" s="896"/>
      <c r="EB119" s="896"/>
      <c r="EC119" s="896"/>
      <c r="ED119" s="896"/>
      <c r="EE119" s="896"/>
      <c r="EF119" s="896"/>
      <c r="EG119" s="896"/>
      <c r="EH119" s="896"/>
      <c r="EI119" s="896"/>
      <c r="EJ119" s="896"/>
      <c r="EK119" s="896"/>
      <c r="EL119" s="896"/>
      <c r="EM119" s="896"/>
      <c r="EN119" s="896"/>
      <c r="EO119" s="896"/>
      <c r="EP119" s="896"/>
      <c r="EQ119" s="896"/>
      <c r="ER119" s="896"/>
      <c r="ES119" s="896"/>
      <c r="ET119" s="896"/>
      <c r="EU119" s="896"/>
      <c r="EV119" s="896"/>
      <c r="EW119" s="896"/>
      <c r="EX119" s="896"/>
      <c r="EY119" s="896"/>
      <c r="EZ119" s="896"/>
      <c r="FA119" s="896"/>
      <c r="FB119" s="896"/>
      <c r="FC119" s="896"/>
      <c r="FD119" s="896"/>
      <c r="FE119" s="896"/>
      <c r="FF119" s="896"/>
      <c r="FG119" s="896"/>
      <c r="FH119" s="896"/>
      <c r="FI119" s="896"/>
      <c r="FJ119" s="896"/>
      <c r="FK119" s="896"/>
      <c r="FL119" s="896"/>
      <c r="FM119" s="896"/>
      <c r="FN119" s="896"/>
      <c r="FO119" s="896"/>
      <c r="FP119" s="896"/>
      <c r="FQ119" s="896"/>
      <c r="FR119" s="896"/>
      <c r="FS119" s="896"/>
      <c r="FT119" s="896"/>
      <c r="FU119" s="896"/>
      <c r="FV119" s="896"/>
      <c r="FW119" s="896"/>
      <c r="FX119" s="896"/>
      <c r="FY119" s="896"/>
      <c r="FZ119" s="896"/>
      <c r="GA119" s="896"/>
      <c r="GB119" s="896"/>
      <c r="GC119" s="897"/>
      <c r="GD119" s="850"/>
      <c r="GE119" s="898"/>
      <c r="GF119" s="891"/>
      <c r="GG119" s="898"/>
      <c r="GH119" s="891"/>
      <c r="GI119" s="895"/>
      <c r="GJ119" s="890"/>
      <c r="GK119" s="890"/>
      <c r="GL119" s="670"/>
      <c r="GM119" s="770"/>
      <c r="GN119" s="891"/>
      <c r="GO119" s="891"/>
      <c r="GP119" s="891"/>
    </row>
    <row r="120" spans="1:198" s="766" customFormat="1">
      <c r="A120" s="890"/>
      <c r="D120" s="891"/>
      <c r="GC120" s="898"/>
      <c r="GD120" s="850"/>
      <c r="GE120" s="898"/>
      <c r="GF120" s="891"/>
      <c r="GG120" s="898"/>
      <c r="GH120" s="891"/>
      <c r="GI120" s="895"/>
      <c r="GJ120" s="890"/>
      <c r="GK120" s="890"/>
      <c r="GL120" s="670"/>
      <c r="GM120" s="770"/>
      <c r="GN120" s="891"/>
      <c r="GO120" s="891"/>
      <c r="GP120" s="891"/>
    </row>
    <row r="121" spans="1:198" s="766" customFormat="1">
      <c r="A121" s="890"/>
      <c r="B121" s="899"/>
      <c r="D121" s="891"/>
      <c r="BE121" s="899"/>
      <c r="CN121" s="898"/>
      <c r="CP121" s="898"/>
      <c r="DC121" s="898"/>
      <c r="DE121" s="898"/>
      <c r="DR121" s="900"/>
      <c r="DT121" s="898"/>
      <c r="EG121" s="898"/>
      <c r="EI121" s="898"/>
      <c r="EV121" s="901"/>
      <c r="EX121" s="898"/>
      <c r="FK121" s="900"/>
      <c r="FM121" s="898"/>
      <c r="FZ121" s="898"/>
      <c r="GB121" s="898"/>
      <c r="GC121" s="893"/>
      <c r="GD121" s="894"/>
      <c r="GE121" s="893"/>
      <c r="GF121" s="894"/>
      <c r="GG121" s="893"/>
      <c r="GH121" s="894"/>
      <c r="GI121" s="895"/>
      <c r="GJ121" s="890"/>
      <c r="GK121" s="890"/>
      <c r="GL121" s="670"/>
      <c r="GM121" s="770"/>
      <c r="GN121" s="891"/>
      <c r="GO121" s="891"/>
      <c r="GP121" s="891"/>
    </row>
    <row r="122" spans="1:198" s="766" customFormat="1">
      <c r="A122" s="890"/>
      <c r="B122" s="899"/>
      <c r="D122" s="891"/>
      <c r="CP122" s="898"/>
      <c r="DE122" s="898"/>
      <c r="DT122" s="898"/>
      <c r="EI122" s="898"/>
      <c r="EX122" s="898"/>
      <c r="FM122" s="898"/>
      <c r="GB122" s="898"/>
      <c r="GC122" s="898"/>
      <c r="GD122" s="891"/>
      <c r="GE122" s="898"/>
      <c r="GF122" s="891"/>
      <c r="GG122" s="898"/>
      <c r="GH122" s="891"/>
      <c r="GI122" s="895"/>
      <c r="GJ122" s="890"/>
      <c r="GK122" s="890"/>
      <c r="GL122" s="670"/>
      <c r="GM122" s="770"/>
      <c r="GN122" s="891"/>
      <c r="GO122" s="891"/>
      <c r="GP122" s="891"/>
    </row>
    <row r="123" spans="1:198" s="766" customFormat="1">
      <c r="A123" s="890"/>
      <c r="B123" s="899"/>
      <c r="D123" s="891"/>
      <c r="GC123" s="898"/>
      <c r="GD123" s="891"/>
      <c r="GE123" s="898"/>
      <c r="GF123" s="891"/>
      <c r="GG123" s="898"/>
      <c r="GH123" s="891"/>
      <c r="GI123" s="895"/>
      <c r="GJ123" s="890"/>
      <c r="GK123" s="890"/>
      <c r="GL123" s="670"/>
      <c r="GM123" s="770"/>
      <c r="GN123" s="891"/>
      <c r="GO123" s="891"/>
      <c r="GP123" s="891"/>
    </row>
    <row r="124" spans="1:198">
      <c r="A124" s="890"/>
      <c r="B124" s="766"/>
      <c r="C124" s="766"/>
      <c r="D124" s="891"/>
      <c r="E124" s="766"/>
      <c r="F124" s="766"/>
      <c r="G124" s="766"/>
      <c r="H124" s="766"/>
      <c r="I124" s="766"/>
      <c r="J124" s="766"/>
      <c r="K124" s="766"/>
      <c r="L124" s="766"/>
      <c r="M124" s="766"/>
      <c r="N124" s="766"/>
      <c r="O124" s="766"/>
      <c r="P124" s="766"/>
      <c r="Q124" s="766"/>
      <c r="R124" s="766"/>
      <c r="S124" s="766"/>
      <c r="T124" s="766"/>
      <c r="U124" s="766"/>
      <c r="V124" s="766"/>
      <c r="W124" s="766"/>
      <c r="X124" s="766"/>
      <c r="Y124" s="766"/>
      <c r="Z124" s="766"/>
      <c r="AA124" s="766"/>
      <c r="AB124" s="766"/>
      <c r="AC124" s="766"/>
      <c r="AD124" s="766"/>
      <c r="AE124" s="766"/>
      <c r="AF124" s="766"/>
      <c r="AG124" s="766"/>
      <c r="AH124" s="766"/>
      <c r="AI124" s="766"/>
      <c r="AJ124" s="766"/>
      <c r="AK124" s="766"/>
      <c r="AL124" s="766"/>
      <c r="AM124" s="766"/>
      <c r="AN124" s="766"/>
      <c r="AO124" s="766"/>
      <c r="AP124" s="766"/>
      <c r="AQ124" s="766"/>
      <c r="AR124" s="766"/>
      <c r="AS124" s="766"/>
      <c r="AT124" s="766"/>
      <c r="AU124" s="766"/>
      <c r="AV124" s="766"/>
      <c r="AW124" s="766"/>
      <c r="AX124" s="766"/>
      <c r="AY124" s="766"/>
      <c r="GC124" s="902"/>
      <c r="GE124" s="898"/>
      <c r="GF124" s="891"/>
      <c r="GG124" s="898"/>
      <c r="GH124" s="891"/>
    </row>
    <row r="125" spans="1:198">
      <c r="A125" s="890"/>
      <c r="B125" s="766"/>
      <c r="C125" s="766"/>
      <c r="D125" s="891"/>
      <c r="E125" s="766"/>
      <c r="F125" s="766"/>
      <c r="G125" s="766"/>
      <c r="H125" s="766"/>
      <c r="I125" s="766"/>
      <c r="J125" s="766"/>
      <c r="K125" s="766"/>
      <c r="L125" s="766"/>
      <c r="M125" s="766"/>
      <c r="N125" s="766"/>
      <c r="O125" s="766"/>
      <c r="P125" s="766"/>
      <c r="Q125" s="766"/>
      <c r="R125" s="766"/>
      <c r="S125" s="766"/>
      <c r="T125" s="766"/>
      <c r="U125" s="766"/>
      <c r="V125" s="766"/>
      <c r="W125" s="766"/>
      <c r="X125" s="766"/>
      <c r="Y125" s="766"/>
      <c r="Z125" s="766"/>
      <c r="AA125" s="766"/>
      <c r="AB125" s="766"/>
      <c r="AC125" s="766"/>
      <c r="AD125" s="766"/>
      <c r="AE125" s="766"/>
      <c r="AF125" s="766"/>
      <c r="AG125" s="766"/>
      <c r="AH125" s="766"/>
      <c r="AI125" s="766"/>
      <c r="AJ125" s="766"/>
      <c r="AK125" s="766"/>
      <c r="AL125" s="766"/>
      <c r="AM125" s="766"/>
      <c r="AN125" s="766"/>
      <c r="AO125" s="766"/>
      <c r="AP125" s="766"/>
      <c r="AQ125" s="766"/>
      <c r="AR125" s="766"/>
      <c r="AS125" s="766"/>
      <c r="AT125" s="766"/>
      <c r="AU125" s="766"/>
      <c r="AV125" s="766"/>
      <c r="AW125" s="766"/>
      <c r="AX125" s="766"/>
      <c r="AY125" s="766"/>
      <c r="GC125" s="902"/>
      <c r="GE125" s="903"/>
      <c r="GF125" s="904"/>
      <c r="GG125" s="903"/>
      <c r="GH125" s="904"/>
    </row>
    <row r="126" spans="1:198">
      <c r="A126" s="890"/>
      <c r="B126" s="766"/>
      <c r="C126" s="766"/>
      <c r="D126" s="891"/>
      <c r="E126" s="766"/>
      <c r="F126" s="766"/>
      <c r="G126" s="766"/>
      <c r="H126" s="766"/>
      <c r="I126" s="766"/>
      <c r="J126" s="766"/>
      <c r="K126" s="766"/>
      <c r="L126" s="766"/>
      <c r="M126" s="766"/>
      <c r="N126" s="766"/>
      <c r="O126" s="766"/>
      <c r="P126" s="766"/>
      <c r="Q126" s="766"/>
      <c r="R126" s="766"/>
      <c r="S126" s="766"/>
      <c r="T126" s="766"/>
      <c r="U126" s="766"/>
      <c r="V126" s="766"/>
      <c r="W126" s="766"/>
      <c r="X126" s="766"/>
      <c r="Y126" s="766"/>
      <c r="Z126" s="766"/>
      <c r="AA126" s="766"/>
      <c r="AB126" s="766"/>
      <c r="AC126" s="766"/>
      <c r="AD126" s="766"/>
      <c r="AE126" s="766"/>
      <c r="AF126" s="766"/>
      <c r="AG126" s="766"/>
      <c r="AH126" s="766"/>
      <c r="AI126" s="766"/>
      <c r="AJ126" s="766"/>
      <c r="AK126" s="766"/>
      <c r="AL126" s="766"/>
      <c r="AM126" s="766"/>
      <c r="AN126" s="766"/>
      <c r="AO126" s="766"/>
      <c r="AP126" s="766"/>
      <c r="AQ126" s="766"/>
      <c r="AR126" s="766"/>
      <c r="AS126" s="766"/>
      <c r="AT126" s="766"/>
      <c r="AU126" s="766"/>
      <c r="AV126" s="766"/>
      <c r="AW126" s="766"/>
      <c r="AX126" s="766"/>
      <c r="AY126" s="766"/>
      <c r="GC126" s="902"/>
      <c r="GE126" s="898"/>
      <c r="GF126" s="891"/>
      <c r="GG126" s="898"/>
      <c r="GH126" s="891"/>
    </row>
    <row r="127" spans="1:198">
      <c r="A127" s="890"/>
      <c r="B127" s="766"/>
      <c r="C127" s="766"/>
      <c r="D127" s="891"/>
      <c r="E127" s="766"/>
      <c r="F127" s="766"/>
      <c r="G127" s="766"/>
      <c r="H127" s="766"/>
      <c r="I127" s="766"/>
      <c r="J127" s="766"/>
      <c r="K127" s="766"/>
      <c r="L127" s="766"/>
      <c r="M127" s="766"/>
      <c r="N127" s="766"/>
      <c r="O127" s="766"/>
      <c r="P127" s="766"/>
      <c r="Q127" s="766"/>
      <c r="R127" s="766"/>
      <c r="S127" s="766"/>
      <c r="T127" s="766"/>
      <c r="U127" s="766"/>
      <c r="V127" s="766"/>
      <c r="W127" s="766"/>
      <c r="X127" s="766"/>
      <c r="Y127" s="766"/>
      <c r="Z127" s="766"/>
      <c r="AA127" s="766"/>
      <c r="AB127" s="766"/>
      <c r="AC127" s="766"/>
      <c r="AD127" s="766"/>
      <c r="AE127" s="766"/>
      <c r="AF127" s="766"/>
      <c r="AG127" s="766"/>
      <c r="AH127" s="766"/>
      <c r="AI127" s="766"/>
      <c r="AJ127" s="766"/>
      <c r="AK127" s="766"/>
      <c r="AL127" s="766"/>
      <c r="AM127" s="766"/>
      <c r="AN127" s="766"/>
      <c r="AO127" s="766"/>
      <c r="AP127" s="766"/>
      <c r="AQ127" s="766"/>
      <c r="AR127" s="766"/>
      <c r="AS127" s="766"/>
      <c r="AT127" s="766"/>
      <c r="AU127" s="766"/>
      <c r="AV127" s="766"/>
      <c r="AW127" s="766"/>
      <c r="AX127" s="766"/>
      <c r="AY127" s="766"/>
      <c r="GC127" s="902"/>
      <c r="GE127" s="898"/>
      <c r="GF127" s="891"/>
      <c r="GG127" s="898"/>
      <c r="GH127" s="891"/>
    </row>
    <row r="128" spans="1:198">
      <c r="A128" s="890"/>
      <c r="B128" s="766"/>
      <c r="C128" s="766"/>
      <c r="D128" s="891"/>
      <c r="E128" s="766"/>
      <c r="F128" s="766"/>
      <c r="G128" s="766"/>
      <c r="H128" s="766"/>
      <c r="I128" s="766"/>
      <c r="J128" s="766"/>
      <c r="K128" s="766"/>
      <c r="L128" s="766"/>
      <c r="M128" s="766"/>
      <c r="N128" s="766"/>
      <c r="O128" s="766"/>
      <c r="P128" s="766"/>
      <c r="Q128" s="766"/>
      <c r="R128" s="766"/>
      <c r="S128" s="766"/>
      <c r="T128" s="766"/>
      <c r="U128" s="766"/>
      <c r="V128" s="766"/>
      <c r="W128" s="766"/>
      <c r="X128" s="766"/>
      <c r="Y128" s="766"/>
      <c r="Z128" s="766"/>
      <c r="AA128" s="766"/>
      <c r="AB128" s="766"/>
      <c r="AC128" s="766"/>
      <c r="AD128" s="766"/>
      <c r="AE128" s="766"/>
      <c r="AF128" s="766"/>
      <c r="AG128" s="766"/>
      <c r="AH128" s="766"/>
      <c r="AI128" s="766"/>
      <c r="AJ128" s="766"/>
      <c r="AK128" s="766"/>
      <c r="AL128" s="766"/>
      <c r="AM128" s="766"/>
      <c r="AN128" s="766"/>
      <c r="AO128" s="766"/>
      <c r="AP128" s="766"/>
      <c r="AQ128" s="766"/>
      <c r="AR128" s="766"/>
      <c r="AS128" s="766"/>
      <c r="AT128" s="766"/>
      <c r="AU128" s="766"/>
      <c r="AV128" s="766"/>
      <c r="AW128" s="766"/>
      <c r="AX128" s="766"/>
      <c r="AY128" s="766"/>
      <c r="GC128" s="902"/>
      <c r="GE128" s="902"/>
      <c r="GG128" s="902"/>
    </row>
    <row r="129" spans="1:189">
      <c r="A129" s="890"/>
      <c r="B129" s="766"/>
      <c r="C129" s="766"/>
      <c r="D129" s="891"/>
      <c r="E129" s="766"/>
      <c r="F129" s="766"/>
      <c r="G129" s="766"/>
      <c r="H129" s="766"/>
      <c r="I129" s="766"/>
      <c r="J129" s="766"/>
      <c r="K129" s="766"/>
      <c r="L129" s="766"/>
      <c r="M129" s="766"/>
      <c r="N129" s="766"/>
      <c r="O129" s="766"/>
      <c r="P129" s="766"/>
      <c r="Q129" s="766"/>
      <c r="R129" s="766"/>
      <c r="S129" s="766"/>
      <c r="T129" s="766"/>
      <c r="U129" s="766"/>
      <c r="V129" s="766"/>
      <c r="W129" s="766"/>
      <c r="X129" s="766"/>
      <c r="Y129" s="766"/>
      <c r="Z129" s="766"/>
      <c r="AA129" s="766"/>
      <c r="AB129" s="766"/>
      <c r="AC129" s="766"/>
      <c r="AD129" s="766"/>
      <c r="AE129" s="766"/>
      <c r="AF129" s="766"/>
      <c r="AG129" s="766"/>
      <c r="AH129" s="766"/>
      <c r="AI129" s="766"/>
      <c r="AJ129" s="766"/>
      <c r="AK129" s="766"/>
      <c r="AL129" s="766"/>
      <c r="AM129" s="766"/>
      <c r="AN129" s="766"/>
      <c r="AO129" s="766"/>
      <c r="AP129" s="766"/>
      <c r="AQ129" s="766"/>
      <c r="AR129" s="766"/>
      <c r="AS129" s="766"/>
      <c r="AT129" s="766"/>
      <c r="AU129" s="766"/>
      <c r="AV129" s="766"/>
      <c r="AW129" s="766"/>
      <c r="AX129" s="766"/>
      <c r="AY129" s="766"/>
      <c r="GC129" s="902"/>
      <c r="GE129" s="902"/>
      <c r="GG129" s="902"/>
    </row>
    <row r="130" spans="1:189">
      <c r="A130" s="890"/>
      <c r="B130" s="766"/>
      <c r="C130" s="766"/>
      <c r="D130" s="891"/>
      <c r="E130" s="766"/>
      <c r="F130" s="766"/>
      <c r="G130" s="766"/>
      <c r="H130" s="766"/>
      <c r="I130" s="766"/>
      <c r="J130" s="766"/>
      <c r="K130" s="766"/>
      <c r="L130" s="766"/>
      <c r="M130" s="766"/>
      <c r="N130" s="766"/>
      <c r="O130" s="766"/>
      <c r="P130" s="766"/>
      <c r="Q130" s="766"/>
      <c r="R130" s="766"/>
      <c r="S130" s="766"/>
      <c r="T130" s="766"/>
      <c r="U130" s="766"/>
      <c r="V130" s="766"/>
      <c r="W130" s="766"/>
      <c r="X130" s="766"/>
      <c r="Y130" s="766"/>
      <c r="Z130" s="766"/>
      <c r="AA130" s="766"/>
      <c r="AB130" s="766"/>
      <c r="AC130" s="766"/>
      <c r="AD130" s="766"/>
      <c r="AE130" s="766"/>
      <c r="AF130" s="766"/>
      <c r="AG130" s="766"/>
      <c r="AH130" s="766"/>
      <c r="AI130" s="766"/>
      <c r="AJ130" s="766"/>
      <c r="AK130" s="766"/>
      <c r="AL130" s="766"/>
      <c r="AM130" s="766"/>
      <c r="AN130" s="766"/>
      <c r="AO130" s="766"/>
      <c r="AP130" s="766"/>
      <c r="AQ130" s="766"/>
      <c r="AR130" s="766"/>
      <c r="AS130" s="766"/>
      <c r="AT130" s="766"/>
      <c r="AU130" s="766"/>
      <c r="AV130" s="766"/>
      <c r="AW130" s="766"/>
      <c r="AX130" s="766"/>
      <c r="AY130" s="766"/>
      <c r="GC130" s="902"/>
      <c r="GE130" s="902"/>
      <c r="GG130" s="902"/>
    </row>
    <row r="131" spans="1:189">
      <c r="A131" s="890"/>
      <c r="B131" s="766"/>
      <c r="C131" s="766"/>
      <c r="D131" s="891"/>
      <c r="E131" s="766"/>
      <c r="F131" s="766"/>
      <c r="G131" s="766"/>
      <c r="H131" s="766"/>
      <c r="I131" s="766"/>
      <c r="J131" s="766"/>
      <c r="K131" s="766"/>
      <c r="L131" s="766"/>
      <c r="M131" s="766"/>
      <c r="N131" s="766"/>
      <c r="O131" s="766"/>
      <c r="P131" s="766"/>
      <c r="Q131" s="766"/>
      <c r="R131" s="766"/>
      <c r="S131" s="766"/>
      <c r="T131" s="766"/>
      <c r="U131" s="766"/>
      <c r="V131" s="766"/>
      <c r="W131" s="766"/>
      <c r="X131" s="766"/>
      <c r="Y131" s="766"/>
      <c r="Z131" s="766"/>
      <c r="AA131" s="766"/>
      <c r="AB131" s="766"/>
      <c r="AC131" s="766"/>
      <c r="AD131" s="766"/>
      <c r="AE131" s="766"/>
      <c r="AF131" s="766"/>
      <c r="AG131" s="766"/>
      <c r="AH131" s="766"/>
      <c r="AI131" s="766"/>
      <c r="AJ131" s="766"/>
      <c r="AK131" s="766"/>
      <c r="AL131" s="766"/>
      <c r="AM131" s="766"/>
      <c r="AN131" s="766"/>
      <c r="AO131" s="766"/>
      <c r="AP131" s="766"/>
      <c r="AQ131" s="766"/>
      <c r="AR131" s="766"/>
      <c r="AS131" s="766"/>
      <c r="AT131" s="766"/>
      <c r="AU131" s="766"/>
      <c r="AV131" s="766"/>
      <c r="AW131" s="766"/>
      <c r="AX131" s="766"/>
      <c r="AY131" s="766"/>
      <c r="GC131" s="902"/>
      <c r="GE131" s="902"/>
      <c r="GG131" s="902"/>
    </row>
    <row r="132" spans="1:189">
      <c r="A132" s="890"/>
      <c r="B132" s="766"/>
      <c r="C132" s="766"/>
      <c r="D132" s="891"/>
      <c r="E132" s="766"/>
      <c r="F132" s="766"/>
      <c r="G132" s="766"/>
      <c r="H132" s="766"/>
      <c r="I132" s="766"/>
      <c r="J132" s="766"/>
      <c r="K132" s="766"/>
      <c r="L132" s="766"/>
      <c r="M132" s="766"/>
      <c r="N132" s="766"/>
      <c r="O132" s="766"/>
      <c r="P132" s="766"/>
      <c r="Q132" s="766"/>
      <c r="R132" s="766"/>
      <c r="S132" s="766"/>
      <c r="T132" s="766"/>
      <c r="U132" s="766"/>
      <c r="V132" s="766"/>
      <c r="W132" s="766"/>
      <c r="X132" s="766"/>
      <c r="Y132" s="766"/>
      <c r="Z132" s="766"/>
      <c r="AA132" s="766"/>
      <c r="AB132" s="766"/>
      <c r="AC132" s="766"/>
      <c r="AD132" s="766"/>
      <c r="AE132" s="766"/>
      <c r="AF132" s="766"/>
      <c r="AG132" s="766"/>
      <c r="AH132" s="766"/>
      <c r="AI132" s="766"/>
      <c r="AJ132" s="766"/>
      <c r="AK132" s="766"/>
      <c r="AL132" s="766"/>
      <c r="AM132" s="766"/>
      <c r="AN132" s="766"/>
      <c r="AO132" s="766"/>
      <c r="AP132" s="766"/>
      <c r="AQ132" s="766"/>
      <c r="AR132" s="766"/>
      <c r="AS132" s="766"/>
      <c r="AT132" s="766"/>
      <c r="AU132" s="766"/>
      <c r="AV132" s="766"/>
      <c r="AW132" s="766"/>
      <c r="AX132" s="766"/>
      <c r="AY132" s="766"/>
      <c r="GC132" s="902"/>
      <c r="GE132" s="902"/>
      <c r="GG132" s="902"/>
    </row>
    <row r="133" spans="1:189">
      <c r="A133" s="890"/>
      <c r="B133" s="766"/>
      <c r="C133" s="766"/>
      <c r="D133" s="891"/>
      <c r="E133" s="766"/>
      <c r="F133" s="766"/>
      <c r="G133" s="766"/>
      <c r="H133" s="766"/>
      <c r="I133" s="766"/>
      <c r="J133" s="766"/>
      <c r="K133" s="766"/>
      <c r="L133" s="766"/>
      <c r="M133" s="766"/>
      <c r="N133" s="766"/>
      <c r="O133" s="766"/>
      <c r="P133" s="766"/>
      <c r="Q133" s="766"/>
      <c r="R133" s="766"/>
      <c r="S133" s="766"/>
      <c r="T133" s="766"/>
      <c r="U133" s="766"/>
      <c r="V133" s="766"/>
      <c r="W133" s="766"/>
      <c r="X133" s="766"/>
      <c r="Y133" s="766"/>
      <c r="Z133" s="766"/>
      <c r="AA133" s="766"/>
      <c r="AB133" s="766"/>
      <c r="AC133" s="766"/>
      <c r="AD133" s="766"/>
      <c r="AE133" s="766"/>
      <c r="AF133" s="766"/>
      <c r="AG133" s="766"/>
      <c r="AH133" s="766"/>
      <c r="AI133" s="766"/>
      <c r="AJ133" s="766"/>
      <c r="AK133" s="766"/>
      <c r="AL133" s="766"/>
      <c r="AM133" s="766"/>
      <c r="AN133" s="766"/>
      <c r="AO133" s="766"/>
      <c r="AP133" s="766"/>
      <c r="AQ133" s="766"/>
      <c r="AR133" s="766"/>
      <c r="AS133" s="766"/>
      <c r="AT133" s="766"/>
      <c r="AU133" s="766"/>
      <c r="AV133" s="766"/>
      <c r="AW133" s="766"/>
      <c r="AX133" s="766"/>
      <c r="AY133" s="766"/>
      <c r="GC133" s="902"/>
      <c r="GE133" s="902"/>
      <c r="GG133" s="902"/>
    </row>
    <row r="134" spans="1:189">
      <c r="A134" s="890"/>
      <c r="B134" s="766"/>
      <c r="C134" s="766"/>
      <c r="D134" s="891"/>
      <c r="E134" s="766"/>
      <c r="F134" s="766"/>
      <c r="G134" s="766"/>
      <c r="H134" s="766"/>
      <c r="I134" s="766"/>
      <c r="J134" s="766"/>
      <c r="K134" s="766"/>
      <c r="L134" s="766"/>
      <c r="M134" s="766"/>
      <c r="N134" s="766"/>
      <c r="O134" s="766"/>
      <c r="P134" s="766"/>
      <c r="Q134" s="766"/>
      <c r="R134" s="766"/>
      <c r="S134" s="766"/>
      <c r="T134" s="766"/>
      <c r="U134" s="766"/>
      <c r="V134" s="766"/>
      <c r="W134" s="766"/>
      <c r="X134" s="766"/>
      <c r="Y134" s="766"/>
      <c r="Z134" s="766"/>
      <c r="AA134" s="766"/>
      <c r="AB134" s="766"/>
      <c r="AC134" s="766"/>
      <c r="AD134" s="766"/>
      <c r="AE134" s="766"/>
      <c r="AF134" s="766"/>
      <c r="AG134" s="766"/>
      <c r="AH134" s="766"/>
      <c r="AI134" s="766"/>
      <c r="AJ134" s="766"/>
      <c r="AK134" s="766"/>
      <c r="AL134" s="766"/>
      <c r="AM134" s="766"/>
      <c r="AN134" s="766"/>
      <c r="AO134" s="766"/>
      <c r="AP134" s="766"/>
      <c r="AQ134" s="766"/>
      <c r="AR134" s="766"/>
      <c r="AS134" s="766"/>
      <c r="AT134" s="766"/>
      <c r="AU134" s="766"/>
      <c r="AV134" s="766"/>
      <c r="AW134" s="766"/>
      <c r="AX134" s="766"/>
      <c r="AY134" s="766"/>
      <c r="GC134" s="902"/>
      <c r="GE134" s="902"/>
      <c r="GG134" s="902"/>
    </row>
    <row r="135" spans="1:189">
      <c r="A135" s="890"/>
      <c r="B135" s="766"/>
      <c r="C135" s="766"/>
      <c r="D135" s="891"/>
      <c r="E135" s="766"/>
      <c r="F135" s="766"/>
      <c r="G135" s="766"/>
      <c r="H135" s="766"/>
      <c r="I135" s="766"/>
      <c r="J135" s="766"/>
      <c r="K135" s="766"/>
      <c r="L135" s="766"/>
      <c r="M135" s="766"/>
      <c r="N135" s="766"/>
      <c r="O135" s="766"/>
      <c r="P135" s="766"/>
      <c r="Q135" s="766"/>
      <c r="R135" s="766"/>
      <c r="S135" s="766"/>
      <c r="T135" s="766"/>
      <c r="U135" s="766"/>
      <c r="V135" s="766"/>
      <c r="W135" s="766"/>
      <c r="X135" s="766"/>
      <c r="Y135" s="766"/>
      <c r="Z135" s="766"/>
      <c r="AA135" s="766"/>
      <c r="AB135" s="766"/>
      <c r="AC135" s="766"/>
      <c r="AD135" s="766"/>
      <c r="AE135" s="766"/>
      <c r="AF135" s="766"/>
      <c r="AG135" s="766"/>
      <c r="AH135" s="766"/>
      <c r="AI135" s="766"/>
      <c r="AJ135" s="766"/>
      <c r="AK135" s="766"/>
      <c r="AL135" s="766"/>
      <c r="AM135" s="766"/>
      <c r="AN135" s="766"/>
      <c r="AO135" s="766"/>
      <c r="AP135" s="766"/>
      <c r="AQ135" s="766"/>
      <c r="AR135" s="766"/>
      <c r="AS135" s="766"/>
      <c r="AT135" s="766"/>
      <c r="AU135" s="766"/>
      <c r="AV135" s="766"/>
      <c r="AW135" s="766"/>
      <c r="AX135" s="766"/>
      <c r="AY135" s="766"/>
      <c r="GC135" s="902"/>
      <c r="GE135" s="902"/>
      <c r="GG135" s="902"/>
    </row>
    <row r="136" spans="1:189">
      <c r="A136" s="890"/>
      <c r="B136" s="766"/>
      <c r="C136" s="766"/>
      <c r="D136" s="891"/>
      <c r="E136" s="766"/>
      <c r="F136" s="766"/>
      <c r="G136" s="766"/>
      <c r="H136" s="766"/>
      <c r="I136" s="766"/>
      <c r="J136" s="766"/>
      <c r="K136" s="766"/>
      <c r="L136" s="766"/>
      <c r="M136" s="766"/>
      <c r="N136" s="766"/>
      <c r="O136" s="766"/>
      <c r="P136" s="766"/>
      <c r="Q136" s="766"/>
      <c r="R136" s="766"/>
      <c r="S136" s="766"/>
      <c r="T136" s="766"/>
      <c r="U136" s="766"/>
      <c r="V136" s="766"/>
      <c r="W136" s="766"/>
      <c r="X136" s="766"/>
      <c r="Y136" s="766"/>
      <c r="Z136" s="766"/>
      <c r="AA136" s="766"/>
      <c r="AB136" s="766"/>
      <c r="AC136" s="766"/>
      <c r="AD136" s="766"/>
      <c r="AE136" s="766"/>
      <c r="AF136" s="766"/>
      <c r="AG136" s="766"/>
      <c r="AH136" s="766"/>
      <c r="AI136" s="766"/>
      <c r="AJ136" s="766"/>
      <c r="AK136" s="766"/>
      <c r="AL136" s="766"/>
      <c r="AM136" s="766"/>
      <c r="AN136" s="766"/>
      <c r="AO136" s="766"/>
      <c r="AP136" s="766"/>
      <c r="AQ136" s="766"/>
      <c r="AR136" s="766"/>
      <c r="AS136" s="766"/>
      <c r="AT136" s="766"/>
      <c r="AU136" s="766"/>
      <c r="AV136" s="766"/>
      <c r="AW136" s="766"/>
      <c r="AX136" s="766"/>
      <c r="AY136" s="766"/>
      <c r="GC136" s="902"/>
      <c r="GE136" s="902"/>
      <c r="GG136" s="902"/>
    </row>
    <row r="137" spans="1:189">
      <c r="A137" s="890"/>
      <c r="B137" s="766"/>
      <c r="C137" s="766"/>
      <c r="D137" s="891"/>
      <c r="E137" s="766"/>
      <c r="F137" s="766"/>
      <c r="G137" s="766"/>
      <c r="H137" s="766"/>
      <c r="I137" s="766"/>
      <c r="J137" s="766"/>
      <c r="K137" s="766"/>
      <c r="L137" s="766"/>
      <c r="M137" s="766"/>
      <c r="N137" s="766"/>
      <c r="O137" s="766"/>
      <c r="P137" s="766"/>
      <c r="Q137" s="766"/>
      <c r="R137" s="766"/>
      <c r="S137" s="766"/>
      <c r="T137" s="766"/>
      <c r="U137" s="766"/>
      <c r="V137" s="766"/>
      <c r="W137" s="766"/>
      <c r="X137" s="766"/>
      <c r="Y137" s="766"/>
      <c r="Z137" s="766"/>
      <c r="AA137" s="766"/>
      <c r="AB137" s="766"/>
      <c r="AC137" s="766"/>
      <c r="AD137" s="766"/>
      <c r="AE137" s="766"/>
      <c r="AF137" s="766"/>
      <c r="AG137" s="766"/>
      <c r="AH137" s="766"/>
      <c r="AI137" s="766"/>
      <c r="AJ137" s="766"/>
      <c r="AK137" s="766"/>
      <c r="AL137" s="766"/>
      <c r="AM137" s="766"/>
      <c r="AN137" s="766"/>
      <c r="AO137" s="766"/>
      <c r="AP137" s="766"/>
      <c r="AQ137" s="766"/>
      <c r="AR137" s="766"/>
      <c r="AS137" s="766"/>
      <c r="AT137" s="766"/>
      <c r="AU137" s="766"/>
      <c r="AV137" s="766"/>
      <c r="AW137" s="766"/>
      <c r="AX137" s="766"/>
      <c r="AY137" s="766"/>
      <c r="GC137" s="902"/>
      <c r="GE137" s="902"/>
      <c r="GG137" s="902"/>
    </row>
    <row r="138" spans="1:189">
      <c r="A138" s="890"/>
      <c r="B138" s="766"/>
      <c r="C138" s="766"/>
      <c r="D138" s="891"/>
      <c r="E138" s="766"/>
      <c r="F138" s="766"/>
      <c r="G138" s="766"/>
      <c r="H138" s="766"/>
      <c r="I138" s="766"/>
      <c r="J138" s="766"/>
      <c r="K138" s="766"/>
      <c r="L138" s="766"/>
      <c r="M138" s="766"/>
      <c r="N138" s="766"/>
      <c r="O138" s="766"/>
      <c r="P138" s="766"/>
      <c r="Q138" s="766"/>
      <c r="R138" s="766"/>
      <c r="S138" s="766"/>
      <c r="T138" s="766"/>
      <c r="U138" s="766"/>
      <c r="V138" s="766"/>
      <c r="W138" s="766"/>
      <c r="X138" s="766"/>
      <c r="Y138" s="766"/>
      <c r="Z138" s="766"/>
      <c r="AA138" s="766"/>
      <c r="AB138" s="766"/>
      <c r="AC138" s="766"/>
      <c r="AD138" s="766"/>
      <c r="AE138" s="766"/>
      <c r="AF138" s="766"/>
      <c r="AG138" s="766"/>
      <c r="AH138" s="766"/>
      <c r="AI138" s="766"/>
      <c r="AJ138" s="766"/>
      <c r="AK138" s="766"/>
      <c r="AL138" s="766"/>
      <c r="AM138" s="766"/>
      <c r="AN138" s="766"/>
      <c r="AO138" s="766"/>
      <c r="AP138" s="766"/>
      <c r="AQ138" s="766"/>
      <c r="AR138" s="766"/>
      <c r="AS138" s="766"/>
      <c r="AT138" s="766"/>
      <c r="AU138" s="766"/>
      <c r="AV138" s="766"/>
      <c r="AW138" s="766"/>
      <c r="AX138" s="766"/>
      <c r="AY138" s="766"/>
      <c r="GC138" s="902"/>
      <c r="GE138" s="902"/>
      <c r="GG138" s="902"/>
    </row>
    <row r="139" spans="1:189">
      <c r="A139" s="890"/>
      <c r="B139" s="766"/>
      <c r="C139" s="766"/>
      <c r="D139" s="891"/>
      <c r="E139" s="766"/>
      <c r="F139" s="766"/>
      <c r="G139" s="766"/>
      <c r="H139" s="766"/>
      <c r="I139" s="766"/>
      <c r="J139" s="766"/>
      <c r="K139" s="766"/>
      <c r="L139" s="766"/>
      <c r="M139" s="766"/>
      <c r="N139" s="766"/>
      <c r="O139" s="766"/>
      <c r="P139" s="766"/>
      <c r="Q139" s="766"/>
      <c r="R139" s="766"/>
      <c r="S139" s="766"/>
      <c r="T139" s="766"/>
      <c r="U139" s="766"/>
      <c r="V139" s="766"/>
      <c r="W139" s="766"/>
      <c r="X139" s="766"/>
      <c r="Y139" s="766"/>
      <c r="Z139" s="766"/>
      <c r="AA139" s="766"/>
      <c r="AB139" s="766"/>
      <c r="AC139" s="766"/>
      <c r="AD139" s="766"/>
      <c r="AE139" s="766"/>
      <c r="AF139" s="766"/>
      <c r="AG139" s="766"/>
      <c r="AH139" s="766"/>
      <c r="AI139" s="766"/>
      <c r="AJ139" s="766"/>
      <c r="AK139" s="766"/>
      <c r="AL139" s="766"/>
      <c r="AM139" s="766"/>
      <c r="AN139" s="766"/>
      <c r="AO139" s="766"/>
      <c r="AP139" s="766"/>
      <c r="AQ139" s="766"/>
      <c r="AR139" s="766"/>
      <c r="AS139" s="766"/>
      <c r="AT139" s="766"/>
      <c r="AU139" s="766"/>
      <c r="AV139" s="766"/>
      <c r="AW139" s="766"/>
      <c r="AX139" s="766"/>
      <c r="AY139" s="766"/>
      <c r="GC139" s="902"/>
      <c r="GE139" s="902"/>
      <c r="GG139" s="902"/>
    </row>
    <row r="140" spans="1:189">
      <c r="A140" s="890"/>
      <c r="B140" s="766"/>
      <c r="C140" s="766"/>
      <c r="D140" s="891"/>
      <c r="E140" s="766"/>
      <c r="F140" s="766"/>
      <c r="G140" s="766"/>
      <c r="H140" s="766"/>
      <c r="I140" s="766"/>
      <c r="J140" s="766"/>
      <c r="K140" s="766"/>
      <c r="L140" s="766"/>
      <c r="M140" s="766"/>
      <c r="N140" s="766"/>
      <c r="O140" s="766"/>
      <c r="P140" s="766"/>
      <c r="Q140" s="766"/>
      <c r="R140" s="766"/>
      <c r="S140" s="766"/>
      <c r="T140" s="766"/>
      <c r="U140" s="766"/>
      <c r="V140" s="766"/>
      <c r="W140" s="766"/>
      <c r="X140" s="766"/>
      <c r="Y140" s="766"/>
      <c r="Z140" s="766"/>
      <c r="AA140" s="766"/>
      <c r="AB140" s="766"/>
      <c r="AC140" s="766"/>
      <c r="AD140" s="766"/>
      <c r="AE140" s="766"/>
      <c r="AF140" s="766"/>
      <c r="AG140" s="766"/>
      <c r="AH140" s="766"/>
      <c r="AI140" s="766"/>
      <c r="AJ140" s="766"/>
      <c r="AK140" s="766"/>
      <c r="AL140" s="766"/>
      <c r="AM140" s="766"/>
      <c r="AN140" s="766"/>
      <c r="AO140" s="766"/>
      <c r="AP140" s="766"/>
      <c r="AQ140" s="766"/>
      <c r="AR140" s="766"/>
      <c r="AS140" s="766"/>
      <c r="AT140" s="766"/>
      <c r="AU140" s="766"/>
      <c r="AV140" s="766"/>
      <c r="AW140" s="766"/>
      <c r="AX140" s="766"/>
      <c r="AY140" s="766"/>
      <c r="GC140" s="902"/>
      <c r="GE140" s="902"/>
      <c r="GG140" s="902"/>
    </row>
    <row r="141" spans="1:189">
      <c r="A141" s="890"/>
      <c r="B141" s="766"/>
      <c r="C141" s="766"/>
      <c r="D141" s="891"/>
      <c r="E141" s="766"/>
      <c r="F141" s="766"/>
      <c r="G141" s="766"/>
      <c r="H141" s="766"/>
      <c r="I141" s="766"/>
      <c r="J141" s="766"/>
      <c r="K141" s="766"/>
      <c r="L141" s="766"/>
      <c r="M141" s="766"/>
      <c r="N141" s="766"/>
      <c r="O141" s="766"/>
      <c r="P141" s="766"/>
      <c r="Q141" s="766"/>
      <c r="R141" s="766"/>
      <c r="S141" s="766"/>
      <c r="T141" s="766"/>
      <c r="U141" s="766"/>
      <c r="V141" s="766"/>
      <c r="W141" s="766"/>
      <c r="X141" s="766"/>
      <c r="Y141" s="766"/>
      <c r="Z141" s="766"/>
      <c r="AA141" s="766"/>
      <c r="AB141" s="766"/>
      <c r="AC141" s="766"/>
      <c r="AD141" s="766"/>
      <c r="AE141" s="766"/>
      <c r="AF141" s="766"/>
      <c r="AG141" s="766"/>
      <c r="AH141" s="766"/>
      <c r="AI141" s="766"/>
      <c r="AJ141" s="766"/>
      <c r="AK141" s="766"/>
      <c r="AL141" s="766"/>
      <c r="AM141" s="766"/>
      <c r="AN141" s="766"/>
      <c r="AO141" s="766"/>
      <c r="AP141" s="766"/>
      <c r="AQ141" s="766"/>
      <c r="AR141" s="766"/>
      <c r="AS141" s="766"/>
      <c r="AT141" s="766"/>
      <c r="AU141" s="766"/>
      <c r="AV141" s="766"/>
      <c r="AW141" s="766"/>
      <c r="AX141" s="766"/>
      <c r="AY141" s="766"/>
      <c r="GC141" s="902"/>
      <c r="GE141" s="902"/>
      <c r="GG141" s="902"/>
    </row>
    <row r="142" spans="1:189">
      <c r="A142" s="890"/>
      <c r="B142" s="766"/>
      <c r="C142" s="766"/>
      <c r="D142" s="891"/>
      <c r="E142" s="766"/>
      <c r="F142" s="766"/>
      <c r="G142" s="766"/>
      <c r="H142" s="766"/>
      <c r="I142" s="766"/>
      <c r="J142" s="766"/>
      <c r="K142" s="766"/>
      <c r="L142" s="766"/>
      <c r="M142" s="766"/>
      <c r="N142" s="766"/>
      <c r="O142" s="766"/>
      <c r="P142" s="766"/>
      <c r="Q142" s="766"/>
      <c r="R142" s="766"/>
      <c r="S142" s="766"/>
      <c r="T142" s="766"/>
      <c r="U142" s="766"/>
      <c r="V142" s="766"/>
      <c r="W142" s="766"/>
      <c r="X142" s="766"/>
      <c r="Y142" s="766"/>
      <c r="Z142" s="766"/>
      <c r="AA142" s="766"/>
      <c r="AB142" s="766"/>
      <c r="AC142" s="766"/>
      <c r="AD142" s="766"/>
      <c r="AE142" s="766"/>
      <c r="AF142" s="766"/>
      <c r="AG142" s="766"/>
      <c r="AH142" s="766"/>
      <c r="AI142" s="766"/>
      <c r="AJ142" s="766"/>
      <c r="AK142" s="766"/>
      <c r="AL142" s="766"/>
      <c r="AM142" s="766"/>
      <c r="AN142" s="766"/>
      <c r="AO142" s="766"/>
      <c r="AP142" s="766"/>
      <c r="AQ142" s="766"/>
      <c r="AR142" s="766"/>
      <c r="AS142" s="766"/>
      <c r="AT142" s="766"/>
      <c r="AU142" s="766"/>
      <c r="AV142" s="766"/>
      <c r="AW142" s="766"/>
      <c r="AX142" s="766"/>
      <c r="AY142" s="766"/>
      <c r="GC142" s="902"/>
      <c r="GE142" s="902"/>
      <c r="GG142" s="902"/>
    </row>
    <row r="143" spans="1:189">
      <c r="A143" s="890"/>
      <c r="B143" s="766"/>
      <c r="C143" s="766"/>
      <c r="D143" s="891"/>
      <c r="E143" s="766"/>
      <c r="F143" s="766"/>
      <c r="G143" s="766"/>
      <c r="H143" s="766"/>
      <c r="I143" s="766"/>
      <c r="J143" s="766"/>
      <c r="K143" s="766"/>
      <c r="L143" s="766"/>
      <c r="M143" s="766"/>
      <c r="N143" s="766"/>
      <c r="O143" s="766"/>
      <c r="P143" s="766"/>
      <c r="Q143" s="766"/>
      <c r="R143" s="766"/>
      <c r="S143" s="766"/>
      <c r="T143" s="766"/>
      <c r="U143" s="766"/>
      <c r="V143" s="766"/>
      <c r="W143" s="766"/>
      <c r="X143" s="766"/>
      <c r="Y143" s="766"/>
      <c r="Z143" s="766"/>
      <c r="AA143" s="766"/>
      <c r="AB143" s="766"/>
      <c r="AC143" s="766"/>
      <c r="AD143" s="766"/>
      <c r="AE143" s="766"/>
      <c r="AF143" s="766"/>
      <c r="AG143" s="766"/>
      <c r="AH143" s="766"/>
      <c r="AI143" s="766"/>
      <c r="AJ143" s="766"/>
      <c r="AK143" s="766"/>
      <c r="AL143" s="766"/>
      <c r="AM143" s="766"/>
      <c r="AN143" s="766"/>
      <c r="AO143" s="766"/>
      <c r="AP143" s="766"/>
      <c r="AQ143" s="766"/>
      <c r="AR143" s="766"/>
      <c r="AS143" s="766"/>
      <c r="AT143" s="766"/>
      <c r="AU143" s="766"/>
      <c r="AV143" s="766"/>
      <c r="AW143" s="766"/>
      <c r="AX143" s="766"/>
      <c r="AY143" s="766"/>
      <c r="GC143" s="902"/>
      <c r="GE143" s="902"/>
      <c r="GG143" s="902"/>
    </row>
    <row r="144" spans="1:189">
      <c r="A144" s="890"/>
      <c r="B144" s="766"/>
      <c r="C144" s="766"/>
      <c r="D144" s="891"/>
      <c r="E144" s="766"/>
      <c r="F144" s="766"/>
      <c r="G144" s="766"/>
      <c r="H144" s="766"/>
      <c r="I144" s="766"/>
      <c r="J144" s="766"/>
      <c r="K144" s="766"/>
      <c r="L144" s="766"/>
      <c r="M144" s="766"/>
      <c r="N144" s="766"/>
      <c r="O144" s="766"/>
      <c r="P144" s="766"/>
      <c r="Q144" s="766"/>
      <c r="R144" s="766"/>
      <c r="S144" s="766"/>
      <c r="T144" s="766"/>
      <c r="U144" s="766"/>
      <c r="V144" s="766"/>
      <c r="W144" s="766"/>
      <c r="X144" s="766"/>
      <c r="Y144" s="766"/>
      <c r="Z144" s="766"/>
      <c r="AA144" s="766"/>
      <c r="AB144" s="766"/>
      <c r="AC144" s="766"/>
      <c r="AD144" s="766"/>
      <c r="AE144" s="766"/>
      <c r="AF144" s="766"/>
      <c r="AG144" s="766"/>
      <c r="AH144" s="766"/>
      <c r="AI144" s="766"/>
      <c r="AJ144" s="766"/>
      <c r="AK144" s="766"/>
      <c r="AL144" s="766"/>
      <c r="AM144" s="766"/>
      <c r="AN144" s="766"/>
      <c r="AO144" s="766"/>
      <c r="AP144" s="766"/>
      <c r="AQ144" s="766"/>
      <c r="AR144" s="766"/>
      <c r="AS144" s="766"/>
      <c r="AT144" s="766"/>
      <c r="AU144" s="766"/>
      <c r="AV144" s="766"/>
      <c r="AW144" s="766"/>
      <c r="AX144" s="766"/>
      <c r="AY144" s="766"/>
      <c r="GC144" s="902"/>
      <c r="GE144" s="902"/>
      <c r="GG144" s="902"/>
    </row>
    <row r="145" spans="1:51">
      <c r="A145" s="890"/>
      <c r="B145" s="766"/>
      <c r="C145" s="766"/>
      <c r="D145" s="891"/>
      <c r="E145" s="766"/>
      <c r="F145" s="766"/>
      <c r="G145" s="766"/>
      <c r="H145" s="766"/>
      <c r="I145" s="766"/>
      <c r="J145" s="766"/>
      <c r="K145" s="766"/>
      <c r="L145" s="766"/>
      <c r="M145" s="766"/>
      <c r="N145" s="766"/>
      <c r="O145" s="766"/>
      <c r="P145" s="766"/>
      <c r="Q145" s="766"/>
      <c r="R145" s="766"/>
      <c r="S145" s="766"/>
      <c r="T145" s="766"/>
      <c r="U145" s="766"/>
      <c r="V145" s="766"/>
      <c r="W145" s="766"/>
      <c r="X145" s="766"/>
      <c r="Y145" s="766"/>
      <c r="Z145" s="766"/>
      <c r="AA145" s="766"/>
      <c r="AB145" s="766"/>
      <c r="AC145" s="766"/>
      <c r="AD145" s="766"/>
      <c r="AE145" s="766"/>
      <c r="AF145" s="766"/>
      <c r="AG145" s="766"/>
      <c r="AH145" s="766"/>
      <c r="AI145" s="766"/>
      <c r="AJ145" s="766"/>
      <c r="AK145" s="766"/>
      <c r="AL145" s="766"/>
      <c r="AM145" s="766"/>
      <c r="AN145" s="766"/>
      <c r="AO145" s="766"/>
      <c r="AP145" s="766"/>
      <c r="AQ145" s="766"/>
      <c r="AR145" s="766"/>
      <c r="AS145" s="766"/>
      <c r="AT145" s="766"/>
      <c r="AU145" s="766"/>
      <c r="AV145" s="766"/>
      <c r="AW145" s="766"/>
      <c r="AX145" s="766"/>
      <c r="AY145" s="766"/>
    </row>
    <row r="146" spans="1:51">
      <c r="A146" s="890"/>
      <c r="B146" s="766"/>
      <c r="C146" s="766"/>
      <c r="D146" s="891"/>
      <c r="E146" s="766"/>
      <c r="F146" s="766"/>
      <c r="G146" s="766"/>
      <c r="H146" s="766"/>
      <c r="I146" s="766"/>
      <c r="J146" s="766"/>
      <c r="K146" s="766"/>
      <c r="L146" s="766"/>
      <c r="M146" s="766"/>
      <c r="N146" s="766"/>
      <c r="O146" s="766"/>
      <c r="P146" s="766"/>
      <c r="Q146" s="766"/>
      <c r="R146" s="766"/>
      <c r="S146" s="766"/>
      <c r="T146" s="766"/>
      <c r="U146" s="766"/>
      <c r="V146" s="766"/>
      <c r="W146" s="766"/>
      <c r="X146" s="766"/>
      <c r="Y146" s="766"/>
      <c r="Z146" s="766"/>
      <c r="AA146" s="766"/>
      <c r="AB146" s="766"/>
      <c r="AC146" s="766"/>
      <c r="AD146" s="766"/>
      <c r="AE146" s="766"/>
      <c r="AF146" s="766"/>
      <c r="AG146" s="766"/>
      <c r="AH146" s="766"/>
      <c r="AI146" s="766"/>
      <c r="AJ146" s="766"/>
      <c r="AK146" s="766"/>
      <c r="AL146" s="766"/>
      <c r="AM146" s="766"/>
      <c r="AN146" s="766"/>
      <c r="AO146" s="766"/>
      <c r="AP146" s="766"/>
      <c r="AQ146" s="766"/>
      <c r="AR146" s="766"/>
      <c r="AS146" s="766"/>
      <c r="AT146" s="766"/>
      <c r="AU146" s="766"/>
      <c r="AV146" s="766"/>
      <c r="AW146" s="766"/>
      <c r="AX146" s="766"/>
      <c r="AY146" s="766"/>
    </row>
    <row r="147" spans="1:51">
      <c r="A147" s="890"/>
      <c r="B147" s="766"/>
      <c r="C147" s="766"/>
      <c r="D147" s="891"/>
      <c r="E147" s="766"/>
      <c r="F147" s="766"/>
      <c r="G147" s="766"/>
      <c r="H147" s="766"/>
      <c r="I147" s="766"/>
      <c r="J147" s="766"/>
      <c r="K147" s="766"/>
      <c r="L147" s="766"/>
      <c r="M147" s="766"/>
      <c r="N147" s="766"/>
      <c r="O147" s="766"/>
      <c r="P147" s="766"/>
      <c r="Q147" s="766"/>
      <c r="R147" s="766"/>
      <c r="S147" s="766"/>
      <c r="T147" s="766"/>
      <c r="U147" s="766"/>
      <c r="V147" s="766"/>
      <c r="W147" s="766"/>
      <c r="X147" s="766"/>
      <c r="Y147" s="766"/>
      <c r="Z147" s="766"/>
      <c r="AA147" s="766"/>
      <c r="AB147" s="766"/>
      <c r="AC147" s="766"/>
      <c r="AD147" s="766"/>
      <c r="AE147" s="766"/>
      <c r="AF147" s="766"/>
      <c r="AG147" s="766"/>
      <c r="AH147" s="766"/>
      <c r="AI147" s="766"/>
      <c r="AJ147" s="766"/>
      <c r="AK147" s="766"/>
      <c r="AL147" s="766"/>
      <c r="AM147" s="766"/>
      <c r="AN147" s="766"/>
      <c r="AO147" s="766"/>
      <c r="AP147" s="766"/>
      <c r="AQ147" s="766"/>
      <c r="AR147" s="766"/>
      <c r="AS147" s="766"/>
      <c r="AT147" s="766"/>
      <c r="AU147" s="766"/>
      <c r="AV147" s="766"/>
      <c r="AW147" s="766"/>
      <c r="AX147" s="766"/>
      <c r="AY147" s="766"/>
    </row>
    <row r="148" spans="1:51">
      <c r="A148" s="890"/>
      <c r="B148" s="766"/>
      <c r="C148" s="766"/>
      <c r="D148" s="891"/>
      <c r="E148" s="766"/>
      <c r="F148" s="766"/>
      <c r="G148" s="766"/>
      <c r="H148" s="766"/>
      <c r="I148" s="766"/>
      <c r="J148" s="766"/>
      <c r="K148" s="766"/>
      <c r="L148" s="766"/>
      <c r="M148" s="766"/>
      <c r="N148" s="766"/>
      <c r="O148" s="766"/>
      <c r="P148" s="766"/>
      <c r="Q148" s="766"/>
      <c r="R148" s="766"/>
      <c r="S148" s="766"/>
      <c r="T148" s="766"/>
      <c r="U148" s="766"/>
      <c r="V148" s="766"/>
      <c r="W148" s="766"/>
      <c r="X148" s="766"/>
      <c r="Y148" s="766"/>
      <c r="Z148" s="766"/>
      <c r="AA148" s="766"/>
      <c r="AB148" s="766"/>
      <c r="AC148" s="766"/>
      <c r="AD148" s="766"/>
      <c r="AE148" s="766"/>
      <c r="AF148" s="766"/>
      <c r="AG148" s="766"/>
      <c r="AH148" s="766"/>
      <c r="AI148" s="766"/>
      <c r="AJ148" s="766"/>
      <c r="AK148" s="766"/>
      <c r="AL148" s="766"/>
      <c r="AM148" s="766"/>
      <c r="AN148" s="766"/>
      <c r="AO148" s="766"/>
      <c r="AP148" s="766"/>
      <c r="AQ148" s="766"/>
      <c r="AR148" s="766"/>
      <c r="AS148" s="766"/>
      <c r="AT148" s="766"/>
      <c r="AU148" s="766"/>
      <c r="AV148" s="766"/>
      <c r="AW148" s="766"/>
      <c r="AX148" s="766"/>
      <c r="AY148" s="766"/>
    </row>
    <row r="149" spans="1:51">
      <c r="A149" s="890"/>
      <c r="B149" s="766"/>
      <c r="C149" s="766"/>
      <c r="D149" s="891"/>
      <c r="E149" s="766"/>
      <c r="F149" s="766"/>
      <c r="G149" s="766"/>
      <c r="H149" s="766"/>
      <c r="I149" s="766"/>
      <c r="J149" s="766"/>
      <c r="K149" s="766"/>
      <c r="L149" s="766"/>
      <c r="M149" s="766"/>
      <c r="N149" s="766"/>
      <c r="O149" s="766"/>
      <c r="P149" s="766"/>
      <c r="Q149" s="766"/>
      <c r="R149" s="766"/>
      <c r="S149" s="766"/>
      <c r="T149" s="766"/>
      <c r="U149" s="766"/>
      <c r="V149" s="766"/>
      <c r="W149" s="766"/>
      <c r="X149" s="766"/>
      <c r="Y149" s="766"/>
      <c r="Z149" s="766"/>
      <c r="AA149" s="766"/>
      <c r="AB149" s="766"/>
      <c r="AC149" s="766"/>
      <c r="AD149" s="766"/>
      <c r="AE149" s="766"/>
      <c r="AF149" s="766"/>
      <c r="AG149" s="766"/>
      <c r="AH149" s="766"/>
      <c r="AI149" s="766"/>
      <c r="AJ149" s="766"/>
      <c r="AK149" s="766"/>
      <c r="AL149" s="766"/>
      <c r="AM149" s="766"/>
      <c r="AN149" s="766"/>
      <c r="AO149" s="766"/>
      <c r="AP149" s="766"/>
      <c r="AQ149" s="766"/>
      <c r="AR149" s="766"/>
      <c r="AS149" s="766"/>
      <c r="AT149" s="766"/>
      <c r="AU149" s="766"/>
      <c r="AV149" s="766"/>
      <c r="AW149" s="766"/>
      <c r="AX149" s="766"/>
      <c r="AY149" s="766"/>
    </row>
    <row r="150" spans="1:51">
      <c r="A150" s="890"/>
      <c r="B150" s="766"/>
      <c r="C150" s="766"/>
      <c r="D150" s="891"/>
      <c r="E150" s="766"/>
      <c r="F150" s="766"/>
      <c r="G150" s="766"/>
      <c r="H150" s="766"/>
      <c r="I150" s="766"/>
      <c r="J150" s="766"/>
      <c r="K150" s="766"/>
      <c r="L150" s="766"/>
      <c r="M150" s="766"/>
      <c r="N150" s="766"/>
      <c r="O150" s="766"/>
      <c r="P150" s="766"/>
      <c r="Q150" s="766"/>
      <c r="R150" s="766"/>
      <c r="S150" s="766"/>
      <c r="T150" s="766"/>
      <c r="U150" s="766"/>
      <c r="V150" s="766"/>
      <c r="W150" s="766"/>
      <c r="X150" s="766"/>
      <c r="Y150" s="766"/>
      <c r="Z150" s="766"/>
      <c r="AA150" s="766"/>
      <c r="AB150" s="766"/>
      <c r="AC150" s="766"/>
      <c r="AD150" s="766"/>
      <c r="AE150" s="766"/>
      <c r="AF150" s="766"/>
      <c r="AG150" s="766"/>
      <c r="AH150" s="766"/>
      <c r="AI150" s="766"/>
      <c r="AJ150" s="766"/>
      <c r="AK150" s="766"/>
      <c r="AL150" s="766"/>
      <c r="AM150" s="766"/>
      <c r="AN150" s="766"/>
      <c r="AO150" s="766"/>
      <c r="AP150" s="766"/>
      <c r="AQ150" s="766"/>
      <c r="AR150" s="766"/>
      <c r="AS150" s="766"/>
      <c r="AT150" s="766"/>
      <c r="AU150" s="766"/>
      <c r="AV150" s="766"/>
      <c r="AW150" s="766"/>
      <c r="AX150" s="766"/>
      <c r="AY150" s="766"/>
    </row>
    <row r="151" spans="1:51">
      <c r="A151" s="890"/>
      <c r="B151" s="766"/>
      <c r="C151" s="766"/>
      <c r="D151" s="891"/>
      <c r="E151" s="766"/>
      <c r="F151" s="766"/>
      <c r="G151" s="766"/>
      <c r="H151" s="766"/>
      <c r="I151" s="766"/>
      <c r="J151" s="766"/>
      <c r="K151" s="766"/>
      <c r="L151" s="766"/>
      <c r="M151" s="766"/>
      <c r="N151" s="766"/>
      <c r="O151" s="766"/>
      <c r="P151" s="766"/>
      <c r="Q151" s="766"/>
      <c r="R151" s="766"/>
      <c r="S151" s="766"/>
      <c r="T151" s="766"/>
      <c r="U151" s="766"/>
      <c r="V151" s="766"/>
      <c r="W151" s="766"/>
      <c r="X151" s="766"/>
      <c r="Y151" s="766"/>
      <c r="Z151" s="766"/>
      <c r="AA151" s="766"/>
      <c r="AB151" s="766"/>
      <c r="AC151" s="766"/>
      <c r="AD151" s="766"/>
      <c r="AE151" s="766"/>
      <c r="AF151" s="766"/>
      <c r="AG151" s="766"/>
      <c r="AH151" s="766"/>
      <c r="AI151" s="766"/>
      <c r="AJ151" s="766"/>
      <c r="AK151" s="766"/>
      <c r="AL151" s="766"/>
      <c r="AM151" s="766"/>
      <c r="AN151" s="766"/>
      <c r="AO151" s="766"/>
      <c r="AP151" s="766"/>
      <c r="AQ151" s="766"/>
      <c r="AR151" s="766"/>
      <c r="AS151" s="766"/>
      <c r="AT151" s="766"/>
      <c r="AU151" s="766"/>
      <c r="AV151" s="766"/>
      <c r="AW151" s="766"/>
      <c r="AX151" s="766"/>
      <c r="AY151" s="766"/>
    </row>
    <row r="152" spans="1:51">
      <c r="A152" s="890"/>
      <c r="B152" s="766"/>
      <c r="C152" s="766"/>
      <c r="D152" s="891"/>
      <c r="E152" s="766"/>
      <c r="F152" s="766"/>
      <c r="G152" s="766"/>
      <c r="H152" s="766"/>
      <c r="I152" s="766"/>
      <c r="J152" s="766"/>
      <c r="K152" s="766"/>
      <c r="L152" s="766"/>
      <c r="M152" s="766"/>
      <c r="N152" s="766"/>
      <c r="O152" s="766"/>
      <c r="P152" s="766"/>
      <c r="Q152" s="766"/>
      <c r="R152" s="766"/>
      <c r="S152" s="766"/>
      <c r="T152" s="766"/>
      <c r="U152" s="766"/>
      <c r="V152" s="766"/>
      <c r="W152" s="766"/>
      <c r="X152" s="766"/>
      <c r="Y152" s="766"/>
      <c r="Z152" s="766"/>
      <c r="AA152" s="766"/>
      <c r="AB152" s="766"/>
      <c r="AC152" s="766"/>
      <c r="AD152" s="766"/>
      <c r="AE152" s="766"/>
      <c r="AF152" s="766"/>
      <c r="AG152" s="766"/>
      <c r="AH152" s="766"/>
      <c r="AI152" s="766"/>
      <c r="AJ152" s="766"/>
      <c r="AK152" s="766"/>
      <c r="AL152" s="766"/>
      <c r="AM152" s="766"/>
      <c r="AN152" s="766"/>
      <c r="AO152" s="766"/>
      <c r="AP152" s="766"/>
      <c r="AQ152" s="766"/>
      <c r="AR152" s="766"/>
      <c r="AS152" s="766"/>
      <c r="AT152" s="766"/>
      <c r="AU152" s="766"/>
      <c r="AV152" s="766"/>
      <c r="AW152" s="766"/>
      <c r="AX152" s="766"/>
      <c r="AY152" s="766"/>
    </row>
    <row r="153" spans="1:51">
      <c r="A153" s="890"/>
      <c r="B153" s="766"/>
      <c r="C153" s="766"/>
      <c r="D153" s="891"/>
      <c r="E153" s="766"/>
      <c r="F153" s="766"/>
      <c r="G153" s="766"/>
      <c r="H153" s="766"/>
      <c r="I153" s="766"/>
      <c r="J153" s="766"/>
      <c r="K153" s="766"/>
      <c r="L153" s="766"/>
      <c r="M153" s="766"/>
      <c r="N153" s="766"/>
      <c r="O153" s="766"/>
      <c r="P153" s="766"/>
      <c r="Q153" s="766"/>
      <c r="R153" s="766"/>
      <c r="S153" s="766"/>
      <c r="T153" s="766"/>
      <c r="U153" s="766"/>
      <c r="V153" s="766"/>
      <c r="W153" s="766"/>
      <c r="X153" s="766"/>
      <c r="Y153" s="766"/>
      <c r="Z153" s="766"/>
      <c r="AA153" s="766"/>
      <c r="AB153" s="766"/>
      <c r="AC153" s="766"/>
      <c r="AD153" s="766"/>
      <c r="AE153" s="766"/>
      <c r="AF153" s="766"/>
      <c r="AG153" s="766"/>
      <c r="AH153" s="766"/>
      <c r="AI153" s="766"/>
      <c r="AJ153" s="766"/>
      <c r="AK153" s="766"/>
      <c r="AL153" s="766"/>
      <c r="AM153" s="766"/>
      <c r="AN153" s="766"/>
      <c r="AO153" s="766"/>
      <c r="AP153" s="766"/>
      <c r="AQ153" s="766"/>
      <c r="AR153" s="766"/>
      <c r="AS153" s="766"/>
      <c r="AT153" s="766"/>
      <c r="AU153" s="766"/>
      <c r="AV153" s="766"/>
      <c r="AW153" s="766"/>
      <c r="AX153" s="766"/>
      <c r="AY153" s="766"/>
    </row>
    <row r="154" spans="1:51">
      <c r="A154" s="890"/>
      <c r="B154" s="766"/>
      <c r="C154" s="766"/>
      <c r="D154" s="891"/>
      <c r="E154" s="766"/>
      <c r="F154" s="766"/>
      <c r="G154" s="766"/>
      <c r="H154" s="766"/>
      <c r="I154" s="766"/>
      <c r="J154" s="766"/>
      <c r="K154" s="766"/>
      <c r="L154" s="766"/>
      <c r="M154" s="766"/>
      <c r="N154" s="766"/>
      <c r="O154" s="766"/>
      <c r="P154" s="766"/>
      <c r="Q154" s="766"/>
      <c r="R154" s="766"/>
      <c r="S154" s="766"/>
      <c r="T154" s="766"/>
      <c r="U154" s="766"/>
      <c r="V154" s="766"/>
      <c r="W154" s="766"/>
      <c r="X154" s="766"/>
      <c r="Y154" s="766"/>
      <c r="Z154" s="766"/>
      <c r="AA154" s="766"/>
      <c r="AB154" s="766"/>
      <c r="AC154" s="766"/>
      <c r="AD154" s="766"/>
      <c r="AE154" s="766"/>
      <c r="AF154" s="766"/>
      <c r="AG154" s="766"/>
      <c r="AH154" s="766"/>
      <c r="AI154" s="766"/>
      <c r="AJ154" s="766"/>
      <c r="AK154" s="766"/>
      <c r="AL154" s="766"/>
      <c r="AM154" s="766"/>
      <c r="AN154" s="766"/>
      <c r="AO154" s="766"/>
      <c r="AP154" s="766"/>
      <c r="AQ154" s="766"/>
      <c r="AR154" s="766"/>
      <c r="AS154" s="766"/>
      <c r="AT154" s="766"/>
      <c r="AU154" s="766"/>
      <c r="AV154" s="766"/>
      <c r="AW154" s="766"/>
      <c r="AX154" s="766"/>
      <c r="AY154" s="766"/>
    </row>
    <row r="155" spans="1:51">
      <c r="A155" s="890"/>
      <c r="B155" s="766"/>
      <c r="C155" s="766"/>
      <c r="D155" s="891"/>
      <c r="E155" s="766"/>
      <c r="F155" s="766"/>
      <c r="G155" s="766"/>
      <c r="H155" s="766"/>
      <c r="I155" s="766"/>
      <c r="J155" s="766"/>
      <c r="K155" s="766"/>
      <c r="L155" s="766"/>
      <c r="M155" s="766"/>
      <c r="N155" s="766"/>
      <c r="O155" s="766"/>
      <c r="P155" s="766"/>
      <c r="Q155" s="766"/>
      <c r="R155" s="766"/>
      <c r="S155" s="766"/>
      <c r="T155" s="766"/>
      <c r="U155" s="766"/>
      <c r="V155" s="766"/>
      <c r="W155" s="766"/>
      <c r="X155" s="766"/>
      <c r="Y155" s="766"/>
      <c r="Z155" s="766"/>
      <c r="AA155" s="766"/>
      <c r="AB155" s="766"/>
      <c r="AC155" s="766"/>
      <c r="AD155" s="766"/>
      <c r="AE155" s="766"/>
      <c r="AF155" s="766"/>
      <c r="AG155" s="766"/>
      <c r="AH155" s="766"/>
      <c r="AI155" s="766"/>
      <c r="AJ155" s="766"/>
      <c r="AK155" s="766"/>
      <c r="AL155" s="766"/>
      <c r="AM155" s="766"/>
      <c r="AN155" s="766"/>
      <c r="AO155" s="766"/>
      <c r="AP155" s="766"/>
      <c r="AQ155" s="766"/>
      <c r="AR155" s="766"/>
      <c r="AS155" s="766"/>
      <c r="AT155" s="766"/>
      <c r="AU155" s="766"/>
      <c r="AV155" s="766"/>
      <c r="AW155" s="766"/>
      <c r="AX155" s="766"/>
      <c r="AY155" s="766"/>
    </row>
    <row r="156" spans="1:51">
      <c r="A156" s="890"/>
      <c r="B156" s="766"/>
      <c r="C156" s="766"/>
      <c r="D156" s="891"/>
      <c r="E156" s="766"/>
      <c r="F156" s="766"/>
      <c r="G156" s="766"/>
      <c r="H156" s="766"/>
      <c r="I156" s="766"/>
      <c r="J156" s="766"/>
      <c r="K156" s="766"/>
      <c r="L156" s="766"/>
      <c r="M156" s="766"/>
      <c r="N156" s="766"/>
      <c r="O156" s="766"/>
      <c r="P156" s="766"/>
      <c r="Q156" s="766"/>
      <c r="R156" s="766"/>
      <c r="S156" s="766"/>
      <c r="T156" s="766"/>
      <c r="U156" s="766"/>
      <c r="V156" s="766"/>
      <c r="W156" s="766"/>
      <c r="X156" s="766"/>
      <c r="Y156" s="766"/>
      <c r="Z156" s="766"/>
      <c r="AA156" s="766"/>
      <c r="AB156" s="766"/>
      <c r="AC156" s="766"/>
      <c r="AD156" s="766"/>
      <c r="AE156" s="766"/>
      <c r="AF156" s="766"/>
      <c r="AG156" s="766"/>
      <c r="AH156" s="766"/>
      <c r="AI156" s="766"/>
      <c r="AJ156" s="766"/>
      <c r="AK156" s="766"/>
      <c r="AL156" s="766"/>
      <c r="AM156" s="766"/>
      <c r="AN156" s="766"/>
      <c r="AO156" s="766"/>
      <c r="AP156" s="766"/>
      <c r="AQ156" s="766"/>
      <c r="AR156" s="766"/>
      <c r="AS156" s="766"/>
      <c r="AT156" s="766"/>
      <c r="AU156" s="766"/>
      <c r="AV156" s="766"/>
      <c r="AW156" s="766"/>
      <c r="AX156" s="766"/>
      <c r="AY156" s="766"/>
    </row>
    <row r="157" spans="1:51">
      <c r="A157" s="890"/>
      <c r="B157" s="766"/>
      <c r="C157" s="766"/>
      <c r="D157" s="891"/>
      <c r="E157" s="766"/>
      <c r="F157" s="766"/>
      <c r="G157" s="766"/>
      <c r="H157" s="766"/>
      <c r="I157" s="766"/>
      <c r="J157" s="766"/>
      <c r="K157" s="766"/>
      <c r="L157" s="766"/>
      <c r="M157" s="766"/>
      <c r="N157" s="766"/>
      <c r="O157" s="766"/>
      <c r="P157" s="766"/>
      <c r="Q157" s="766"/>
      <c r="R157" s="766"/>
      <c r="S157" s="766"/>
      <c r="T157" s="766"/>
      <c r="U157" s="766"/>
      <c r="V157" s="766"/>
      <c r="W157" s="766"/>
      <c r="X157" s="766"/>
      <c r="Y157" s="766"/>
      <c r="Z157" s="766"/>
      <c r="AA157" s="766"/>
      <c r="AB157" s="766"/>
      <c r="AC157" s="766"/>
      <c r="AD157" s="766"/>
      <c r="AE157" s="766"/>
      <c r="AF157" s="766"/>
      <c r="AG157" s="766"/>
      <c r="AH157" s="766"/>
      <c r="AI157" s="766"/>
      <c r="AJ157" s="766"/>
      <c r="AK157" s="766"/>
      <c r="AL157" s="766"/>
      <c r="AM157" s="766"/>
      <c r="AN157" s="766"/>
      <c r="AO157" s="766"/>
      <c r="AP157" s="766"/>
      <c r="AQ157" s="766"/>
      <c r="AR157" s="766"/>
      <c r="AS157" s="766"/>
      <c r="AT157" s="766"/>
      <c r="AU157" s="766"/>
      <c r="AV157" s="766"/>
      <c r="AW157" s="766"/>
      <c r="AX157" s="766"/>
      <c r="AY157" s="766"/>
    </row>
    <row r="158" spans="1:51">
      <c r="A158" s="890"/>
      <c r="B158" s="766"/>
      <c r="C158" s="766"/>
      <c r="D158" s="891"/>
      <c r="E158" s="766"/>
      <c r="F158" s="766"/>
      <c r="G158" s="766"/>
      <c r="H158" s="766"/>
      <c r="I158" s="766"/>
      <c r="J158" s="766"/>
      <c r="K158" s="766"/>
      <c r="L158" s="766"/>
      <c r="M158" s="766"/>
      <c r="N158" s="766"/>
      <c r="O158" s="766"/>
      <c r="P158" s="766"/>
      <c r="Q158" s="766"/>
      <c r="R158" s="766"/>
      <c r="S158" s="766"/>
      <c r="T158" s="766"/>
      <c r="U158" s="766"/>
      <c r="V158" s="766"/>
      <c r="W158" s="766"/>
      <c r="X158" s="766"/>
      <c r="Y158" s="766"/>
      <c r="Z158" s="766"/>
      <c r="AA158" s="766"/>
      <c r="AB158" s="766"/>
      <c r="AC158" s="766"/>
      <c r="AD158" s="766"/>
      <c r="AE158" s="766"/>
      <c r="AF158" s="766"/>
      <c r="AG158" s="766"/>
      <c r="AH158" s="766"/>
      <c r="AI158" s="766"/>
      <c r="AJ158" s="766"/>
      <c r="AK158" s="766"/>
      <c r="AL158" s="766"/>
      <c r="AM158" s="766"/>
      <c r="AN158" s="766"/>
      <c r="AO158" s="766"/>
      <c r="AP158" s="766"/>
      <c r="AQ158" s="766"/>
      <c r="AR158" s="766"/>
      <c r="AS158" s="766"/>
      <c r="AT158" s="766"/>
      <c r="AU158" s="766"/>
      <c r="AV158" s="766"/>
      <c r="AW158" s="766"/>
      <c r="AX158" s="766"/>
      <c r="AY158" s="766"/>
    </row>
    <row r="159" spans="1:51">
      <c r="A159" s="890"/>
      <c r="B159" s="766"/>
      <c r="C159" s="766"/>
      <c r="D159" s="891"/>
      <c r="E159" s="766"/>
      <c r="F159" s="766"/>
      <c r="G159" s="766"/>
      <c r="H159" s="766"/>
      <c r="I159" s="766"/>
      <c r="J159" s="766"/>
      <c r="K159" s="766"/>
      <c r="L159" s="766"/>
      <c r="M159" s="766"/>
      <c r="N159" s="766"/>
      <c r="O159" s="766"/>
      <c r="P159" s="766"/>
      <c r="Q159" s="766"/>
      <c r="R159" s="766"/>
      <c r="S159" s="766"/>
      <c r="T159" s="766"/>
      <c r="U159" s="766"/>
      <c r="V159" s="766"/>
      <c r="W159" s="766"/>
      <c r="X159" s="766"/>
      <c r="Y159" s="766"/>
      <c r="Z159" s="766"/>
      <c r="AA159" s="766"/>
      <c r="AB159" s="766"/>
      <c r="AC159" s="766"/>
      <c r="AD159" s="766"/>
      <c r="AE159" s="766"/>
      <c r="AF159" s="766"/>
      <c r="AG159" s="766"/>
      <c r="AH159" s="766"/>
      <c r="AI159" s="766"/>
      <c r="AJ159" s="766"/>
      <c r="AK159" s="766"/>
      <c r="AL159" s="766"/>
      <c r="AM159" s="766"/>
      <c r="AN159" s="766"/>
      <c r="AO159" s="766"/>
      <c r="AP159" s="766"/>
      <c r="AQ159" s="766"/>
      <c r="AR159" s="766"/>
      <c r="AS159" s="766"/>
      <c r="AT159" s="766"/>
      <c r="AU159" s="766"/>
      <c r="AV159" s="766"/>
      <c r="AW159" s="766"/>
      <c r="AX159" s="766"/>
      <c r="AY159" s="766"/>
    </row>
    <row r="160" spans="1:51">
      <c r="A160" s="890"/>
      <c r="B160" s="766"/>
      <c r="C160" s="766"/>
      <c r="D160" s="891"/>
      <c r="E160" s="766"/>
      <c r="F160" s="766"/>
      <c r="G160" s="766"/>
      <c r="H160" s="766"/>
      <c r="I160" s="766"/>
      <c r="J160" s="766"/>
      <c r="K160" s="766"/>
      <c r="L160" s="766"/>
      <c r="M160" s="766"/>
      <c r="N160" s="766"/>
      <c r="O160" s="766"/>
      <c r="P160" s="766"/>
      <c r="Q160" s="766"/>
      <c r="R160" s="766"/>
      <c r="S160" s="766"/>
      <c r="T160" s="766"/>
      <c r="U160" s="766"/>
      <c r="V160" s="766"/>
      <c r="W160" s="766"/>
      <c r="X160" s="766"/>
      <c r="Y160" s="766"/>
      <c r="Z160" s="766"/>
      <c r="AA160" s="766"/>
      <c r="AB160" s="766"/>
      <c r="AC160" s="766"/>
      <c r="AD160" s="766"/>
      <c r="AE160" s="766"/>
      <c r="AF160" s="766"/>
      <c r="AG160" s="766"/>
      <c r="AH160" s="766"/>
      <c r="AI160" s="766"/>
      <c r="AJ160" s="766"/>
      <c r="AK160" s="766"/>
      <c r="AL160" s="766"/>
      <c r="AM160" s="766"/>
      <c r="AN160" s="766"/>
      <c r="AO160" s="766"/>
      <c r="AP160" s="766"/>
      <c r="AQ160" s="766"/>
      <c r="AR160" s="766"/>
      <c r="AS160" s="766"/>
      <c r="AT160" s="766"/>
      <c r="AU160" s="766"/>
      <c r="AV160" s="766"/>
      <c r="AW160" s="766"/>
      <c r="AX160" s="766"/>
      <c r="AY160" s="766"/>
    </row>
    <row r="161" spans="1:198">
      <c r="A161" s="890"/>
      <c r="B161" s="766"/>
      <c r="C161" s="766"/>
      <c r="D161" s="891"/>
      <c r="E161" s="766"/>
      <c r="F161" s="766"/>
      <c r="G161" s="766"/>
      <c r="H161" s="766"/>
      <c r="I161" s="766"/>
      <c r="J161" s="766"/>
      <c r="K161" s="766"/>
      <c r="L161" s="766"/>
      <c r="M161" s="766"/>
      <c r="N161" s="766"/>
      <c r="O161" s="766"/>
      <c r="P161" s="766"/>
      <c r="Q161" s="766"/>
      <c r="R161" s="766"/>
      <c r="S161" s="766"/>
      <c r="T161" s="766"/>
      <c r="U161" s="766"/>
      <c r="V161" s="766"/>
      <c r="W161" s="766"/>
      <c r="X161" s="766"/>
      <c r="Y161" s="766"/>
      <c r="Z161" s="766"/>
      <c r="AA161" s="766"/>
      <c r="AB161" s="766"/>
      <c r="AC161" s="766"/>
      <c r="AD161" s="766"/>
      <c r="AE161" s="766"/>
      <c r="AF161" s="766"/>
      <c r="AG161" s="766"/>
      <c r="AH161" s="766"/>
      <c r="AI161" s="766"/>
      <c r="AJ161" s="766"/>
      <c r="AK161" s="766"/>
      <c r="AL161" s="766"/>
      <c r="AM161" s="766"/>
      <c r="AN161" s="766"/>
      <c r="AO161" s="766"/>
      <c r="AP161" s="766"/>
      <c r="AQ161" s="766"/>
      <c r="AR161" s="766"/>
      <c r="AS161" s="766"/>
      <c r="AT161" s="766"/>
      <c r="AU161" s="766"/>
      <c r="AV161" s="766"/>
      <c r="AW161" s="766"/>
      <c r="AX161" s="766"/>
      <c r="AY161" s="766"/>
    </row>
    <row r="162" spans="1:198">
      <c r="A162" s="890"/>
      <c r="B162" s="766"/>
      <c r="C162" s="766"/>
      <c r="D162" s="891"/>
      <c r="E162" s="766"/>
      <c r="F162" s="766"/>
      <c r="G162" s="766"/>
      <c r="H162" s="766"/>
      <c r="I162" s="766"/>
      <c r="J162" s="766"/>
      <c r="K162" s="766"/>
      <c r="L162" s="766"/>
      <c r="M162" s="766"/>
      <c r="N162" s="766"/>
      <c r="O162" s="766"/>
      <c r="P162" s="766"/>
      <c r="Q162" s="766"/>
      <c r="R162" s="766"/>
      <c r="S162" s="766"/>
      <c r="T162" s="766"/>
      <c r="U162" s="766"/>
      <c r="V162" s="766"/>
      <c r="W162" s="766"/>
      <c r="X162" s="766"/>
      <c r="Y162" s="766"/>
      <c r="Z162" s="766"/>
      <c r="AA162" s="766"/>
      <c r="AB162" s="766"/>
      <c r="AC162" s="766"/>
      <c r="AD162" s="766"/>
      <c r="AE162" s="766"/>
      <c r="AF162" s="766"/>
      <c r="AG162" s="766"/>
      <c r="AH162" s="766"/>
      <c r="AI162" s="766"/>
      <c r="AJ162" s="766"/>
      <c r="AK162" s="766"/>
      <c r="AL162" s="766"/>
      <c r="AM162" s="766"/>
      <c r="AN162" s="766"/>
      <c r="AO162" s="766"/>
      <c r="AP162" s="766"/>
      <c r="AQ162" s="766"/>
      <c r="AR162" s="766"/>
      <c r="AS162" s="766"/>
      <c r="AT162" s="766"/>
      <c r="AU162" s="766"/>
      <c r="AV162" s="766"/>
      <c r="AW162" s="766"/>
      <c r="AX162" s="766"/>
      <c r="AY162" s="766"/>
    </row>
    <row r="163" spans="1:198">
      <c r="A163" s="890"/>
      <c r="B163" s="766"/>
      <c r="C163" s="766"/>
      <c r="D163" s="891"/>
      <c r="E163" s="766"/>
      <c r="F163" s="766"/>
      <c r="G163" s="766"/>
      <c r="H163" s="766"/>
      <c r="I163" s="766"/>
      <c r="J163" s="766"/>
      <c r="K163" s="766"/>
      <c r="L163" s="766"/>
      <c r="M163" s="766"/>
      <c r="N163" s="766"/>
      <c r="O163" s="766"/>
      <c r="P163" s="766"/>
      <c r="Q163" s="766"/>
      <c r="R163" s="766"/>
      <c r="S163" s="766"/>
      <c r="T163" s="766"/>
      <c r="U163" s="766"/>
      <c r="V163" s="766"/>
      <c r="W163" s="766"/>
      <c r="X163" s="766"/>
      <c r="Y163" s="766"/>
      <c r="Z163" s="766"/>
      <c r="AA163" s="766"/>
      <c r="AB163" s="766"/>
      <c r="AC163" s="766"/>
      <c r="AD163" s="766"/>
      <c r="AE163" s="766"/>
      <c r="AF163" s="766"/>
      <c r="AG163" s="766"/>
      <c r="AH163" s="766"/>
      <c r="AI163" s="766"/>
      <c r="AJ163" s="766"/>
      <c r="AK163" s="766"/>
      <c r="AL163" s="766"/>
      <c r="AM163" s="766"/>
      <c r="AN163" s="766"/>
      <c r="AO163" s="766"/>
      <c r="AP163" s="766"/>
      <c r="AQ163" s="766"/>
      <c r="AR163" s="766"/>
      <c r="AS163" s="766"/>
      <c r="AT163" s="766"/>
      <c r="AU163" s="766"/>
      <c r="AV163" s="766"/>
      <c r="AW163" s="766"/>
      <c r="AX163" s="766"/>
      <c r="AY163" s="766"/>
    </row>
    <row r="164" spans="1:198">
      <c r="A164" s="890"/>
      <c r="B164" s="766"/>
      <c r="C164" s="766"/>
      <c r="D164" s="891"/>
      <c r="E164" s="766"/>
      <c r="F164" s="766"/>
      <c r="G164" s="766"/>
      <c r="H164" s="766"/>
      <c r="I164" s="766"/>
      <c r="J164" s="766"/>
      <c r="K164" s="766"/>
      <c r="L164" s="766"/>
      <c r="M164" s="766"/>
      <c r="N164" s="766"/>
      <c r="O164" s="766"/>
      <c r="P164" s="766"/>
      <c r="Q164" s="766"/>
      <c r="R164" s="766"/>
      <c r="S164" s="766"/>
      <c r="T164" s="766"/>
      <c r="U164" s="766"/>
      <c r="V164" s="766"/>
      <c r="W164" s="766"/>
      <c r="X164" s="766"/>
      <c r="Y164" s="766"/>
      <c r="Z164" s="766"/>
      <c r="AA164" s="766"/>
      <c r="AB164" s="766"/>
      <c r="AC164" s="766"/>
      <c r="AD164" s="766"/>
      <c r="AE164" s="766"/>
      <c r="AF164" s="766"/>
      <c r="AG164" s="766"/>
      <c r="AH164" s="766"/>
      <c r="AI164" s="766"/>
      <c r="AJ164" s="766"/>
      <c r="AK164" s="766"/>
      <c r="AL164" s="766"/>
      <c r="AM164" s="766"/>
      <c r="AN164" s="766"/>
      <c r="AO164" s="766"/>
      <c r="AP164" s="766"/>
      <c r="AQ164" s="766"/>
      <c r="AR164" s="766"/>
      <c r="AS164" s="766"/>
      <c r="AT164" s="766"/>
      <c r="AU164" s="766"/>
      <c r="AV164" s="766"/>
      <c r="AW164" s="766"/>
      <c r="AX164" s="766"/>
      <c r="AY164" s="766"/>
    </row>
    <row r="165" spans="1:198">
      <c r="A165" s="890"/>
      <c r="B165" s="766"/>
      <c r="C165" s="766"/>
      <c r="D165" s="891"/>
      <c r="E165" s="766"/>
      <c r="F165" s="766"/>
      <c r="G165" s="766"/>
      <c r="H165" s="766"/>
      <c r="I165" s="766"/>
      <c r="J165" s="766"/>
      <c r="K165" s="766"/>
      <c r="L165" s="766"/>
      <c r="M165" s="766"/>
      <c r="N165" s="766"/>
      <c r="O165" s="766"/>
      <c r="P165" s="766"/>
      <c r="Q165" s="766"/>
      <c r="R165" s="766"/>
      <c r="S165" s="766"/>
      <c r="T165" s="766"/>
      <c r="U165" s="766"/>
      <c r="V165" s="766"/>
      <c r="W165" s="766"/>
      <c r="X165" s="766"/>
      <c r="Y165" s="766"/>
      <c r="Z165" s="766"/>
      <c r="AA165" s="766"/>
      <c r="AB165" s="766"/>
      <c r="AC165" s="766"/>
      <c r="AD165" s="766"/>
      <c r="AE165" s="766"/>
      <c r="AF165" s="766"/>
      <c r="AG165" s="766"/>
      <c r="AH165" s="766"/>
      <c r="AI165" s="766"/>
      <c r="AJ165" s="766"/>
      <c r="AK165" s="766"/>
      <c r="AL165" s="766"/>
      <c r="AM165" s="766"/>
      <c r="AN165" s="766"/>
      <c r="AO165" s="766"/>
      <c r="AP165" s="766"/>
      <c r="AQ165" s="766"/>
      <c r="AR165" s="766"/>
      <c r="AS165" s="766"/>
      <c r="AT165" s="766"/>
      <c r="AU165" s="766"/>
      <c r="AV165" s="766"/>
      <c r="AW165" s="766"/>
      <c r="AX165" s="766"/>
      <c r="AY165" s="766"/>
    </row>
    <row r="166" spans="1:198">
      <c r="A166" s="890"/>
      <c r="B166" s="766"/>
      <c r="C166" s="766"/>
      <c r="D166" s="891"/>
      <c r="E166" s="766"/>
      <c r="F166" s="766"/>
      <c r="G166" s="766"/>
      <c r="H166" s="766"/>
      <c r="I166" s="766"/>
      <c r="J166" s="766"/>
      <c r="K166" s="766"/>
      <c r="L166" s="766"/>
      <c r="M166" s="766"/>
      <c r="N166" s="766"/>
      <c r="O166" s="766"/>
      <c r="P166" s="766"/>
      <c r="Q166" s="766"/>
      <c r="R166" s="766"/>
      <c r="S166" s="766"/>
      <c r="T166" s="766"/>
      <c r="U166" s="766"/>
      <c r="V166" s="766"/>
      <c r="W166" s="766"/>
      <c r="X166" s="766"/>
      <c r="Y166" s="766"/>
      <c r="Z166" s="766"/>
      <c r="AA166" s="766"/>
      <c r="AB166" s="766"/>
      <c r="AC166" s="766"/>
      <c r="AD166" s="766"/>
      <c r="AE166" s="766"/>
      <c r="AF166" s="766"/>
      <c r="AG166" s="766"/>
      <c r="AH166" s="766"/>
      <c r="AI166" s="766"/>
      <c r="AJ166" s="766"/>
      <c r="AK166" s="766"/>
      <c r="AL166" s="766"/>
      <c r="AM166" s="766"/>
      <c r="AN166" s="766"/>
      <c r="AO166" s="766"/>
      <c r="AP166" s="766"/>
      <c r="AQ166" s="766"/>
      <c r="AR166" s="766"/>
      <c r="AS166" s="766"/>
      <c r="AT166" s="766"/>
      <c r="AU166" s="766"/>
      <c r="AV166" s="766"/>
      <c r="AW166" s="766"/>
      <c r="AX166" s="766"/>
      <c r="AY166" s="766"/>
    </row>
    <row r="167" spans="1:198" s="766" customFormat="1">
      <c r="A167" s="890"/>
      <c r="D167" s="891"/>
      <c r="GD167" s="891"/>
      <c r="GF167" s="891"/>
      <c r="GH167" s="891"/>
      <c r="GI167" s="895"/>
      <c r="GJ167" s="890"/>
      <c r="GK167" s="890"/>
      <c r="GL167" s="670"/>
      <c r="GM167" s="770"/>
      <c r="GN167" s="891"/>
      <c r="GO167" s="891"/>
      <c r="GP167" s="891"/>
    </row>
    <row r="168" spans="1:198" s="766" customFormat="1">
      <c r="A168" s="890"/>
      <c r="D168" s="891"/>
      <c r="GD168" s="891"/>
      <c r="GF168" s="891"/>
      <c r="GH168" s="891"/>
      <c r="GI168" s="895"/>
      <c r="GJ168" s="890"/>
      <c r="GK168" s="890"/>
      <c r="GL168" s="670"/>
      <c r="GM168" s="770"/>
      <c r="GN168" s="891"/>
      <c r="GO168" s="891"/>
      <c r="GP168" s="891"/>
    </row>
    <row r="169" spans="1:198" s="766" customFormat="1">
      <c r="A169" s="890"/>
      <c r="D169" s="891"/>
      <c r="GD169" s="891"/>
      <c r="GF169" s="891"/>
      <c r="GH169" s="891"/>
      <c r="GI169" s="895"/>
      <c r="GJ169" s="890"/>
      <c r="GK169" s="890"/>
      <c r="GL169" s="670"/>
      <c r="GM169" s="770"/>
      <c r="GN169" s="891"/>
      <c r="GO169" s="891"/>
      <c r="GP169" s="891"/>
    </row>
    <row r="170" spans="1:198" s="766" customFormat="1">
      <c r="A170" s="890"/>
      <c r="D170" s="891"/>
      <c r="GD170" s="891"/>
      <c r="GF170" s="891"/>
      <c r="GH170" s="891"/>
      <c r="GI170" s="895"/>
      <c r="GJ170" s="890"/>
      <c r="GK170" s="890"/>
      <c r="GL170" s="670"/>
      <c r="GM170" s="770"/>
      <c r="GN170" s="891"/>
      <c r="GO170" s="891"/>
      <c r="GP170" s="891"/>
    </row>
    <row r="171" spans="1:198" s="766" customFormat="1">
      <c r="A171" s="890"/>
      <c r="D171" s="891"/>
      <c r="GD171" s="891"/>
      <c r="GF171" s="891"/>
      <c r="GH171" s="891"/>
      <c r="GI171" s="895"/>
      <c r="GJ171" s="890"/>
      <c r="GK171" s="890"/>
      <c r="GL171" s="670"/>
      <c r="GM171" s="770"/>
      <c r="GN171" s="891"/>
      <c r="GO171" s="891"/>
      <c r="GP171" s="891"/>
    </row>
    <row r="172" spans="1:198" s="766" customFormat="1">
      <c r="A172" s="890"/>
      <c r="D172" s="891"/>
      <c r="GD172" s="891"/>
      <c r="GF172" s="891"/>
      <c r="GH172" s="891"/>
      <c r="GI172" s="895"/>
      <c r="GJ172" s="890"/>
      <c r="GK172" s="890"/>
      <c r="GL172" s="670"/>
      <c r="GM172" s="770"/>
      <c r="GN172" s="891"/>
      <c r="GO172" s="891"/>
      <c r="GP172" s="891"/>
    </row>
    <row r="173" spans="1:198" s="766" customFormat="1">
      <c r="A173" s="890"/>
      <c r="D173" s="891"/>
      <c r="GD173" s="891"/>
      <c r="GF173" s="891"/>
      <c r="GH173" s="891"/>
      <c r="GI173" s="895"/>
      <c r="GJ173" s="890"/>
      <c r="GK173" s="890"/>
      <c r="GL173" s="670"/>
      <c r="GM173" s="770"/>
      <c r="GN173" s="891"/>
      <c r="GO173" s="891"/>
      <c r="GP173" s="891"/>
    </row>
    <row r="174" spans="1:198" s="766" customFormat="1">
      <c r="A174" s="890"/>
      <c r="D174" s="891"/>
      <c r="GD174" s="891"/>
      <c r="GF174" s="891"/>
      <c r="GH174" s="891"/>
      <c r="GI174" s="895"/>
      <c r="GJ174" s="890"/>
      <c r="GK174" s="890"/>
      <c r="GL174" s="670"/>
      <c r="GM174" s="770"/>
      <c r="GN174" s="891"/>
      <c r="GO174" s="891"/>
      <c r="GP174" s="891"/>
    </row>
    <row r="175" spans="1:198" s="766" customFormat="1">
      <c r="A175" s="890"/>
      <c r="D175" s="891"/>
      <c r="GD175" s="891"/>
      <c r="GF175" s="891"/>
      <c r="GH175" s="891"/>
      <c r="GI175" s="895"/>
      <c r="GJ175" s="890"/>
      <c r="GK175" s="890"/>
      <c r="GL175" s="670"/>
      <c r="GM175" s="770"/>
      <c r="GN175" s="891"/>
      <c r="GO175" s="891"/>
      <c r="GP175" s="891"/>
    </row>
    <row r="176" spans="1:198" s="766" customFormat="1">
      <c r="A176" s="890"/>
      <c r="D176" s="891"/>
      <c r="GD176" s="891"/>
      <c r="GF176" s="891"/>
      <c r="GH176" s="891"/>
      <c r="GI176" s="895"/>
      <c r="GJ176" s="890"/>
      <c r="GK176" s="890"/>
      <c r="GL176" s="670"/>
      <c r="GM176" s="770"/>
      <c r="GN176" s="891"/>
      <c r="GO176" s="891"/>
      <c r="GP176" s="891"/>
    </row>
    <row r="177" spans="1:198" s="766" customFormat="1">
      <c r="A177" s="890"/>
      <c r="D177" s="891"/>
      <c r="GD177" s="891"/>
      <c r="GF177" s="891"/>
      <c r="GH177" s="891"/>
      <c r="GI177" s="895"/>
      <c r="GJ177" s="890"/>
      <c r="GK177" s="890"/>
      <c r="GL177" s="670"/>
      <c r="GM177" s="770"/>
      <c r="GN177" s="891"/>
      <c r="GO177" s="891"/>
      <c r="GP177" s="891"/>
    </row>
    <row r="178" spans="1:198" s="766" customFormat="1">
      <c r="A178" s="890"/>
      <c r="D178" s="891"/>
      <c r="GD178" s="891"/>
      <c r="GF178" s="891"/>
      <c r="GH178" s="891"/>
      <c r="GI178" s="895"/>
      <c r="GJ178" s="890"/>
      <c r="GK178" s="890"/>
      <c r="GL178" s="670"/>
      <c r="GM178" s="770"/>
      <c r="GN178" s="891"/>
      <c r="GO178" s="891"/>
      <c r="GP178" s="891"/>
    </row>
    <row r="179" spans="1:198" s="766" customFormat="1">
      <c r="A179" s="890"/>
      <c r="D179" s="891"/>
      <c r="GD179" s="891"/>
      <c r="GF179" s="891"/>
      <c r="GH179" s="891"/>
      <c r="GI179" s="895"/>
      <c r="GJ179" s="890"/>
      <c r="GK179" s="890"/>
      <c r="GL179" s="670"/>
      <c r="GM179" s="770"/>
      <c r="GN179" s="891"/>
      <c r="GO179" s="891"/>
      <c r="GP179" s="891"/>
    </row>
    <row r="180" spans="1:198" s="766" customFormat="1">
      <c r="A180" s="890"/>
      <c r="D180" s="891"/>
      <c r="GD180" s="891"/>
      <c r="GF180" s="891"/>
      <c r="GH180" s="891"/>
      <c r="GI180" s="895"/>
      <c r="GJ180" s="890"/>
      <c r="GK180" s="890"/>
      <c r="GL180" s="670"/>
      <c r="GM180" s="770"/>
      <c r="GN180" s="891"/>
      <c r="GO180" s="891"/>
      <c r="GP180" s="891"/>
    </row>
    <row r="181" spans="1:198" s="766" customFormat="1">
      <c r="A181" s="890"/>
      <c r="D181" s="891"/>
      <c r="GD181" s="891"/>
      <c r="GF181" s="891"/>
      <c r="GH181" s="891"/>
      <c r="GI181" s="895"/>
      <c r="GJ181" s="890"/>
      <c r="GK181" s="890"/>
      <c r="GL181" s="670"/>
      <c r="GM181" s="770"/>
      <c r="GN181" s="891"/>
      <c r="GO181" s="891"/>
      <c r="GP181" s="891"/>
    </row>
    <row r="182" spans="1:198" s="766" customFormat="1">
      <c r="A182" s="890"/>
      <c r="D182" s="891"/>
      <c r="GD182" s="891"/>
      <c r="GF182" s="891"/>
      <c r="GH182" s="891"/>
      <c r="GI182" s="895"/>
      <c r="GJ182" s="890"/>
      <c r="GK182" s="890"/>
      <c r="GL182" s="670"/>
      <c r="GM182" s="770"/>
      <c r="GN182" s="891"/>
      <c r="GO182" s="891"/>
      <c r="GP182" s="891"/>
    </row>
    <row r="183" spans="1:198" s="766" customFormat="1">
      <c r="A183" s="890"/>
      <c r="D183" s="891"/>
      <c r="GD183" s="891"/>
      <c r="GF183" s="891"/>
      <c r="GH183" s="891"/>
      <c r="GI183" s="895"/>
      <c r="GJ183" s="890"/>
      <c r="GK183" s="890"/>
      <c r="GL183" s="670"/>
      <c r="GM183" s="770"/>
      <c r="GN183" s="891"/>
      <c r="GO183" s="891"/>
      <c r="GP183" s="891"/>
    </row>
    <row r="184" spans="1:198" s="766" customFormat="1">
      <c r="A184" s="890"/>
      <c r="D184" s="891"/>
      <c r="GD184" s="891"/>
      <c r="GF184" s="891"/>
      <c r="GH184" s="891"/>
      <c r="GI184" s="895"/>
      <c r="GJ184" s="890"/>
      <c r="GK184" s="890"/>
      <c r="GL184" s="670"/>
      <c r="GM184" s="770"/>
      <c r="GN184" s="891"/>
      <c r="GO184" s="891"/>
      <c r="GP184" s="891"/>
    </row>
    <row r="185" spans="1:198" s="766" customFormat="1">
      <c r="A185" s="890"/>
      <c r="D185" s="891"/>
      <c r="GD185" s="891"/>
      <c r="GF185" s="891"/>
      <c r="GH185" s="891"/>
      <c r="GI185" s="895"/>
      <c r="GJ185" s="890"/>
      <c r="GK185" s="890"/>
      <c r="GL185" s="670"/>
      <c r="GM185" s="770"/>
      <c r="GN185" s="891"/>
      <c r="GO185" s="891"/>
      <c r="GP185" s="891"/>
    </row>
    <row r="186" spans="1:198" s="766" customFormat="1">
      <c r="A186" s="890"/>
      <c r="D186" s="891"/>
      <c r="GD186" s="891"/>
      <c r="GF186" s="891"/>
      <c r="GH186" s="891"/>
      <c r="GI186" s="895"/>
      <c r="GJ186" s="890"/>
      <c r="GK186" s="890"/>
      <c r="GL186" s="670"/>
      <c r="GM186" s="770"/>
      <c r="GN186" s="891"/>
      <c r="GO186" s="891"/>
      <c r="GP186" s="891"/>
    </row>
    <row r="187" spans="1:198" s="766" customFormat="1">
      <c r="A187" s="890"/>
      <c r="D187" s="891"/>
      <c r="GD187" s="891"/>
      <c r="GF187" s="891"/>
      <c r="GH187" s="891"/>
      <c r="GI187" s="895"/>
      <c r="GJ187" s="890"/>
      <c r="GK187" s="890"/>
      <c r="GL187" s="670"/>
      <c r="GM187" s="770"/>
      <c r="GN187" s="891"/>
      <c r="GO187" s="891"/>
      <c r="GP187" s="891"/>
    </row>
    <row r="188" spans="1:198" s="766" customFormat="1">
      <c r="A188" s="890"/>
      <c r="D188" s="891"/>
      <c r="GD188" s="891"/>
      <c r="GF188" s="891"/>
      <c r="GH188" s="891"/>
      <c r="GI188" s="895"/>
      <c r="GJ188" s="890"/>
      <c r="GK188" s="890"/>
      <c r="GL188" s="670"/>
      <c r="GM188" s="770"/>
      <c r="GN188" s="891"/>
      <c r="GO188" s="891"/>
      <c r="GP188" s="891"/>
    </row>
    <row r="189" spans="1:198" s="766" customFormat="1">
      <c r="A189" s="890"/>
      <c r="D189" s="891"/>
      <c r="GD189" s="891"/>
      <c r="GF189" s="891"/>
      <c r="GH189" s="891"/>
      <c r="GI189" s="895"/>
      <c r="GJ189" s="890"/>
      <c r="GK189" s="890"/>
      <c r="GL189" s="670"/>
      <c r="GM189" s="770"/>
      <c r="GN189" s="891"/>
      <c r="GO189" s="891"/>
      <c r="GP189" s="891"/>
    </row>
    <row r="190" spans="1:198" s="766" customFormat="1">
      <c r="A190" s="890"/>
      <c r="D190" s="891"/>
      <c r="GD190" s="891"/>
      <c r="GF190" s="891"/>
      <c r="GH190" s="891"/>
      <c r="GI190" s="895"/>
      <c r="GJ190" s="890"/>
      <c r="GK190" s="890"/>
      <c r="GL190" s="670"/>
      <c r="GM190" s="770"/>
      <c r="GN190" s="891"/>
      <c r="GO190" s="891"/>
      <c r="GP190" s="891"/>
    </row>
    <row r="191" spans="1:198" s="766" customFormat="1">
      <c r="A191" s="890"/>
      <c r="D191" s="891"/>
      <c r="GD191" s="891"/>
      <c r="GF191" s="891"/>
      <c r="GH191" s="891"/>
      <c r="GI191" s="895"/>
      <c r="GJ191" s="890"/>
      <c r="GK191" s="890"/>
      <c r="GL191" s="670"/>
      <c r="GM191" s="770"/>
      <c r="GN191" s="891"/>
      <c r="GO191" s="891"/>
      <c r="GP191" s="891"/>
    </row>
    <row r="192" spans="1:198" s="766" customFormat="1">
      <c r="A192" s="890"/>
      <c r="D192" s="891"/>
      <c r="GD192" s="891"/>
      <c r="GF192" s="891"/>
      <c r="GH192" s="891"/>
      <c r="GI192" s="895"/>
      <c r="GJ192" s="890"/>
      <c r="GK192" s="890"/>
      <c r="GL192" s="670"/>
      <c r="GM192" s="770"/>
      <c r="GN192" s="891"/>
      <c r="GO192" s="891"/>
      <c r="GP192" s="891"/>
    </row>
    <row r="193" spans="1:198" s="766" customFormat="1">
      <c r="A193" s="890"/>
      <c r="D193" s="891"/>
      <c r="GD193" s="891"/>
      <c r="GF193" s="891"/>
      <c r="GH193" s="891"/>
      <c r="GI193" s="895"/>
      <c r="GJ193" s="890"/>
      <c r="GK193" s="890"/>
      <c r="GL193" s="670"/>
      <c r="GM193" s="770"/>
      <c r="GN193" s="891"/>
      <c r="GO193" s="891"/>
      <c r="GP193" s="891"/>
    </row>
    <row r="194" spans="1:198" s="766" customFormat="1">
      <c r="A194" s="890"/>
      <c r="D194" s="891"/>
      <c r="GD194" s="891"/>
      <c r="GF194" s="891"/>
      <c r="GH194" s="891"/>
      <c r="GI194" s="895"/>
      <c r="GJ194" s="890"/>
      <c r="GK194" s="890"/>
      <c r="GL194" s="670"/>
      <c r="GM194" s="770"/>
      <c r="GN194" s="891"/>
      <c r="GO194" s="891"/>
      <c r="GP194" s="891"/>
    </row>
    <row r="195" spans="1:198" s="766" customFormat="1">
      <c r="A195" s="890"/>
      <c r="D195" s="891"/>
      <c r="GD195" s="891"/>
      <c r="GF195" s="891"/>
      <c r="GH195" s="891"/>
      <c r="GI195" s="895"/>
      <c r="GJ195" s="890"/>
      <c r="GK195" s="890"/>
      <c r="GL195" s="763"/>
      <c r="GM195" s="905"/>
      <c r="GN195" s="891"/>
      <c r="GO195" s="891"/>
      <c r="GP195" s="891"/>
    </row>
    <row r="196" spans="1:198" s="766" customFormat="1">
      <c r="A196" s="890"/>
      <c r="D196" s="891"/>
      <c r="GD196" s="891"/>
      <c r="GF196" s="891"/>
      <c r="GH196" s="891"/>
      <c r="GI196" s="895"/>
      <c r="GJ196" s="890"/>
      <c r="GK196" s="890"/>
      <c r="GL196" s="670"/>
      <c r="GM196" s="770"/>
      <c r="GN196" s="891"/>
      <c r="GO196" s="891"/>
      <c r="GP196" s="891"/>
    </row>
    <row r="197" spans="1:198" s="766" customFormat="1">
      <c r="A197" s="890"/>
      <c r="D197" s="891"/>
      <c r="GD197" s="891"/>
      <c r="GF197" s="891"/>
      <c r="GH197" s="891"/>
      <c r="GI197" s="895"/>
      <c r="GJ197" s="890"/>
      <c r="GK197" s="890"/>
      <c r="GL197" s="670"/>
      <c r="GM197" s="770"/>
      <c r="GN197" s="891"/>
      <c r="GO197" s="891"/>
      <c r="GP197" s="891"/>
    </row>
    <row r="198" spans="1:198" s="766" customFormat="1">
      <c r="A198" s="890"/>
      <c r="D198" s="891"/>
      <c r="GD198" s="891"/>
      <c r="GF198" s="891"/>
      <c r="GH198" s="891"/>
      <c r="GI198" s="895"/>
      <c r="GJ198" s="890"/>
      <c r="GK198" s="890"/>
      <c r="GL198" s="670"/>
      <c r="GM198" s="770"/>
      <c r="GN198" s="891"/>
      <c r="GO198" s="891"/>
      <c r="GP198" s="891"/>
    </row>
    <row r="199" spans="1:198" s="766" customFormat="1">
      <c r="A199" s="890"/>
      <c r="D199" s="891"/>
      <c r="GD199" s="891"/>
      <c r="GF199" s="891"/>
      <c r="GH199" s="891"/>
      <c r="GI199" s="895"/>
      <c r="GJ199" s="890"/>
      <c r="GK199" s="890"/>
      <c r="GL199" s="670"/>
      <c r="GM199" s="770"/>
      <c r="GN199" s="891"/>
      <c r="GO199" s="891"/>
      <c r="GP199" s="891"/>
    </row>
    <row r="200" spans="1:198" s="766" customFormat="1">
      <c r="A200" s="890"/>
      <c r="D200" s="891"/>
      <c r="GD200" s="891"/>
      <c r="GF200" s="891"/>
      <c r="GH200" s="891"/>
      <c r="GI200" s="895"/>
      <c r="GJ200" s="890"/>
      <c r="GK200" s="890"/>
      <c r="GL200" s="670"/>
      <c r="GM200" s="770"/>
      <c r="GN200" s="891"/>
      <c r="GO200" s="891"/>
      <c r="GP200" s="891"/>
    </row>
    <row r="201" spans="1:198" s="766" customFormat="1">
      <c r="A201" s="890"/>
      <c r="D201" s="891"/>
      <c r="GD201" s="891"/>
      <c r="GF201" s="891"/>
      <c r="GH201" s="891"/>
      <c r="GI201" s="895"/>
      <c r="GJ201" s="890"/>
      <c r="GK201" s="890"/>
      <c r="GL201" s="670"/>
      <c r="GM201" s="770"/>
      <c r="GN201" s="891"/>
      <c r="GO201" s="891"/>
      <c r="GP201" s="891"/>
    </row>
    <row r="202" spans="1:198" s="766" customFormat="1">
      <c r="A202" s="890"/>
      <c r="D202" s="891"/>
      <c r="GD202" s="891"/>
      <c r="GF202" s="891"/>
      <c r="GH202" s="891"/>
      <c r="GI202" s="895"/>
      <c r="GJ202" s="890"/>
      <c r="GK202" s="890"/>
      <c r="GL202" s="670"/>
      <c r="GM202" s="770"/>
      <c r="GN202" s="891"/>
      <c r="GO202" s="891"/>
      <c r="GP202" s="891"/>
    </row>
    <row r="203" spans="1:198" s="766" customFormat="1">
      <c r="A203" s="890"/>
      <c r="D203" s="891"/>
      <c r="GD203" s="891"/>
      <c r="GF203" s="891"/>
      <c r="GH203" s="891"/>
      <c r="GI203" s="895"/>
      <c r="GJ203" s="890"/>
      <c r="GK203" s="890"/>
      <c r="GL203" s="906"/>
      <c r="GM203" s="907"/>
      <c r="GN203" s="891"/>
      <c r="GO203" s="891"/>
      <c r="GP203" s="891"/>
    </row>
    <row r="204" spans="1:198" s="766" customFormat="1">
      <c r="A204" s="890"/>
      <c r="D204" s="891"/>
      <c r="GD204" s="891"/>
      <c r="GF204" s="891"/>
      <c r="GH204" s="891"/>
      <c r="GI204" s="895"/>
      <c r="GJ204" s="890"/>
      <c r="GK204" s="890"/>
      <c r="GL204" s="670"/>
      <c r="GM204" s="770"/>
      <c r="GN204" s="891"/>
      <c r="GO204" s="891"/>
      <c r="GP204" s="891"/>
    </row>
    <row r="205" spans="1:198" s="766" customFormat="1">
      <c r="A205" s="890"/>
      <c r="D205" s="891"/>
      <c r="GD205" s="891"/>
      <c r="GF205" s="891"/>
      <c r="GH205" s="891"/>
      <c r="GI205" s="895"/>
      <c r="GJ205" s="890"/>
      <c r="GK205" s="890"/>
      <c r="GL205" s="670"/>
      <c r="GM205" s="770"/>
      <c r="GN205" s="891"/>
      <c r="GO205" s="891"/>
      <c r="GP205" s="891"/>
    </row>
    <row r="206" spans="1:198" s="766" customFormat="1">
      <c r="A206" s="890"/>
      <c r="D206" s="891"/>
      <c r="GD206" s="891"/>
      <c r="GF206" s="891"/>
      <c r="GH206" s="891"/>
      <c r="GI206" s="895"/>
      <c r="GJ206" s="890"/>
      <c r="GK206" s="890"/>
      <c r="GL206" s="670"/>
      <c r="GM206" s="770"/>
      <c r="GN206" s="891"/>
      <c r="GO206" s="891"/>
      <c r="GP206" s="891"/>
    </row>
    <row r="207" spans="1:198" s="766" customFormat="1">
      <c r="A207" s="890"/>
      <c r="D207" s="891"/>
      <c r="GD207" s="891"/>
      <c r="GF207" s="891"/>
      <c r="GH207" s="891"/>
      <c r="GI207" s="895"/>
      <c r="GJ207" s="890"/>
      <c r="GK207" s="890"/>
      <c r="GL207" s="670"/>
      <c r="GM207" s="770"/>
      <c r="GN207" s="891"/>
      <c r="GO207" s="891"/>
      <c r="GP207" s="891"/>
    </row>
    <row r="208" spans="1:198" s="766" customFormat="1">
      <c r="A208" s="890"/>
      <c r="D208" s="891"/>
      <c r="GD208" s="891"/>
      <c r="GF208" s="891"/>
      <c r="GH208" s="891"/>
      <c r="GI208" s="895"/>
      <c r="GJ208" s="890"/>
      <c r="GK208" s="890"/>
      <c r="GL208" s="670"/>
      <c r="GM208" s="770"/>
      <c r="GN208" s="891"/>
      <c r="GO208" s="891"/>
      <c r="GP208" s="891"/>
    </row>
    <row r="209" spans="1:198" s="766" customFormat="1">
      <c r="A209" s="890"/>
      <c r="D209" s="891"/>
      <c r="GD209" s="891"/>
      <c r="GF209" s="891"/>
      <c r="GH209" s="891"/>
      <c r="GI209" s="895"/>
      <c r="GJ209" s="890"/>
      <c r="GK209" s="890"/>
      <c r="GL209" s="906"/>
      <c r="GM209" s="907"/>
      <c r="GN209" s="891"/>
      <c r="GO209" s="891"/>
      <c r="GP209" s="891"/>
    </row>
    <row r="210" spans="1:198" s="766" customFormat="1">
      <c r="A210" s="890"/>
      <c r="D210" s="891"/>
      <c r="GD210" s="891"/>
      <c r="GF210" s="891"/>
      <c r="GH210" s="891"/>
      <c r="GI210" s="895"/>
      <c r="GJ210" s="890"/>
      <c r="GK210" s="890"/>
      <c r="GL210" s="670"/>
      <c r="GM210" s="770"/>
      <c r="GN210" s="891"/>
      <c r="GO210" s="891"/>
      <c r="GP210" s="891"/>
    </row>
    <row r="211" spans="1:198" s="766" customFormat="1">
      <c r="A211" s="890"/>
      <c r="D211" s="891"/>
      <c r="GD211" s="891"/>
      <c r="GF211" s="891"/>
      <c r="GH211" s="891"/>
      <c r="GI211" s="895"/>
      <c r="GJ211" s="890"/>
      <c r="GK211" s="890"/>
      <c r="GL211" s="670"/>
      <c r="GM211" s="770"/>
      <c r="GN211" s="891"/>
      <c r="GO211" s="891"/>
      <c r="GP211" s="891"/>
    </row>
    <row r="212" spans="1:198" s="766" customFormat="1">
      <c r="A212" s="890"/>
      <c r="D212" s="891"/>
      <c r="GD212" s="891"/>
      <c r="GF212" s="891"/>
      <c r="GH212" s="891"/>
      <c r="GI212" s="895"/>
      <c r="GJ212" s="890"/>
      <c r="GK212" s="890"/>
      <c r="GL212" s="670"/>
      <c r="GM212" s="770"/>
      <c r="GN212" s="891"/>
      <c r="GO212" s="891"/>
      <c r="GP212" s="891"/>
    </row>
    <row r="213" spans="1:198" s="766" customFormat="1">
      <c r="A213" s="890"/>
      <c r="D213" s="891"/>
      <c r="GD213" s="891"/>
      <c r="GF213" s="891"/>
      <c r="GH213" s="891"/>
      <c r="GI213" s="895"/>
      <c r="GJ213" s="890"/>
      <c r="GK213" s="890"/>
      <c r="GL213" s="906"/>
      <c r="GM213" s="907"/>
      <c r="GN213" s="891"/>
      <c r="GO213" s="891"/>
      <c r="GP213" s="891"/>
    </row>
    <row r="214" spans="1:198" s="766" customFormat="1">
      <c r="A214" s="890"/>
      <c r="D214" s="891"/>
      <c r="GD214" s="891"/>
      <c r="GF214" s="891"/>
      <c r="GH214" s="891"/>
      <c r="GI214" s="895"/>
      <c r="GJ214" s="890"/>
      <c r="GK214" s="890"/>
      <c r="GL214" s="670"/>
      <c r="GM214" s="770"/>
      <c r="GN214" s="891"/>
      <c r="GO214" s="891"/>
      <c r="GP214" s="891"/>
    </row>
    <row r="215" spans="1:198" s="766" customFormat="1">
      <c r="A215" s="890"/>
      <c r="D215" s="891"/>
      <c r="GD215" s="891"/>
      <c r="GF215" s="891"/>
      <c r="GH215" s="891"/>
      <c r="GI215" s="895"/>
      <c r="GJ215" s="890"/>
      <c r="GK215" s="890"/>
      <c r="GL215" s="670"/>
      <c r="GM215" s="770"/>
      <c r="GN215" s="891"/>
      <c r="GO215" s="891"/>
      <c r="GP215" s="891"/>
    </row>
    <row r="216" spans="1:198" s="766" customFormat="1">
      <c r="A216" s="890"/>
      <c r="D216" s="891"/>
      <c r="GD216" s="891"/>
      <c r="GF216" s="891"/>
      <c r="GH216" s="891"/>
      <c r="GI216" s="895"/>
      <c r="GJ216" s="890"/>
      <c r="GK216" s="890"/>
      <c r="GL216" s="670"/>
      <c r="GM216" s="770"/>
      <c r="GN216" s="891"/>
      <c r="GO216" s="891"/>
      <c r="GP216" s="891"/>
    </row>
    <row r="217" spans="1:198" s="766" customFormat="1">
      <c r="A217" s="890"/>
      <c r="D217" s="891"/>
      <c r="GD217" s="891"/>
      <c r="GF217" s="891"/>
      <c r="GH217" s="891"/>
      <c r="GI217" s="895"/>
      <c r="GJ217" s="890"/>
      <c r="GK217" s="890"/>
      <c r="GL217" s="670"/>
      <c r="GM217" s="770"/>
      <c r="GN217" s="891"/>
      <c r="GO217" s="891"/>
      <c r="GP217" s="891"/>
    </row>
    <row r="218" spans="1:198" s="766" customFormat="1">
      <c r="A218" s="890"/>
      <c r="D218" s="891"/>
      <c r="GD218" s="891"/>
      <c r="GF218" s="891"/>
      <c r="GH218" s="891"/>
      <c r="GI218" s="895"/>
      <c r="GJ218" s="890"/>
      <c r="GK218" s="890"/>
      <c r="GL218" s="670"/>
      <c r="GM218" s="770"/>
      <c r="GN218" s="891"/>
      <c r="GO218" s="891"/>
      <c r="GP218" s="891"/>
    </row>
    <row r="219" spans="1:198" s="766" customFormat="1">
      <c r="A219" s="890"/>
      <c r="D219" s="891"/>
      <c r="GD219" s="891"/>
      <c r="GF219" s="891"/>
      <c r="GH219" s="891"/>
      <c r="GI219" s="895"/>
      <c r="GJ219" s="890"/>
      <c r="GK219" s="890"/>
      <c r="GL219" s="670"/>
      <c r="GM219" s="770"/>
      <c r="GN219" s="891"/>
      <c r="GO219" s="891"/>
      <c r="GP219" s="891"/>
    </row>
    <row r="220" spans="1:198" s="766" customFormat="1">
      <c r="A220" s="890"/>
      <c r="D220" s="891"/>
      <c r="GD220" s="891"/>
      <c r="GF220" s="891"/>
      <c r="GH220" s="891"/>
      <c r="GI220" s="895"/>
      <c r="GJ220" s="890"/>
      <c r="GK220" s="890"/>
      <c r="GL220" s="906"/>
      <c r="GM220" s="907"/>
      <c r="GN220" s="891"/>
      <c r="GO220" s="891"/>
      <c r="GP220" s="891"/>
    </row>
    <row r="221" spans="1:198" s="766" customFormat="1">
      <c r="A221" s="890"/>
      <c r="D221" s="891"/>
      <c r="GD221" s="891"/>
      <c r="GF221" s="891"/>
      <c r="GH221" s="891"/>
      <c r="GI221" s="895"/>
      <c r="GJ221" s="890"/>
      <c r="GK221" s="890"/>
      <c r="GL221" s="670"/>
      <c r="GM221" s="770"/>
      <c r="GN221" s="891"/>
      <c r="GO221" s="891"/>
      <c r="GP221" s="891"/>
    </row>
    <row r="222" spans="1:198" s="766" customFormat="1">
      <c r="A222" s="890"/>
      <c r="D222" s="891"/>
      <c r="GD222" s="891"/>
      <c r="GF222" s="891"/>
      <c r="GH222" s="891"/>
      <c r="GI222" s="895"/>
      <c r="GJ222" s="890"/>
      <c r="GK222" s="890"/>
      <c r="GL222" s="890"/>
      <c r="GM222" s="908"/>
      <c r="GN222" s="891"/>
      <c r="GO222" s="891"/>
      <c r="GP222" s="891"/>
    </row>
    <row r="223" spans="1:198" s="766" customFormat="1">
      <c r="A223" s="890"/>
      <c r="D223" s="891"/>
      <c r="GD223" s="891"/>
      <c r="GF223" s="891"/>
      <c r="GH223" s="891"/>
      <c r="GI223" s="895"/>
      <c r="GJ223" s="890"/>
      <c r="GK223" s="890"/>
      <c r="GL223" s="890"/>
      <c r="GM223" s="908"/>
      <c r="GN223" s="891"/>
      <c r="GO223" s="891"/>
      <c r="GP223" s="891"/>
    </row>
    <row r="224" spans="1:198" s="766" customFormat="1">
      <c r="A224" s="890"/>
      <c r="D224" s="891"/>
      <c r="GD224" s="891"/>
      <c r="GF224" s="891"/>
      <c r="GH224" s="891"/>
      <c r="GI224" s="895"/>
      <c r="GJ224" s="890"/>
      <c r="GK224" s="890"/>
      <c r="GL224" s="890"/>
      <c r="GM224" s="908"/>
      <c r="GN224" s="891"/>
      <c r="GO224" s="891"/>
      <c r="GP224" s="891"/>
    </row>
    <row r="225" spans="1:198" s="766" customFormat="1">
      <c r="A225" s="890"/>
      <c r="D225" s="891"/>
      <c r="GD225" s="891"/>
      <c r="GF225" s="891"/>
      <c r="GH225" s="891"/>
      <c r="GI225" s="895"/>
      <c r="GJ225" s="890"/>
      <c r="GK225" s="890"/>
      <c r="GL225" s="890"/>
      <c r="GM225" s="908"/>
      <c r="GN225" s="891"/>
      <c r="GO225" s="891"/>
      <c r="GP225" s="891"/>
    </row>
    <row r="226" spans="1:198" s="766" customFormat="1">
      <c r="A226" s="890"/>
      <c r="D226" s="891"/>
      <c r="GD226" s="891"/>
      <c r="GF226" s="891"/>
      <c r="GH226" s="891"/>
      <c r="GI226" s="895"/>
      <c r="GJ226" s="890"/>
      <c r="GK226" s="890"/>
      <c r="GL226" s="890"/>
      <c r="GM226" s="908"/>
      <c r="GN226" s="891"/>
      <c r="GO226" s="891"/>
      <c r="GP226" s="891"/>
    </row>
    <row r="227" spans="1:198" s="766" customFormat="1">
      <c r="A227" s="890"/>
      <c r="D227" s="891"/>
      <c r="GD227" s="891"/>
      <c r="GF227" s="891"/>
      <c r="GH227" s="891"/>
      <c r="GI227" s="895"/>
      <c r="GJ227" s="890"/>
      <c r="GK227" s="890"/>
      <c r="GL227" s="890"/>
      <c r="GM227" s="908"/>
      <c r="GN227" s="891"/>
      <c r="GO227" s="891"/>
      <c r="GP227" s="891"/>
    </row>
    <row r="228" spans="1:198" s="766" customFormat="1">
      <c r="A228" s="890"/>
      <c r="D228" s="891"/>
      <c r="GD228" s="891"/>
      <c r="GF228" s="891"/>
      <c r="GH228" s="891"/>
      <c r="GI228" s="895"/>
      <c r="GJ228" s="890"/>
      <c r="GK228" s="890"/>
      <c r="GL228" s="890"/>
      <c r="GM228" s="908"/>
      <c r="GN228" s="891"/>
      <c r="GO228" s="891"/>
      <c r="GP228" s="891"/>
    </row>
    <row r="229" spans="1:198" s="766" customFormat="1">
      <c r="A229" s="890"/>
      <c r="D229" s="891"/>
      <c r="GD229" s="891"/>
      <c r="GF229" s="891"/>
      <c r="GH229" s="891"/>
      <c r="GI229" s="895"/>
      <c r="GJ229" s="890"/>
      <c r="GK229" s="890"/>
      <c r="GL229" s="890"/>
      <c r="GM229" s="908"/>
      <c r="GN229" s="891"/>
      <c r="GO229" s="891"/>
      <c r="GP229" s="891"/>
    </row>
    <row r="230" spans="1:198" s="766" customFormat="1">
      <c r="A230" s="890"/>
      <c r="D230" s="891"/>
      <c r="GD230" s="891"/>
      <c r="GF230" s="891"/>
      <c r="GH230" s="891"/>
      <c r="GI230" s="895"/>
      <c r="GJ230" s="890"/>
      <c r="GK230" s="890"/>
      <c r="GL230" s="670"/>
      <c r="GM230" s="770"/>
      <c r="GN230" s="891"/>
      <c r="GO230" s="891"/>
      <c r="GP230" s="891"/>
    </row>
    <row r="231" spans="1:198" s="766" customFormat="1">
      <c r="A231" s="890"/>
      <c r="D231" s="891"/>
      <c r="GD231" s="891"/>
      <c r="GF231" s="891"/>
      <c r="GH231" s="891"/>
      <c r="GI231" s="895"/>
      <c r="GJ231" s="890"/>
      <c r="GK231" s="890"/>
      <c r="GL231" s="670"/>
      <c r="GM231" s="770"/>
      <c r="GN231" s="891"/>
      <c r="GO231" s="891"/>
      <c r="GP231" s="891"/>
    </row>
    <row r="232" spans="1:198" s="766" customFormat="1">
      <c r="A232" s="890"/>
      <c r="D232" s="891"/>
      <c r="GD232" s="891"/>
      <c r="GF232" s="891"/>
      <c r="GH232" s="891"/>
      <c r="GI232" s="895"/>
      <c r="GJ232" s="890"/>
      <c r="GK232" s="890"/>
      <c r="GL232" s="670"/>
      <c r="GM232" s="770"/>
      <c r="GN232" s="891"/>
      <c r="GO232" s="891"/>
      <c r="GP232" s="891"/>
    </row>
    <row r="233" spans="1:198" s="766" customFormat="1">
      <c r="A233" s="890"/>
      <c r="D233" s="891"/>
      <c r="GD233" s="891"/>
      <c r="GF233" s="891"/>
      <c r="GH233" s="891"/>
      <c r="GI233" s="895"/>
      <c r="GJ233" s="890"/>
      <c r="GK233" s="890"/>
      <c r="GL233" s="670"/>
      <c r="GM233" s="770"/>
      <c r="GN233" s="891"/>
      <c r="GO233" s="891"/>
      <c r="GP233" s="891"/>
    </row>
    <row r="234" spans="1:198" s="766" customFormat="1">
      <c r="A234" s="890"/>
      <c r="D234" s="891"/>
      <c r="GD234" s="891"/>
      <c r="GF234" s="891"/>
      <c r="GH234" s="891"/>
      <c r="GI234" s="895"/>
      <c r="GJ234" s="890"/>
      <c r="GK234" s="890"/>
      <c r="GL234" s="670"/>
      <c r="GM234" s="770"/>
      <c r="GN234" s="891"/>
      <c r="GO234" s="891"/>
      <c r="GP234" s="891"/>
    </row>
    <row r="235" spans="1:198" s="766" customFormat="1">
      <c r="A235" s="890"/>
      <c r="D235" s="891"/>
      <c r="GD235" s="891"/>
      <c r="GF235" s="891"/>
      <c r="GH235" s="891"/>
      <c r="GI235" s="895"/>
      <c r="GJ235" s="890"/>
      <c r="GK235" s="890"/>
      <c r="GL235" s="670"/>
      <c r="GM235" s="770"/>
      <c r="GN235" s="891"/>
      <c r="GO235" s="891"/>
      <c r="GP235" s="891"/>
    </row>
    <row r="236" spans="1:198" s="766" customFormat="1">
      <c r="A236" s="890"/>
      <c r="D236" s="891"/>
      <c r="GD236" s="891"/>
      <c r="GF236" s="891"/>
      <c r="GH236" s="891"/>
      <c r="GI236" s="895"/>
      <c r="GJ236" s="890"/>
      <c r="GK236" s="890"/>
      <c r="GL236" s="670"/>
      <c r="GM236" s="770"/>
      <c r="GN236" s="891"/>
      <c r="GO236" s="891"/>
      <c r="GP236" s="891"/>
    </row>
    <row r="237" spans="1:198" s="766" customFormat="1">
      <c r="A237" s="890"/>
      <c r="D237" s="891"/>
      <c r="GD237" s="891"/>
      <c r="GF237" s="891"/>
      <c r="GH237" s="891"/>
      <c r="GI237" s="895"/>
      <c r="GJ237" s="890"/>
      <c r="GK237" s="890"/>
      <c r="GL237" s="670"/>
      <c r="GM237" s="770"/>
      <c r="GN237" s="891"/>
      <c r="GO237" s="891"/>
      <c r="GP237" s="891"/>
    </row>
    <row r="238" spans="1:198" s="766" customFormat="1">
      <c r="A238" s="890"/>
      <c r="D238" s="891"/>
      <c r="GD238" s="891"/>
      <c r="GF238" s="891"/>
      <c r="GH238" s="891"/>
      <c r="GI238" s="895"/>
      <c r="GJ238" s="890"/>
      <c r="GK238" s="890"/>
      <c r="GL238" s="670"/>
      <c r="GM238" s="770"/>
      <c r="GN238" s="891"/>
      <c r="GO238" s="891"/>
      <c r="GP238" s="891"/>
    </row>
    <row r="239" spans="1:198" s="766" customFormat="1">
      <c r="A239" s="890"/>
      <c r="D239" s="891"/>
      <c r="GD239" s="891"/>
      <c r="GF239" s="891"/>
      <c r="GH239" s="891"/>
      <c r="GI239" s="895"/>
      <c r="GJ239" s="890"/>
      <c r="GK239" s="890"/>
      <c r="GL239" s="670"/>
      <c r="GM239" s="770"/>
      <c r="GN239" s="891"/>
      <c r="GO239" s="891"/>
      <c r="GP239" s="891"/>
    </row>
    <row r="240" spans="1:198" s="766" customFormat="1">
      <c r="A240" s="890"/>
      <c r="D240" s="891"/>
      <c r="GD240" s="891"/>
      <c r="GF240" s="891"/>
      <c r="GH240" s="891"/>
      <c r="GI240" s="895"/>
      <c r="GJ240" s="890"/>
      <c r="GK240" s="890"/>
      <c r="GL240" s="670"/>
      <c r="GM240" s="770"/>
      <c r="GN240" s="891"/>
      <c r="GO240" s="891"/>
      <c r="GP240" s="891"/>
    </row>
    <row r="241" spans="1:198" s="766" customFormat="1">
      <c r="A241" s="890"/>
      <c r="D241" s="891"/>
      <c r="GD241" s="891"/>
      <c r="GF241" s="891"/>
      <c r="GH241" s="891"/>
      <c r="GI241" s="895"/>
      <c r="GJ241" s="890"/>
      <c r="GK241" s="890"/>
      <c r="GL241" s="670"/>
      <c r="GM241" s="770"/>
      <c r="GN241" s="891"/>
      <c r="GO241" s="891"/>
      <c r="GP241" s="891"/>
    </row>
    <row r="242" spans="1:198" s="766" customFormat="1">
      <c r="A242" s="890"/>
      <c r="D242" s="891"/>
      <c r="GD242" s="891"/>
      <c r="GF242" s="891"/>
      <c r="GH242" s="891"/>
      <c r="GI242" s="895"/>
      <c r="GJ242" s="890"/>
      <c r="GK242" s="890"/>
      <c r="GL242" s="670"/>
      <c r="GM242" s="770"/>
      <c r="GN242" s="891"/>
      <c r="GO242" s="891"/>
      <c r="GP242" s="891"/>
    </row>
    <row r="243" spans="1:198" s="766" customFormat="1">
      <c r="A243" s="890"/>
      <c r="D243" s="891"/>
      <c r="GD243" s="891"/>
      <c r="GF243" s="891"/>
      <c r="GH243" s="891"/>
      <c r="GI243" s="895"/>
      <c r="GJ243" s="890"/>
      <c r="GK243" s="890"/>
      <c r="GL243" s="670"/>
      <c r="GM243" s="770"/>
      <c r="GN243" s="891"/>
      <c r="GO243" s="891"/>
      <c r="GP243" s="891"/>
    </row>
    <row r="244" spans="1:198" s="766" customFormat="1">
      <c r="A244" s="890"/>
      <c r="D244" s="891"/>
      <c r="GD244" s="891"/>
      <c r="GF244" s="891"/>
      <c r="GH244" s="891"/>
      <c r="GI244" s="895"/>
      <c r="GJ244" s="890"/>
      <c r="GK244" s="890"/>
      <c r="GL244" s="670"/>
      <c r="GM244" s="770"/>
      <c r="GN244" s="891"/>
      <c r="GO244" s="891"/>
      <c r="GP244" s="891"/>
    </row>
    <row r="245" spans="1:198" s="766" customFormat="1">
      <c r="A245" s="890"/>
      <c r="D245" s="891"/>
      <c r="GD245" s="891"/>
      <c r="GF245" s="891"/>
      <c r="GH245" s="891"/>
      <c r="GI245" s="895"/>
      <c r="GJ245" s="890"/>
      <c r="GK245" s="890"/>
      <c r="GL245" s="670"/>
      <c r="GM245" s="770"/>
      <c r="GN245" s="891"/>
      <c r="GO245" s="891"/>
      <c r="GP245" s="891"/>
    </row>
    <row r="246" spans="1:198" s="766" customFormat="1">
      <c r="A246" s="890"/>
      <c r="D246" s="891"/>
      <c r="GD246" s="891"/>
      <c r="GF246" s="891"/>
      <c r="GH246" s="891"/>
      <c r="GI246" s="895"/>
      <c r="GJ246" s="890"/>
      <c r="GK246" s="890"/>
      <c r="GL246" s="670"/>
      <c r="GM246" s="770"/>
      <c r="GN246" s="891"/>
      <c r="GO246" s="891"/>
      <c r="GP246" s="891"/>
    </row>
    <row r="247" spans="1:198" s="766" customFormat="1">
      <c r="A247" s="890"/>
      <c r="D247" s="891"/>
      <c r="GD247" s="891"/>
      <c r="GF247" s="891"/>
      <c r="GH247" s="891"/>
      <c r="GI247" s="895"/>
      <c r="GJ247" s="890"/>
      <c r="GK247" s="890"/>
      <c r="GL247" s="670"/>
      <c r="GM247" s="770"/>
      <c r="GN247" s="891"/>
      <c r="GO247" s="891"/>
      <c r="GP247" s="891"/>
    </row>
    <row r="248" spans="1:198" s="766" customFormat="1">
      <c r="A248" s="890"/>
      <c r="D248" s="891"/>
      <c r="GD248" s="891"/>
      <c r="GF248" s="891"/>
      <c r="GH248" s="891"/>
      <c r="GI248" s="895"/>
      <c r="GJ248" s="890"/>
      <c r="GK248" s="890"/>
      <c r="GL248" s="670"/>
      <c r="GM248" s="770"/>
      <c r="GN248" s="891"/>
      <c r="GO248" s="891"/>
      <c r="GP248" s="891"/>
    </row>
    <row r="249" spans="1:198" s="766" customFormat="1">
      <c r="A249" s="890"/>
      <c r="D249" s="891"/>
      <c r="GD249" s="891"/>
      <c r="GF249" s="891"/>
      <c r="GH249" s="891"/>
      <c r="GI249" s="895"/>
      <c r="GJ249" s="890"/>
      <c r="GK249" s="890"/>
      <c r="GL249" s="670"/>
      <c r="GM249" s="770"/>
      <c r="GN249" s="891"/>
      <c r="GO249" s="891"/>
      <c r="GP249" s="891"/>
    </row>
    <row r="250" spans="1:198" s="766" customFormat="1">
      <c r="A250" s="890"/>
      <c r="D250" s="891"/>
      <c r="GD250" s="891"/>
      <c r="GF250" s="891"/>
      <c r="GH250" s="891"/>
      <c r="GI250" s="895"/>
      <c r="GJ250" s="890"/>
      <c r="GK250" s="890"/>
      <c r="GL250" s="670"/>
      <c r="GM250" s="770"/>
      <c r="GN250" s="891"/>
      <c r="GO250" s="891"/>
      <c r="GP250" s="891"/>
    </row>
    <row r="251" spans="1:198" s="766" customFormat="1">
      <c r="A251" s="890"/>
      <c r="D251" s="891"/>
      <c r="GD251" s="891"/>
      <c r="GF251" s="891"/>
      <c r="GH251" s="891"/>
      <c r="GI251" s="895"/>
      <c r="GJ251" s="890"/>
      <c r="GK251" s="890"/>
      <c r="GL251" s="670"/>
      <c r="GM251" s="770"/>
      <c r="GN251" s="891"/>
      <c r="GO251" s="891"/>
      <c r="GP251" s="891"/>
    </row>
    <row r="252" spans="1:198" s="766" customFormat="1">
      <c r="A252" s="890"/>
      <c r="D252" s="891"/>
      <c r="GD252" s="891"/>
      <c r="GF252" s="891"/>
      <c r="GH252" s="891"/>
      <c r="GI252" s="895"/>
      <c r="GJ252" s="890"/>
      <c r="GK252" s="890"/>
      <c r="GL252" s="670"/>
      <c r="GM252" s="770"/>
      <c r="GN252" s="891"/>
      <c r="GO252" s="891"/>
      <c r="GP252" s="891"/>
    </row>
    <row r="253" spans="1:198" s="766" customFormat="1">
      <c r="A253" s="890"/>
      <c r="D253" s="891"/>
      <c r="GD253" s="891"/>
      <c r="GF253" s="891"/>
      <c r="GH253" s="891"/>
      <c r="GI253" s="895"/>
      <c r="GJ253" s="890"/>
      <c r="GK253" s="890"/>
      <c r="GL253" s="670"/>
      <c r="GM253" s="770"/>
      <c r="GN253" s="891"/>
      <c r="GO253" s="891"/>
      <c r="GP253" s="891"/>
    </row>
    <row r="254" spans="1:198" s="766" customFormat="1">
      <c r="A254" s="890"/>
      <c r="D254" s="891"/>
      <c r="GD254" s="891"/>
      <c r="GF254" s="891"/>
      <c r="GH254" s="891"/>
      <c r="GI254" s="895"/>
      <c r="GJ254" s="890"/>
      <c r="GK254" s="890"/>
      <c r="GL254" s="670"/>
      <c r="GM254" s="770"/>
      <c r="GN254" s="891"/>
      <c r="GO254" s="891"/>
      <c r="GP254" s="891"/>
    </row>
    <row r="255" spans="1:198" s="766" customFormat="1">
      <c r="A255" s="890"/>
      <c r="D255" s="891"/>
      <c r="GD255" s="891"/>
      <c r="GF255" s="891"/>
      <c r="GH255" s="891"/>
      <c r="GI255" s="895"/>
      <c r="GJ255" s="890"/>
      <c r="GK255" s="890"/>
      <c r="GL255" s="670"/>
      <c r="GM255" s="770"/>
      <c r="GN255" s="891"/>
      <c r="GO255" s="891"/>
      <c r="GP255" s="891"/>
    </row>
    <row r="256" spans="1:198" s="766" customFormat="1">
      <c r="A256" s="890"/>
      <c r="D256" s="891"/>
      <c r="GD256" s="891"/>
      <c r="GF256" s="891"/>
      <c r="GH256" s="891"/>
      <c r="GI256" s="895"/>
      <c r="GJ256" s="890"/>
      <c r="GK256" s="890"/>
      <c r="GL256" s="670"/>
      <c r="GM256" s="770"/>
      <c r="GN256" s="891"/>
      <c r="GO256" s="891"/>
      <c r="GP256" s="891"/>
    </row>
    <row r="257" spans="1:198" s="766" customFormat="1">
      <c r="A257" s="890"/>
      <c r="D257" s="891"/>
      <c r="GD257" s="891"/>
      <c r="GF257" s="891"/>
      <c r="GH257" s="891"/>
      <c r="GI257" s="895"/>
      <c r="GJ257" s="890"/>
      <c r="GK257" s="890"/>
      <c r="GL257" s="670"/>
      <c r="GM257" s="770"/>
      <c r="GN257" s="891"/>
      <c r="GO257" s="891"/>
      <c r="GP257" s="891"/>
    </row>
    <row r="258" spans="1:198" s="766" customFormat="1">
      <c r="A258" s="890"/>
      <c r="D258" s="891"/>
      <c r="GD258" s="891"/>
      <c r="GF258" s="891"/>
      <c r="GH258" s="891"/>
      <c r="GI258" s="895"/>
      <c r="GJ258" s="890"/>
      <c r="GK258" s="890"/>
      <c r="GL258" s="670"/>
      <c r="GM258" s="770"/>
      <c r="GN258" s="891"/>
      <c r="GO258" s="891"/>
      <c r="GP258" s="891"/>
    </row>
    <row r="259" spans="1:198" s="766" customFormat="1">
      <c r="A259" s="890"/>
      <c r="D259" s="891"/>
      <c r="GD259" s="891"/>
      <c r="GF259" s="891"/>
      <c r="GH259" s="891"/>
      <c r="GI259" s="895"/>
      <c r="GJ259" s="890"/>
      <c r="GK259" s="890"/>
      <c r="GL259" s="670"/>
      <c r="GM259" s="770"/>
      <c r="GN259" s="891"/>
      <c r="GO259" s="891"/>
      <c r="GP259" s="891"/>
    </row>
    <row r="260" spans="1:198" s="766" customFormat="1">
      <c r="A260" s="890"/>
      <c r="D260" s="891"/>
      <c r="GD260" s="891"/>
      <c r="GF260" s="891"/>
      <c r="GH260" s="891"/>
      <c r="GI260" s="895"/>
      <c r="GJ260" s="890"/>
      <c r="GK260" s="890"/>
      <c r="GL260" s="670"/>
      <c r="GM260" s="770"/>
      <c r="GN260" s="891"/>
      <c r="GO260" s="891"/>
      <c r="GP260" s="891"/>
    </row>
    <row r="261" spans="1:198" s="766" customFormat="1">
      <c r="A261" s="890"/>
      <c r="D261" s="891"/>
      <c r="GD261" s="891"/>
      <c r="GF261" s="891"/>
      <c r="GH261" s="891"/>
      <c r="GI261" s="895"/>
      <c r="GJ261" s="890"/>
      <c r="GK261" s="890"/>
      <c r="GL261" s="670"/>
      <c r="GM261" s="770"/>
      <c r="GN261" s="891"/>
      <c r="GO261" s="891"/>
      <c r="GP261" s="891"/>
    </row>
    <row r="262" spans="1:198" s="766" customFormat="1">
      <c r="A262" s="890"/>
      <c r="D262" s="891"/>
      <c r="GD262" s="891"/>
      <c r="GF262" s="891"/>
      <c r="GH262" s="891"/>
      <c r="GI262" s="895"/>
      <c r="GJ262" s="890"/>
      <c r="GK262" s="890"/>
      <c r="GL262" s="670"/>
      <c r="GM262" s="770"/>
      <c r="GN262" s="891"/>
      <c r="GO262" s="891"/>
      <c r="GP262" s="891"/>
    </row>
    <row r="263" spans="1:198" s="766" customFormat="1">
      <c r="A263" s="890"/>
      <c r="D263" s="891"/>
      <c r="GD263" s="891"/>
      <c r="GF263" s="891"/>
      <c r="GH263" s="891"/>
      <c r="GI263" s="895"/>
      <c r="GJ263" s="890"/>
      <c r="GK263" s="890"/>
      <c r="GL263" s="670"/>
      <c r="GM263" s="770"/>
      <c r="GN263" s="891"/>
      <c r="GO263" s="891"/>
      <c r="GP263" s="891"/>
    </row>
    <row r="264" spans="1:198" s="766" customFormat="1">
      <c r="A264" s="890"/>
      <c r="D264" s="891"/>
      <c r="GD264" s="891"/>
      <c r="GF264" s="891"/>
      <c r="GH264" s="891"/>
      <c r="GI264" s="895"/>
      <c r="GJ264" s="890"/>
      <c r="GK264" s="890"/>
      <c r="GL264" s="670"/>
      <c r="GM264" s="770"/>
      <c r="GN264" s="891"/>
      <c r="GO264" s="891"/>
      <c r="GP264" s="891"/>
    </row>
    <row r="265" spans="1:198" s="766" customFormat="1">
      <c r="A265" s="890"/>
      <c r="D265" s="891"/>
      <c r="GD265" s="891"/>
      <c r="GF265" s="891"/>
      <c r="GH265" s="891"/>
      <c r="GI265" s="895"/>
      <c r="GJ265" s="890"/>
      <c r="GK265" s="890"/>
      <c r="GL265" s="670"/>
      <c r="GM265" s="770"/>
      <c r="GN265" s="891"/>
      <c r="GO265" s="891"/>
      <c r="GP265" s="891"/>
    </row>
    <row r="266" spans="1:198" s="766" customFormat="1">
      <c r="A266" s="890"/>
      <c r="D266" s="891"/>
      <c r="GD266" s="891"/>
      <c r="GF266" s="891"/>
      <c r="GH266" s="891"/>
      <c r="GI266" s="895"/>
      <c r="GJ266" s="890"/>
      <c r="GK266" s="890"/>
      <c r="GL266" s="670"/>
      <c r="GM266" s="770"/>
      <c r="GN266" s="891"/>
      <c r="GO266" s="891"/>
      <c r="GP266" s="891"/>
    </row>
    <row r="267" spans="1:198" s="766" customFormat="1">
      <c r="A267" s="890"/>
      <c r="D267" s="891"/>
      <c r="GD267" s="891"/>
      <c r="GF267" s="891"/>
      <c r="GH267" s="891"/>
      <c r="GI267" s="895"/>
      <c r="GJ267" s="890"/>
      <c r="GK267" s="890"/>
      <c r="GL267" s="670"/>
      <c r="GM267" s="770"/>
      <c r="GN267" s="891"/>
      <c r="GO267" s="891"/>
      <c r="GP267" s="891"/>
    </row>
    <row r="268" spans="1:198" s="766" customFormat="1">
      <c r="A268" s="890"/>
      <c r="D268" s="891"/>
      <c r="GD268" s="891"/>
      <c r="GF268" s="891"/>
      <c r="GH268" s="891"/>
      <c r="GI268" s="895"/>
      <c r="GJ268" s="890"/>
      <c r="GK268" s="890"/>
      <c r="GL268" s="670"/>
      <c r="GM268" s="770"/>
      <c r="GN268" s="891"/>
      <c r="GO268" s="891"/>
      <c r="GP268" s="891"/>
    </row>
    <row r="269" spans="1:198" s="766" customFormat="1">
      <c r="A269" s="890"/>
      <c r="D269" s="891"/>
      <c r="GD269" s="891"/>
      <c r="GF269" s="891"/>
      <c r="GH269" s="891"/>
      <c r="GI269" s="895"/>
      <c r="GJ269" s="890"/>
      <c r="GK269" s="890"/>
      <c r="GL269" s="670"/>
      <c r="GM269" s="770"/>
      <c r="GN269" s="891"/>
      <c r="GO269" s="891"/>
      <c r="GP269" s="891"/>
    </row>
    <row r="270" spans="1:198" s="766" customFormat="1">
      <c r="A270" s="890"/>
      <c r="D270" s="891"/>
      <c r="GD270" s="891"/>
      <c r="GF270" s="891"/>
      <c r="GH270" s="891"/>
      <c r="GI270" s="895"/>
      <c r="GJ270" s="890"/>
      <c r="GK270" s="890"/>
      <c r="GL270" s="670"/>
      <c r="GM270" s="770"/>
      <c r="GN270" s="891"/>
      <c r="GO270" s="891"/>
      <c r="GP270" s="891"/>
    </row>
    <row r="271" spans="1:198" s="766" customFormat="1">
      <c r="A271" s="890"/>
      <c r="D271" s="891"/>
      <c r="GD271" s="891"/>
      <c r="GF271" s="891"/>
      <c r="GH271" s="891"/>
      <c r="GI271" s="895"/>
      <c r="GJ271" s="890"/>
      <c r="GK271" s="890"/>
      <c r="GL271" s="670"/>
      <c r="GM271" s="770"/>
      <c r="GN271" s="891"/>
      <c r="GO271" s="891"/>
      <c r="GP271" s="891"/>
    </row>
    <row r="272" spans="1:198" s="766" customFormat="1">
      <c r="A272" s="890"/>
      <c r="D272" s="891"/>
      <c r="GD272" s="891"/>
      <c r="GF272" s="891"/>
      <c r="GH272" s="891"/>
      <c r="GI272" s="895"/>
      <c r="GJ272" s="890"/>
      <c r="GK272" s="890"/>
      <c r="GL272" s="670"/>
      <c r="GM272" s="770"/>
      <c r="GN272" s="891"/>
      <c r="GO272" s="891"/>
      <c r="GP272" s="891"/>
    </row>
    <row r="273" spans="1:198" s="766" customFormat="1">
      <c r="A273" s="890"/>
      <c r="D273" s="891"/>
      <c r="GD273" s="891"/>
      <c r="GF273" s="891"/>
      <c r="GH273" s="891"/>
      <c r="GI273" s="895"/>
      <c r="GJ273" s="890"/>
      <c r="GK273" s="890"/>
      <c r="GL273" s="890"/>
      <c r="GM273" s="908"/>
      <c r="GN273" s="891"/>
      <c r="GO273" s="891"/>
      <c r="GP273" s="891"/>
    </row>
    <row r="274" spans="1:198" s="766" customFormat="1">
      <c r="A274" s="890"/>
      <c r="D274" s="891"/>
      <c r="GD274" s="891"/>
      <c r="GF274" s="891"/>
      <c r="GH274" s="891"/>
      <c r="GI274" s="895"/>
      <c r="GJ274" s="890"/>
      <c r="GK274" s="890"/>
      <c r="GL274" s="890"/>
      <c r="GM274" s="908"/>
      <c r="GN274" s="891"/>
      <c r="GO274" s="891"/>
      <c r="GP274" s="891"/>
    </row>
    <row r="275" spans="1:198" s="766" customFormat="1">
      <c r="A275" s="890"/>
      <c r="D275" s="891"/>
      <c r="GD275" s="891"/>
      <c r="GF275" s="891"/>
      <c r="GH275" s="891"/>
      <c r="GI275" s="895"/>
      <c r="GJ275" s="890"/>
      <c r="GK275" s="890"/>
      <c r="GL275" s="890"/>
      <c r="GM275" s="908"/>
      <c r="GN275" s="891"/>
      <c r="GO275" s="891"/>
      <c r="GP275" s="891"/>
    </row>
    <row r="276" spans="1:198" s="766" customFormat="1">
      <c r="A276" s="890"/>
      <c r="D276" s="891"/>
      <c r="GD276" s="891"/>
      <c r="GF276" s="891"/>
      <c r="GH276" s="891"/>
      <c r="GI276" s="895"/>
      <c r="GJ276" s="890"/>
      <c r="GK276" s="890"/>
      <c r="GL276" s="890"/>
      <c r="GM276" s="908"/>
      <c r="GN276" s="891"/>
      <c r="GO276" s="891"/>
      <c r="GP276" s="891"/>
    </row>
    <row r="277" spans="1:198" s="766" customFormat="1">
      <c r="A277" s="890"/>
      <c r="D277" s="891"/>
      <c r="GD277" s="891"/>
      <c r="GF277" s="891"/>
      <c r="GH277" s="891"/>
      <c r="GI277" s="895"/>
      <c r="GJ277" s="890"/>
      <c r="GK277" s="890"/>
      <c r="GL277" s="890"/>
      <c r="GM277" s="908"/>
      <c r="GN277" s="891"/>
      <c r="GO277" s="891"/>
      <c r="GP277" s="891"/>
    </row>
    <row r="278" spans="1:198" s="766" customFormat="1">
      <c r="A278" s="890"/>
      <c r="D278" s="891"/>
      <c r="GD278" s="891"/>
      <c r="GF278" s="891"/>
      <c r="GH278" s="891"/>
      <c r="GI278" s="895"/>
      <c r="GJ278" s="890"/>
      <c r="GK278" s="890"/>
      <c r="GL278" s="890"/>
      <c r="GM278" s="908"/>
      <c r="GN278" s="891"/>
      <c r="GO278" s="891"/>
      <c r="GP278" s="891"/>
    </row>
    <row r="279" spans="1:198" s="766" customFormat="1">
      <c r="A279" s="890"/>
      <c r="D279" s="891"/>
      <c r="GD279" s="891"/>
      <c r="GF279" s="891"/>
      <c r="GH279" s="891"/>
      <c r="GI279" s="895"/>
      <c r="GJ279" s="890"/>
      <c r="GK279" s="890"/>
      <c r="GL279" s="890"/>
      <c r="GM279" s="908"/>
      <c r="GN279" s="891"/>
      <c r="GO279" s="891"/>
      <c r="GP279" s="891"/>
    </row>
    <row r="280" spans="1:198" s="766" customFormat="1">
      <c r="A280" s="890"/>
      <c r="D280" s="891"/>
      <c r="GD280" s="891"/>
      <c r="GF280" s="891"/>
      <c r="GH280" s="891"/>
      <c r="GI280" s="895"/>
      <c r="GJ280" s="890"/>
      <c r="GK280" s="890"/>
      <c r="GL280" s="890"/>
      <c r="GM280" s="908"/>
      <c r="GN280" s="891"/>
      <c r="GO280" s="891"/>
      <c r="GP280" s="891"/>
    </row>
    <row r="281" spans="1:198" s="766" customFormat="1">
      <c r="A281" s="890"/>
      <c r="D281" s="891"/>
      <c r="GD281" s="891"/>
      <c r="GF281" s="891"/>
      <c r="GH281" s="891"/>
      <c r="GI281" s="895"/>
      <c r="GJ281" s="890"/>
      <c r="GK281" s="890"/>
      <c r="GL281" s="890"/>
      <c r="GM281" s="908"/>
      <c r="GN281" s="891"/>
      <c r="GO281" s="891"/>
      <c r="GP281" s="891"/>
    </row>
    <row r="282" spans="1:198" s="766" customFormat="1">
      <c r="A282" s="890"/>
      <c r="D282" s="891"/>
      <c r="GD282" s="891"/>
      <c r="GF282" s="891"/>
      <c r="GH282" s="891"/>
      <c r="GI282" s="895"/>
      <c r="GJ282" s="890"/>
      <c r="GK282" s="890"/>
      <c r="GL282" s="890"/>
      <c r="GM282" s="908"/>
      <c r="GN282" s="891"/>
      <c r="GO282" s="891"/>
      <c r="GP282" s="891"/>
    </row>
    <row r="283" spans="1:198" s="766" customFormat="1">
      <c r="A283" s="890"/>
      <c r="D283" s="891"/>
      <c r="GD283" s="891"/>
      <c r="GF283" s="891"/>
      <c r="GH283" s="891"/>
      <c r="GI283" s="895"/>
      <c r="GJ283" s="890"/>
      <c r="GK283" s="890"/>
      <c r="GL283" s="890"/>
      <c r="GM283" s="908"/>
      <c r="GN283" s="891"/>
      <c r="GO283" s="891"/>
      <c r="GP283" s="891"/>
    </row>
    <row r="284" spans="1:198" s="766" customFormat="1">
      <c r="A284" s="890"/>
      <c r="D284" s="891"/>
      <c r="GD284" s="891"/>
      <c r="GF284" s="891"/>
      <c r="GH284" s="891"/>
      <c r="GI284" s="895"/>
      <c r="GJ284" s="890"/>
      <c r="GK284" s="890"/>
      <c r="GL284" s="890"/>
      <c r="GM284" s="908"/>
      <c r="GN284" s="891"/>
      <c r="GO284" s="891"/>
      <c r="GP284" s="891"/>
    </row>
    <row r="285" spans="1:198" s="766" customFormat="1">
      <c r="A285" s="890"/>
      <c r="D285" s="891"/>
      <c r="GD285" s="891"/>
      <c r="GF285" s="891"/>
      <c r="GH285" s="891"/>
      <c r="GI285" s="895"/>
      <c r="GJ285" s="890"/>
      <c r="GK285" s="890"/>
      <c r="GL285" s="890"/>
      <c r="GM285" s="908"/>
      <c r="GN285" s="891"/>
      <c r="GO285" s="891"/>
      <c r="GP285" s="891"/>
    </row>
    <row r="286" spans="1:198" s="766" customFormat="1">
      <c r="A286" s="890"/>
      <c r="D286" s="891"/>
      <c r="GD286" s="891"/>
      <c r="GF286" s="891"/>
      <c r="GH286" s="891"/>
      <c r="GI286" s="895"/>
      <c r="GJ286" s="890"/>
      <c r="GK286" s="890"/>
      <c r="GL286" s="890"/>
      <c r="GM286" s="908"/>
      <c r="GN286" s="891"/>
      <c r="GO286" s="891"/>
      <c r="GP286" s="891"/>
    </row>
    <row r="287" spans="1:198" s="766" customFormat="1">
      <c r="A287" s="890"/>
      <c r="D287" s="891"/>
      <c r="GD287" s="891"/>
      <c r="GF287" s="891"/>
      <c r="GH287" s="891"/>
      <c r="GI287" s="895"/>
      <c r="GJ287" s="890"/>
      <c r="GK287" s="890"/>
      <c r="GL287" s="890"/>
      <c r="GM287" s="908"/>
      <c r="GN287" s="891"/>
      <c r="GO287" s="891"/>
      <c r="GP287" s="891"/>
    </row>
    <row r="288" spans="1:198" s="766" customFormat="1">
      <c r="A288" s="890"/>
      <c r="D288" s="891"/>
      <c r="GD288" s="891"/>
      <c r="GF288" s="891"/>
      <c r="GH288" s="891"/>
      <c r="GI288" s="895"/>
      <c r="GJ288" s="890"/>
      <c r="GK288" s="890"/>
      <c r="GL288" s="890"/>
      <c r="GM288" s="908"/>
      <c r="GN288" s="891"/>
      <c r="GO288" s="891"/>
      <c r="GP288" s="891"/>
    </row>
    <row r="289" spans="1:198" s="766" customFormat="1">
      <c r="A289" s="890"/>
      <c r="D289" s="891"/>
      <c r="GD289" s="891"/>
      <c r="GF289" s="891"/>
      <c r="GH289" s="891"/>
      <c r="GI289" s="895"/>
      <c r="GJ289" s="890"/>
      <c r="GK289" s="890"/>
      <c r="GL289" s="890"/>
      <c r="GM289" s="908"/>
      <c r="GN289" s="891"/>
      <c r="GO289" s="891"/>
      <c r="GP289" s="891"/>
    </row>
    <row r="290" spans="1:198" s="766" customFormat="1">
      <c r="A290" s="890"/>
      <c r="D290" s="891"/>
      <c r="GD290" s="891"/>
      <c r="GF290" s="891"/>
      <c r="GH290" s="891"/>
      <c r="GI290" s="895"/>
      <c r="GJ290" s="890"/>
      <c r="GK290" s="890"/>
      <c r="GL290" s="890"/>
      <c r="GM290" s="908"/>
      <c r="GN290" s="891"/>
      <c r="GO290" s="891"/>
      <c r="GP290" s="891"/>
    </row>
    <row r="291" spans="1:198" s="766" customFormat="1">
      <c r="A291" s="890"/>
      <c r="D291" s="891"/>
      <c r="GD291" s="891"/>
      <c r="GF291" s="891"/>
      <c r="GH291" s="891"/>
      <c r="GI291" s="895"/>
      <c r="GJ291" s="890"/>
      <c r="GK291" s="890"/>
      <c r="GL291" s="890"/>
      <c r="GM291" s="908"/>
      <c r="GN291" s="891"/>
      <c r="GO291" s="891"/>
      <c r="GP291" s="891"/>
    </row>
    <row r="292" spans="1:198" s="766" customFormat="1">
      <c r="A292" s="890"/>
      <c r="D292" s="891"/>
      <c r="GD292" s="891"/>
      <c r="GF292" s="891"/>
      <c r="GH292" s="891"/>
      <c r="GI292" s="895"/>
      <c r="GJ292" s="890"/>
      <c r="GK292" s="890"/>
      <c r="GL292" s="890"/>
      <c r="GM292" s="908"/>
      <c r="GN292" s="891"/>
      <c r="GO292" s="891"/>
      <c r="GP292" s="891"/>
    </row>
    <row r="293" spans="1:198" s="766" customFormat="1">
      <c r="A293" s="890"/>
      <c r="D293" s="891"/>
      <c r="GD293" s="891"/>
      <c r="GF293" s="891"/>
      <c r="GH293" s="891"/>
      <c r="GI293" s="895"/>
      <c r="GJ293" s="890"/>
      <c r="GK293" s="890"/>
      <c r="GL293" s="890"/>
      <c r="GM293" s="908"/>
      <c r="GN293" s="891"/>
      <c r="GO293" s="891"/>
      <c r="GP293" s="891"/>
    </row>
    <row r="294" spans="1:198" s="766" customFormat="1">
      <c r="A294" s="890"/>
      <c r="D294" s="891"/>
      <c r="GD294" s="891"/>
      <c r="GF294" s="891"/>
      <c r="GH294" s="891"/>
      <c r="GI294" s="895"/>
      <c r="GJ294" s="890"/>
      <c r="GK294" s="890"/>
      <c r="GL294" s="890"/>
      <c r="GM294" s="908"/>
      <c r="GN294" s="891"/>
      <c r="GO294" s="891"/>
      <c r="GP294" s="891"/>
    </row>
    <row r="295" spans="1:198" s="766" customFormat="1">
      <c r="A295" s="890"/>
      <c r="D295" s="891"/>
      <c r="GD295" s="891"/>
      <c r="GF295" s="891"/>
      <c r="GH295" s="891"/>
      <c r="GI295" s="895"/>
      <c r="GJ295" s="890"/>
      <c r="GK295" s="890"/>
      <c r="GL295" s="890"/>
      <c r="GM295" s="908"/>
      <c r="GN295" s="891"/>
      <c r="GO295" s="891"/>
      <c r="GP295" s="891"/>
    </row>
    <row r="296" spans="1:198" s="766" customFormat="1">
      <c r="A296" s="890"/>
      <c r="D296" s="891"/>
      <c r="GD296" s="891"/>
      <c r="GF296" s="891"/>
      <c r="GH296" s="891"/>
      <c r="GI296" s="895"/>
      <c r="GJ296" s="890"/>
      <c r="GK296" s="890"/>
      <c r="GL296" s="890"/>
      <c r="GM296" s="908"/>
      <c r="GN296" s="891"/>
      <c r="GO296" s="891"/>
      <c r="GP296" s="891"/>
    </row>
    <row r="297" spans="1:198" s="766" customFormat="1">
      <c r="A297" s="890"/>
      <c r="D297" s="891"/>
      <c r="GD297" s="891"/>
      <c r="GF297" s="891"/>
      <c r="GH297" s="891"/>
      <c r="GI297" s="895"/>
      <c r="GJ297" s="890"/>
      <c r="GK297" s="890"/>
      <c r="GL297" s="890"/>
      <c r="GM297" s="908"/>
      <c r="GN297" s="891"/>
      <c r="GO297" s="891"/>
      <c r="GP297" s="891"/>
    </row>
    <row r="298" spans="1:198" s="766" customFormat="1">
      <c r="A298" s="890"/>
      <c r="D298" s="891"/>
      <c r="GD298" s="891"/>
      <c r="GF298" s="891"/>
      <c r="GH298" s="891"/>
      <c r="GI298" s="895"/>
      <c r="GJ298" s="890"/>
      <c r="GK298" s="890"/>
      <c r="GL298" s="890"/>
      <c r="GM298" s="908"/>
      <c r="GN298" s="891"/>
      <c r="GO298" s="891"/>
      <c r="GP298" s="891"/>
    </row>
    <row r="299" spans="1:198" s="766" customFormat="1">
      <c r="A299" s="890"/>
      <c r="D299" s="891"/>
      <c r="GD299" s="891"/>
      <c r="GF299" s="891"/>
      <c r="GH299" s="891"/>
      <c r="GI299" s="895"/>
      <c r="GJ299" s="890"/>
      <c r="GK299" s="890"/>
      <c r="GL299" s="890"/>
      <c r="GM299" s="908"/>
      <c r="GN299" s="891"/>
      <c r="GO299" s="891"/>
      <c r="GP299" s="891"/>
    </row>
    <row r="300" spans="1:198" s="766" customFormat="1">
      <c r="A300" s="890"/>
      <c r="D300" s="891"/>
      <c r="GD300" s="891"/>
      <c r="GF300" s="891"/>
      <c r="GH300" s="891"/>
      <c r="GI300" s="895"/>
      <c r="GJ300" s="890"/>
      <c r="GK300" s="890"/>
      <c r="GL300" s="890"/>
      <c r="GM300" s="908"/>
      <c r="GN300" s="891"/>
      <c r="GO300" s="891"/>
      <c r="GP300" s="891"/>
    </row>
    <row r="301" spans="1:198" s="766" customFormat="1">
      <c r="A301" s="890"/>
      <c r="D301" s="891"/>
      <c r="GD301" s="891"/>
      <c r="GF301" s="891"/>
      <c r="GH301" s="891"/>
      <c r="GI301" s="895"/>
      <c r="GJ301" s="890"/>
      <c r="GK301" s="890"/>
      <c r="GL301" s="890"/>
      <c r="GM301" s="908"/>
      <c r="GN301" s="891"/>
      <c r="GO301" s="891"/>
      <c r="GP301" s="891"/>
    </row>
    <row r="302" spans="1:198" s="766" customFormat="1">
      <c r="A302" s="890"/>
      <c r="D302" s="891"/>
      <c r="GD302" s="891"/>
      <c r="GF302" s="891"/>
      <c r="GH302" s="891"/>
      <c r="GI302" s="895"/>
      <c r="GJ302" s="890"/>
      <c r="GK302" s="890"/>
      <c r="GL302" s="890"/>
      <c r="GM302" s="908"/>
      <c r="GN302" s="891"/>
      <c r="GO302" s="891"/>
      <c r="GP302" s="891"/>
    </row>
    <row r="303" spans="1:198" s="766" customFormat="1">
      <c r="A303" s="890"/>
      <c r="D303" s="891"/>
      <c r="GD303" s="891"/>
      <c r="GF303" s="891"/>
      <c r="GH303" s="891"/>
      <c r="GI303" s="895"/>
      <c r="GJ303" s="890"/>
      <c r="GK303" s="890"/>
      <c r="GL303" s="890"/>
      <c r="GM303" s="908"/>
      <c r="GN303" s="891"/>
      <c r="GO303" s="891"/>
      <c r="GP303" s="891"/>
    </row>
    <row r="304" spans="1:198" s="766" customFormat="1">
      <c r="A304" s="890"/>
      <c r="D304" s="891"/>
      <c r="GD304" s="891"/>
      <c r="GF304" s="891"/>
      <c r="GH304" s="891"/>
      <c r="GI304" s="895"/>
      <c r="GJ304" s="890"/>
      <c r="GK304" s="890"/>
      <c r="GL304" s="890"/>
      <c r="GM304" s="908"/>
      <c r="GN304" s="891"/>
      <c r="GO304" s="891"/>
      <c r="GP304" s="891"/>
    </row>
    <row r="305" spans="1:198" s="766" customFormat="1">
      <c r="A305" s="890"/>
      <c r="D305" s="891"/>
      <c r="GD305" s="891"/>
      <c r="GF305" s="891"/>
      <c r="GH305" s="891"/>
      <c r="GI305" s="895"/>
      <c r="GJ305" s="890"/>
      <c r="GK305" s="890"/>
      <c r="GL305" s="890"/>
      <c r="GM305" s="908"/>
      <c r="GN305" s="891"/>
      <c r="GO305" s="891"/>
      <c r="GP305" s="891"/>
    </row>
    <row r="306" spans="1:198" s="766" customFormat="1">
      <c r="A306" s="890"/>
      <c r="D306" s="891"/>
      <c r="GD306" s="891"/>
      <c r="GF306" s="891"/>
      <c r="GH306" s="891"/>
      <c r="GI306" s="895"/>
      <c r="GJ306" s="890"/>
      <c r="GK306" s="890"/>
      <c r="GL306" s="890"/>
      <c r="GM306" s="908"/>
      <c r="GN306" s="891"/>
      <c r="GO306" s="891"/>
      <c r="GP306" s="891"/>
    </row>
    <row r="307" spans="1:198" s="766" customFormat="1">
      <c r="A307" s="890"/>
      <c r="D307" s="891"/>
      <c r="GD307" s="891"/>
      <c r="GF307" s="891"/>
      <c r="GH307" s="891"/>
      <c r="GI307" s="895"/>
      <c r="GJ307" s="890"/>
      <c r="GK307" s="890"/>
      <c r="GL307" s="890"/>
      <c r="GM307" s="908"/>
      <c r="GN307" s="891"/>
      <c r="GO307" s="891"/>
      <c r="GP307" s="891"/>
    </row>
    <row r="308" spans="1:198" s="766" customFormat="1">
      <c r="A308" s="890"/>
      <c r="D308" s="891"/>
      <c r="GD308" s="891"/>
      <c r="GF308" s="891"/>
      <c r="GH308" s="891"/>
      <c r="GI308" s="895"/>
      <c r="GJ308" s="890"/>
      <c r="GK308" s="890"/>
      <c r="GL308" s="890"/>
      <c r="GM308" s="908"/>
      <c r="GN308" s="891"/>
      <c r="GO308" s="891"/>
      <c r="GP308" s="891"/>
    </row>
    <row r="309" spans="1:198" s="766" customFormat="1">
      <c r="A309" s="890"/>
      <c r="D309" s="891"/>
      <c r="GD309" s="891"/>
      <c r="GF309" s="891"/>
      <c r="GH309" s="891"/>
      <c r="GI309" s="895"/>
      <c r="GJ309" s="890"/>
      <c r="GK309" s="890"/>
      <c r="GL309" s="890"/>
      <c r="GM309" s="908"/>
      <c r="GN309" s="891"/>
      <c r="GO309" s="891"/>
      <c r="GP309" s="891"/>
    </row>
    <row r="310" spans="1:198" s="766" customFormat="1">
      <c r="A310" s="890"/>
      <c r="D310" s="891"/>
      <c r="GD310" s="891"/>
      <c r="GF310" s="891"/>
      <c r="GH310" s="891"/>
      <c r="GI310" s="895"/>
      <c r="GJ310" s="890"/>
      <c r="GK310" s="890"/>
      <c r="GL310" s="890"/>
      <c r="GM310" s="908"/>
      <c r="GN310" s="891"/>
      <c r="GO310" s="891"/>
      <c r="GP310" s="891"/>
    </row>
    <row r="311" spans="1:198" s="766" customFormat="1">
      <c r="A311" s="890"/>
      <c r="D311" s="891"/>
      <c r="GD311" s="891"/>
      <c r="GF311" s="891"/>
      <c r="GH311" s="891"/>
      <c r="GI311" s="895"/>
      <c r="GJ311" s="890"/>
      <c r="GK311" s="890"/>
      <c r="GL311" s="890"/>
      <c r="GM311" s="908"/>
      <c r="GN311" s="891"/>
      <c r="GO311" s="891"/>
      <c r="GP311" s="891"/>
    </row>
    <row r="312" spans="1:198" s="766" customFormat="1">
      <c r="A312" s="890"/>
      <c r="D312" s="891"/>
      <c r="GD312" s="891"/>
      <c r="GF312" s="891"/>
      <c r="GH312" s="891"/>
      <c r="GI312" s="895"/>
      <c r="GJ312" s="890"/>
      <c r="GK312" s="890"/>
      <c r="GL312" s="890"/>
      <c r="GM312" s="908"/>
      <c r="GN312" s="891"/>
      <c r="GO312" s="891"/>
      <c r="GP312" s="891"/>
    </row>
    <row r="313" spans="1:198" s="766" customFormat="1">
      <c r="A313" s="890"/>
      <c r="D313" s="891"/>
      <c r="GD313" s="891"/>
      <c r="GF313" s="891"/>
      <c r="GH313" s="891"/>
      <c r="GI313" s="895"/>
      <c r="GJ313" s="890"/>
      <c r="GK313" s="890"/>
      <c r="GL313" s="890"/>
      <c r="GM313" s="908"/>
      <c r="GN313" s="891"/>
      <c r="GO313" s="891"/>
      <c r="GP313" s="891"/>
    </row>
    <row r="314" spans="1:198" s="766" customFormat="1">
      <c r="A314" s="890"/>
      <c r="D314" s="891"/>
      <c r="GD314" s="891"/>
      <c r="GF314" s="891"/>
      <c r="GH314" s="891"/>
      <c r="GI314" s="895"/>
      <c r="GJ314" s="890"/>
      <c r="GK314" s="890"/>
      <c r="GL314" s="890"/>
      <c r="GM314" s="908"/>
      <c r="GN314" s="891"/>
      <c r="GO314" s="891"/>
      <c r="GP314" s="891"/>
    </row>
    <row r="315" spans="1:198" s="766" customFormat="1">
      <c r="A315" s="890"/>
      <c r="D315" s="891"/>
      <c r="GD315" s="891"/>
      <c r="GF315" s="891"/>
      <c r="GH315" s="891"/>
      <c r="GI315" s="895"/>
      <c r="GJ315" s="890"/>
      <c r="GK315" s="890"/>
      <c r="GL315" s="890"/>
      <c r="GM315" s="908"/>
      <c r="GN315" s="891"/>
      <c r="GO315" s="891"/>
      <c r="GP315" s="891"/>
    </row>
    <row r="316" spans="1:198" s="766" customFormat="1">
      <c r="A316" s="890"/>
      <c r="D316" s="891"/>
      <c r="GD316" s="891"/>
      <c r="GF316" s="891"/>
      <c r="GH316" s="891"/>
      <c r="GI316" s="895"/>
      <c r="GJ316" s="890"/>
      <c r="GK316" s="890"/>
      <c r="GL316" s="890"/>
      <c r="GM316" s="908"/>
      <c r="GN316" s="891"/>
      <c r="GO316" s="891"/>
      <c r="GP316" s="891"/>
    </row>
    <row r="317" spans="1:198" s="766" customFormat="1">
      <c r="A317" s="890"/>
      <c r="D317" s="891"/>
      <c r="GD317" s="891"/>
      <c r="GF317" s="891"/>
      <c r="GH317" s="891"/>
      <c r="GI317" s="895"/>
      <c r="GJ317" s="890"/>
      <c r="GK317" s="890"/>
      <c r="GL317" s="890"/>
      <c r="GM317" s="908"/>
      <c r="GN317" s="891"/>
      <c r="GO317" s="891"/>
      <c r="GP317" s="891"/>
    </row>
    <row r="318" spans="1:198" s="766" customFormat="1">
      <c r="A318" s="890"/>
      <c r="D318" s="891"/>
      <c r="GD318" s="891"/>
      <c r="GF318" s="891"/>
      <c r="GH318" s="891"/>
      <c r="GI318" s="895"/>
      <c r="GJ318" s="890"/>
      <c r="GK318" s="890"/>
      <c r="GL318" s="890"/>
      <c r="GM318" s="908"/>
      <c r="GN318" s="891"/>
      <c r="GO318" s="891"/>
      <c r="GP318" s="891"/>
    </row>
    <row r="319" spans="1:198" s="766" customFormat="1">
      <c r="A319" s="890"/>
      <c r="D319" s="891"/>
      <c r="GD319" s="891"/>
      <c r="GF319" s="891"/>
      <c r="GH319" s="891"/>
      <c r="GI319" s="895"/>
      <c r="GJ319" s="890"/>
      <c r="GK319" s="890"/>
      <c r="GL319" s="890"/>
      <c r="GM319" s="908"/>
      <c r="GN319" s="891"/>
      <c r="GO319" s="891"/>
      <c r="GP319" s="891"/>
    </row>
    <row r="320" spans="1:198" s="766" customFormat="1">
      <c r="A320" s="890"/>
      <c r="D320" s="891"/>
      <c r="GD320" s="891"/>
      <c r="GF320" s="891"/>
      <c r="GH320" s="891"/>
      <c r="GI320" s="895"/>
      <c r="GJ320" s="890"/>
      <c r="GK320" s="890"/>
      <c r="GL320" s="890"/>
      <c r="GM320" s="908"/>
      <c r="GN320" s="891"/>
      <c r="GO320" s="891"/>
      <c r="GP320" s="891"/>
    </row>
    <row r="321" spans="1:198" s="766" customFormat="1">
      <c r="A321" s="890"/>
      <c r="D321" s="891"/>
      <c r="GD321" s="891"/>
      <c r="GF321" s="891"/>
      <c r="GH321" s="891"/>
      <c r="GI321" s="895"/>
      <c r="GJ321" s="890"/>
      <c r="GK321" s="890"/>
      <c r="GL321" s="890"/>
      <c r="GM321" s="908"/>
      <c r="GN321" s="891"/>
      <c r="GO321" s="891"/>
      <c r="GP321" s="891"/>
    </row>
    <row r="322" spans="1:198" s="766" customFormat="1">
      <c r="A322" s="890"/>
      <c r="D322" s="891"/>
      <c r="GD322" s="891"/>
      <c r="GF322" s="891"/>
      <c r="GH322" s="891"/>
      <c r="GI322" s="895"/>
      <c r="GJ322" s="890"/>
      <c r="GK322" s="890"/>
      <c r="GL322" s="890"/>
      <c r="GM322" s="908"/>
      <c r="GN322" s="891"/>
      <c r="GO322" s="891"/>
      <c r="GP322" s="891"/>
    </row>
    <row r="323" spans="1:198" s="766" customFormat="1">
      <c r="A323" s="890"/>
      <c r="D323" s="891"/>
      <c r="GD323" s="891"/>
      <c r="GF323" s="891"/>
      <c r="GH323" s="891"/>
      <c r="GI323" s="895"/>
      <c r="GJ323" s="890"/>
      <c r="GK323" s="890"/>
      <c r="GL323" s="890"/>
      <c r="GM323" s="908"/>
      <c r="GN323" s="891"/>
      <c r="GO323" s="891"/>
      <c r="GP323" s="891"/>
    </row>
    <row r="324" spans="1:198" s="766" customFormat="1">
      <c r="A324" s="890"/>
      <c r="D324" s="891"/>
      <c r="GD324" s="891"/>
      <c r="GF324" s="891"/>
      <c r="GH324" s="891"/>
      <c r="GI324" s="895"/>
      <c r="GJ324" s="890"/>
      <c r="GK324" s="890"/>
      <c r="GL324" s="890"/>
      <c r="GM324" s="908"/>
      <c r="GN324" s="891"/>
      <c r="GO324" s="891"/>
      <c r="GP324" s="891"/>
    </row>
    <row r="325" spans="1:198" s="766" customFormat="1">
      <c r="A325" s="890"/>
      <c r="D325" s="891"/>
      <c r="GD325" s="891"/>
      <c r="GF325" s="891"/>
      <c r="GH325" s="891"/>
      <c r="GI325" s="895"/>
      <c r="GJ325" s="890"/>
      <c r="GK325" s="890"/>
      <c r="GL325" s="890"/>
      <c r="GM325" s="908"/>
      <c r="GN325" s="891"/>
      <c r="GO325" s="891"/>
      <c r="GP325" s="891"/>
    </row>
    <row r="326" spans="1:198" s="766" customFormat="1">
      <c r="A326" s="890"/>
      <c r="D326" s="891"/>
      <c r="GD326" s="891"/>
      <c r="GF326" s="891"/>
      <c r="GH326" s="891"/>
      <c r="GI326" s="895"/>
      <c r="GJ326" s="890"/>
      <c r="GK326" s="890"/>
      <c r="GL326" s="890"/>
      <c r="GM326" s="908"/>
      <c r="GN326" s="891"/>
      <c r="GO326" s="891"/>
      <c r="GP326" s="891"/>
    </row>
    <row r="327" spans="1:198" s="766" customFormat="1">
      <c r="A327" s="890"/>
      <c r="D327" s="891"/>
      <c r="GD327" s="891"/>
      <c r="GF327" s="891"/>
      <c r="GH327" s="891"/>
      <c r="GI327" s="895"/>
      <c r="GJ327" s="890"/>
      <c r="GK327" s="890"/>
      <c r="GL327" s="890"/>
      <c r="GM327" s="908"/>
      <c r="GN327" s="891"/>
      <c r="GO327" s="891"/>
      <c r="GP327" s="891"/>
    </row>
    <row r="328" spans="1:198" s="766" customFormat="1">
      <c r="A328" s="890"/>
      <c r="D328" s="891"/>
      <c r="GD328" s="891"/>
      <c r="GF328" s="891"/>
      <c r="GH328" s="891"/>
      <c r="GI328" s="895"/>
      <c r="GJ328" s="890"/>
      <c r="GK328" s="890"/>
      <c r="GL328" s="890"/>
      <c r="GM328" s="908"/>
      <c r="GN328" s="891"/>
      <c r="GO328" s="891"/>
      <c r="GP328" s="891"/>
    </row>
    <row r="329" spans="1:198" s="766" customFormat="1">
      <c r="A329" s="890"/>
      <c r="D329" s="891"/>
      <c r="GD329" s="891"/>
      <c r="GF329" s="891"/>
      <c r="GH329" s="891"/>
      <c r="GI329" s="895"/>
      <c r="GJ329" s="890"/>
      <c r="GK329" s="890"/>
      <c r="GL329" s="890"/>
      <c r="GM329" s="908"/>
      <c r="GN329" s="891"/>
      <c r="GO329" s="891"/>
      <c r="GP329" s="891"/>
    </row>
    <row r="330" spans="1:198" s="766" customFormat="1">
      <c r="A330" s="890"/>
      <c r="D330" s="891"/>
      <c r="GD330" s="891"/>
      <c r="GF330" s="891"/>
      <c r="GH330" s="891"/>
      <c r="GI330" s="895"/>
      <c r="GJ330" s="890"/>
      <c r="GK330" s="890"/>
      <c r="GL330" s="890"/>
      <c r="GM330" s="908"/>
      <c r="GN330" s="891"/>
      <c r="GO330" s="891"/>
      <c r="GP330" s="891"/>
    </row>
    <row r="331" spans="1:198" s="766" customFormat="1">
      <c r="A331" s="890"/>
      <c r="D331" s="891"/>
      <c r="GD331" s="891"/>
      <c r="GF331" s="891"/>
      <c r="GH331" s="891"/>
      <c r="GI331" s="895"/>
      <c r="GJ331" s="890"/>
      <c r="GK331" s="890"/>
      <c r="GL331" s="890"/>
      <c r="GM331" s="908"/>
      <c r="GN331" s="891"/>
      <c r="GO331" s="891"/>
      <c r="GP331" s="891"/>
    </row>
    <row r="332" spans="1:198" s="766" customFormat="1">
      <c r="A332" s="890"/>
      <c r="D332" s="891"/>
      <c r="GD332" s="891"/>
      <c r="GF332" s="891"/>
      <c r="GH332" s="891"/>
      <c r="GI332" s="895"/>
      <c r="GJ332" s="890"/>
      <c r="GK332" s="890"/>
      <c r="GL332" s="890"/>
      <c r="GM332" s="908"/>
      <c r="GN332" s="891"/>
      <c r="GO332" s="891"/>
      <c r="GP332" s="891"/>
    </row>
    <row r="333" spans="1:198" s="766" customFormat="1">
      <c r="A333" s="890"/>
      <c r="D333" s="891"/>
      <c r="GD333" s="891"/>
      <c r="GF333" s="891"/>
      <c r="GH333" s="891"/>
      <c r="GI333" s="895"/>
      <c r="GJ333" s="890"/>
      <c r="GK333" s="890"/>
      <c r="GL333" s="890"/>
      <c r="GM333" s="908"/>
      <c r="GN333" s="891"/>
      <c r="GO333" s="891"/>
      <c r="GP333" s="891"/>
    </row>
    <row r="334" spans="1:198" s="766" customFormat="1">
      <c r="A334" s="890"/>
      <c r="D334" s="891"/>
      <c r="GD334" s="891"/>
      <c r="GF334" s="891"/>
      <c r="GH334" s="891"/>
      <c r="GI334" s="895"/>
      <c r="GJ334" s="890"/>
      <c r="GK334" s="890"/>
      <c r="GL334" s="890"/>
      <c r="GM334" s="908"/>
      <c r="GN334" s="891"/>
      <c r="GO334" s="891"/>
      <c r="GP334" s="891"/>
    </row>
    <row r="335" spans="1:198" s="766" customFormat="1">
      <c r="A335" s="890"/>
      <c r="D335" s="891"/>
      <c r="GD335" s="891"/>
      <c r="GF335" s="891"/>
      <c r="GH335" s="891"/>
      <c r="GI335" s="895"/>
      <c r="GJ335" s="890"/>
      <c r="GK335" s="890"/>
      <c r="GL335" s="890"/>
      <c r="GM335" s="908"/>
      <c r="GN335" s="891"/>
      <c r="GO335" s="891"/>
      <c r="GP335" s="891"/>
    </row>
    <row r="336" spans="1:198" s="766" customFormat="1">
      <c r="A336" s="890"/>
      <c r="D336" s="891"/>
      <c r="GD336" s="891"/>
      <c r="GF336" s="891"/>
      <c r="GH336" s="891"/>
      <c r="GI336" s="895"/>
      <c r="GJ336" s="890"/>
      <c r="GK336" s="890"/>
      <c r="GL336" s="890"/>
      <c r="GM336" s="908"/>
      <c r="GN336" s="891"/>
      <c r="GO336" s="891"/>
      <c r="GP336" s="891"/>
    </row>
    <row r="337" spans="1:198" s="766" customFormat="1">
      <c r="A337" s="890"/>
      <c r="D337" s="891"/>
      <c r="GD337" s="891"/>
      <c r="GF337" s="891"/>
      <c r="GH337" s="891"/>
      <c r="GI337" s="895"/>
      <c r="GJ337" s="890"/>
      <c r="GK337" s="890"/>
      <c r="GL337" s="890"/>
      <c r="GM337" s="908"/>
      <c r="GN337" s="891"/>
      <c r="GO337" s="891"/>
      <c r="GP337" s="891"/>
    </row>
    <row r="338" spans="1:198" s="766" customFormat="1">
      <c r="A338" s="890"/>
      <c r="D338" s="891"/>
      <c r="GD338" s="891"/>
      <c r="GF338" s="891"/>
      <c r="GH338" s="891"/>
      <c r="GI338" s="895"/>
      <c r="GJ338" s="890"/>
      <c r="GK338" s="890"/>
      <c r="GL338" s="890"/>
      <c r="GM338" s="908"/>
      <c r="GN338" s="891"/>
      <c r="GO338" s="891"/>
      <c r="GP338" s="891"/>
    </row>
    <row r="339" spans="1:198" s="766" customFormat="1">
      <c r="A339" s="890"/>
      <c r="D339" s="891"/>
      <c r="GD339" s="891"/>
      <c r="GF339" s="891"/>
      <c r="GH339" s="891"/>
      <c r="GI339" s="895"/>
      <c r="GJ339" s="890"/>
      <c r="GK339" s="890"/>
      <c r="GL339" s="890"/>
      <c r="GM339" s="908"/>
      <c r="GN339" s="891"/>
      <c r="GO339" s="891"/>
      <c r="GP339" s="891"/>
    </row>
    <row r="340" spans="1:198" s="766" customFormat="1">
      <c r="A340" s="890"/>
      <c r="D340" s="891"/>
      <c r="GD340" s="891"/>
      <c r="GF340" s="891"/>
      <c r="GH340" s="891"/>
      <c r="GI340" s="895"/>
      <c r="GJ340" s="890"/>
      <c r="GK340" s="890"/>
      <c r="GL340" s="890"/>
      <c r="GM340" s="908"/>
      <c r="GN340" s="891"/>
      <c r="GO340" s="891"/>
      <c r="GP340" s="891"/>
    </row>
    <row r="341" spans="1:198" s="766" customFormat="1">
      <c r="A341" s="890"/>
      <c r="D341" s="891"/>
      <c r="GD341" s="891"/>
      <c r="GF341" s="891"/>
      <c r="GH341" s="891"/>
      <c r="GI341" s="895"/>
      <c r="GJ341" s="890"/>
      <c r="GK341" s="890"/>
      <c r="GL341" s="890"/>
      <c r="GM341" s="908"/>
      <c r="GN341" s="891"/>
      <c r="GO341" s="891"/>
      <c r="GP341" s="891"/>
    </row>
    <row r="342" spans="1:198" s="766" customFormat="1">
      <c r="A342" s="890"/>
      <c r="D342" s="891"/>
      <c r="GD342" s="891"/>
      <c r="GF342" s="891"/>
      <c r="GH342" s="891"/>
      <c r="GI342" s="895"/>
      <c r="GJ342" s="890"/>
      <c r="GK342" s="890"/>
      <c r="GL342" s="890"/>
      <c r="GM342" s="908"/>
      <c r="GN342" s="891"/>
      <c r="GO342" s="891"/>
      <c r="GP342" s="891"/>
    </row>
    <row r="343" spans="1:198" s="766" customFormat="1">
      <c r="A343" s="890"/>
      <c r="D343" s="891"/>
      <c r="GD343" s="891"/>
      <c r="GF343" s="891"/>
      <c r="GH343" s="891"/>
      <c r="GI343" s="895"/>
      <c r="GJ343" s="890"/>
      <c r="GK343" s="890"/>
      <c r="GL343" s="890"/>
      <c r="GM343" s="908"/>
      <c r="GN343" s="891"/>
      <c r="GO343" s="891"/>
      <c r="GP343" s="891"/>
    </row>
    <row r="344" spans="1:198" s="766" customFormat="1">
      <c r="A344" s="890"/>
      <c r="D344" s="891"/>
      <c r="GD344" s="891"/>
      <c r="GF344" s="891"/>
      <c r="GH344" s="891"/>
      <c r="GI344" s="895"/>
      <c r="GJ344" s="890"/>
      <c r="GK344" s="890"/>
      <c r="GL344" s="890"/>
      <c r="GM344" s="908"/>
      <c r="GN344" s="891"/>
      <c r="GO344" s="891"/>
      <c r="GP344" s="891"/>
    </row>
    <row r="345" spans="1:198" s="766" customFormat="1">
      <c r="A345" s="890"/>
      <c r="D345" s="891"/>
      <c r="GD345" s="891"/>
      <c r="GF345" s="891"/>
      <c r="GH345" s="891"/>
      <c r="GI345" s="895"/>
      <c r="GJ345" s="890"/>
      <c r="GK345" s="890"/>
      <c r="GL345" s="890"/>
      <c r="GM345" s="908"/>
      <c r="GN345" s="891"/>
      <c r="GO345" s="891"/>
      <c r="GP345" s="891"/>
    </row>
    <row r="346" spans="1:198" s="766" customFormat="1">
      <c r="A346" s="890"/>
      <c r="D346" s="891"/>
      <c r="GD346" s="891"/>
      <c r="GF346" s="891"/>
      <c r="GH346" s="891"/>
      <c r="GI346" s="895"/>
      <c r="GJ346" s="890"/>
      <c r="GK346" s="890"/>
      <c r="GL346" s="890"/>
      <c r="GM346" s="908"/>
      <c r="GN346" s="891"/>
      <c r="GO346" s="891"/>
      <c r="GP346" s="891"/>
    </row>
    <row r="347" spans="1:198" s="766" customFormat="1">
      <c r="A347" s="890"/>
      <c r="D347" s="891"/>
      <c r="GD347" s="891"/>
      <c r="GF347" s="891"/>
      <c r="GH347" s="891"/>
      <c r="GI347" s="895"/>
      <c r="GJ347" s="890"/>
      <c r="GK347" s="890"/>
      <c r="GL347" s="890"/>
      <c r="GM347" s="908"/>
      <c r="GN347" s="891"/>
      <c r="GO347" s="891"/>
      <c r="GP347" s="891"/>
    </row>
    <row r="348" spans="1:198" s="766" customFormat="1">
      <c r="A348" s="890"/>
      <c r="D348" s="891"/>
      <c r="GD348" s="891"/>
      <c r="GF348" s="891"/>
      <c r="GH348" s="891"/>
      <c r="GI348" s="895"/>
      <c r="GJ348" s="890"/>
      <c r="GK348" s="890"/>
      <c r="GL348" s="890"/>
      <c r="GM348" s="908"/>
      <c r="GN348" s="891"/>
      <c r="GO348" s="891"/>
      <c r="GP348" s="891"/>
    </row>
    <row r="349" spans="1:198" s="766" customFormat="1">
      <c r="A349" s="890"/>
      <c r="D349" s="891"/>
      <c r="GD349" s="891"/>
      <c r="GF349" s="891"/>
      <c r="GH349" s="891"/>
      <c r="GI349" s="895"/>
      <c r="GJ349" s="890"/>
      <c r="GK349" s="890"/>
      <c r="GL349" s="890"/>
      <c r="GM349" s="908"/>
      <c r="GN349" s="891"/>
      <c r="GO349" s="891"/>
      <c r="GP349" s="891"/>
    </row>
    <row r="350" spans="1:198" s="766" customFormat="1">
      <c r="A350" s="890"/>
      <c r="D350" s="891"/>
      <c r="GD350" s="891"/>
      <c r="GF350" s="891"/>
      <c r="GH350" s="891"/>
      <c r="GI350" s="895"/>
      <c r="GJ350" s="890"/>
      <c r="GK350" s="890"/>
      <c r="GL350" s="890"/>
      <c r="GM350" s="908"/>
      <c r="GN350" s="891"/>
      <c r="GO350" s="891"/>
      <c r="GP350" s="891"/>
    </row>
    <row r="351" spans="1:198" s="766" customFormat="1">
      <c r="A351" s="890"/>
      <c r="D351" s="891"/>
      <c r="GD351" s="891"/>
      <c r="GF351" s="891"/>
      <c r="GH351" s="891"/>
      <c r="GI351" s="895"/>
      <c r="GJ351" s="890"/>
      <c r="GK351" s="890"/>
      <c r="GL351" s="890"/>
      <c r="GM351" s="908"/>
      <c r="GN351" s="891"/>
      <c r="GO351" s="891"/>
      <c r="GP351" s="891"/>
    </row>
    <row r="352" spans="1:198" s="766" customFormat="1">
      <c r="A352" s="890"/>
      <c r="D352" s="891"/>
      <c r="GD352" s="891"/>
      <c r="GF352" s="891"/>
      <c r="GH352" s="891"/>
      <c r="GI352" s="895"/>
      <c r="GJ352" s="890"/>
      <c r="GK352" s="890"/>
      <c r="GL352" s="890"/>
      <c r="GM352" s="908"/>
      <c r="GN352" s="891"/>
      <c r="GO352" s="891"/>
      <c r="GP352" s="891"/>
    </row>
    <row r="353" spans="1:198" s="766" customFormat="1">
      <c r="A353" s="890"/>
      <c r="D353" s="891"/>
      <c r="GD353" s="891"/>
      <c r="GF353" s="891"/>
      <c r="GH353" s="891"/>
      <c r="GI353" s="895"/>
      <c r="GJ353" s="890"/>
      <c r="GK353" s="890"/>
      <c r="GL353" s="890"/>
      <c r="GM353" s="908"/>
      <c r="GN353" s="891"/>
      <c r="GO353" s="891"/>
      <c r="GP353" s="891"/>
    </row>
    <row r="354" spans="1:198" s="766" customFormat="1">
      <c r="A354" s="890"/>
      <c r="D354" s="891"/>
      <c r="GD354" s="891"/>
      <c r="GF354" s="891"/>
      <c r="GH354" s="891"/>
      <c r="GI354" s="895"/>
      <c r="GJ354" s="890"/>
      <c r="GK354" s="890"/>
      <c r="GL354" s="890"/>
      <c r="GM354" s="908"/>
      <c r="GN354" s="891"/>
      <c r="GO354" s="891"/>
      <c r="GP354" s="891"/>
    </row>
    <row r="355" spans="1:198" s="766" customFormat="1">
      <c r="A355" s="890"/>
      <c r="D355" s="891"/>
      <c r="GD355" s="891"/>
      <c r="GF355" s="891"/>
      <c r="GH355" s="891"/>
      <c r="GI355" s="895"/>
      <c r="GJ355" s="890"/>
      <c r="GK355" s="890"/>
      <c r="GL355" s="890"/>
      <c r="GM355" s="908"/>
      <c r="GN355" s="891"/>
      <c r="GO355" s="891"/>
      <c r="GP355" s="891"/>
    </row>
    <row r="356" spans="1:198" s="766" customFormat="1">
      <c r="A356" s="890"/>
      <c r="D356" s="891"/>
      <c r="GD356" s="891"/>
      <c r="GF356" s="891"/>
      <c r="GH356" s="891"/>
      <c r="GI356" s="895"/>
      <c r="GJ356" s="890"/>
      <c r="GK356" s="890"/>
      <c r="GL356" s="890"/>
      <c r="GM356" s="908"/>
      <c r="GN356" s="891"/>
      <c r="GO356" s="891"/>
      <c r="GP356" s="891"/>
    </row>
    <row r="357" spans="1:198" s="766" customFormat="1">
      <c r="A357" s="890"/>
      <c r="D357" s="891"/>
      <c r="GD357" s="891"/>
      <c r="GF357" s="891"/>
      <c r="GH357" s="891"/>
      <c r="GI357" s="895"/>
      <c r="GJ357" s="890"/>
      <c r="GK357" s="890"/>
      <c r="GL357" s="890"/>
      <c r="GM357" s="908"/>
      <c r="GN357" s="891"/>
      <c r="GO357" s="891"/>
      <c r="GP357" s="891"/>
    </row>
    <row r="358" spans="1:198" s="766" customFormat="1">
      <c r="A358" s="890"/>
      <c r="D358" s="891"/>
      <c r="GD358" s="891"/>
      <c r="GF358" s="891"/>
      <c r="GH358" s="891"/>
      <c r="GI358" s="895"/>
      <c r="GJ358" s="890"/>
      <c r="GK358" s="890"/>
      <c r="GL358" s="890"/>
      <c r="GM358" s="908"/>
      <c r="GN358" s="891"/>
      <c r="GO358" s="891"/>
      <c r="GP358" s="891"/>
    </row>
    <row r="359" spans="1:198" s="766" customFormat="1">
      <c r="A359" s="890"/>
      <c r="D359" s="891"/>
      <c r="GD359" s="891"/>
      <c r="GF359" s="891"/>
      <c r="GH359" s="891"/>
      <c r="GI359" s="895"/>
      <c r="GJ359" s="890"/>
      <c r="GK359" s="890"/>
      <c r="GL359" s="890"/>
      <c r="GM359" s="908"/>
      <c r="GN359" s="891"/>
      <c r="GO359" s="891"/>
      <c r="GP359" s="891"/>
    </row>
    <row r="360" spans="1:198" s="766" customFormat="1">
      <c r="A360" s="890"/>
      <c r="D360" s="891"/>
      <c r="GD360" s="891"/>
      <c r="GF360" s="891"/>
      <c r="GH360" s="891"/>
      <c r="GI360" s="895"/>
      <c r="GJ360" s="890"/>
      <c r="GK360" s="890"/>
      <c r="GL360" s="890"/>
      <c r="GM360" s="908"/>
      <c r="GN360" s="891"/>
      <c r="GO360" s="891"/>
      <c r="GP360" s="891"/>
    </row>
    <row r="361" spans="1:198" s="766" customFormat="1">
      <c r="A361" s="890"/>
      <c r="D361" s="891"/>
      <c r="GD361" s="891"/>
      <c r="GF361" s="891"/>
      <c r="GH361" s="891"/>
      <c r="GI361" s="895"/>
      <c r="GJ361" s="890"/>
      <c r="GK361" s="890"/>
      <c r="GL361" s="890"/>
      <c r="GM361" s="908"/>
      <c r="GN361" s="891"/>
      <c r="GO361" s="891"/>
      <c r="GP361" s="891"/>
    </row>
    <row r="362" spans="1:198" s="766" customFormat="1">
      <c r="A362" s="890"/>
      <c r="D362" s="891"/>
      <c r="GD362" s="891"/>
      <c r="GF362" s="891"/>
      <c r="GH362" s="891"/>
      <c r="GI362" s="895"/>
      <c r="GJ362" s="890"/>
      <c r="GK362" s="890"/>
      <c r="GL362" s="890"/>
      <c r="GM362" s="908"/>
      <c r="GN362" s="891"/>
      <c r="GO362" s="891"/>
      <c r="GP362" s="891"/>
    </row>
    <row r="363" spans="1:198" s="766" customFormat="1">
      <c r="A363" s="890"/>
      <c r="D363" s="891"/>
      <c r="GD363" s="891"/>
      <c r="GF363" s="891"/>
      <c r="GH363" s="891"/>
      <c r="GI363" s="895"/>
      <c r="GJ363" s="890"/>
      <c r="GK363" s="890"/>
      <c r="GL363" s="890"/>
      <c r="GM363" s="908"/>
      <c r="GN363" s="891"/>
      <c r="GO363" s="891"/>
      <c r="GP363" s="891"/>
    </row>
    <row r="364" spans="1:198" s="766" customFormat="1">
      <c r="A364" s="890"/>
      <c r="D364" s="891"/>
      <c r="GD364" s="891"/>
      <c r="GF364" s="891"/>
      <c r="GH364" s="891"/>
      <c r="GI364" s="895"/>
      <c r="GJ364" s="890"/>
      <c r="GK364" s="890"/>
      <c r="GL364" s="890"/>
      <c r="GM364" s="908"/>
      <c r="GN364" s="891"/>
      <c r="GO364" s="891"/>
      <c r="GP364" s="891"/>
    </row>
    <row r="365" spans="1:198" s="766" customFormat="1">
      <c r="A365" s="890"/>
      <c r="D365" s="891"/>
      <c r="GD365" s="891"/>
      <c r="GF365" s="891"/>
      <c r="GH365" s="891"/>
      <c r="GI365" s="895"/>
      <c r="GJ365" s="890"/>
      <c r="GK365" s="890"/>
      <c r="GL365" s="890"/>
      <c r="GM365" s="908"/>
      <c r="GN365" s="891"/>
      <c r="GO365" s="891"/>
      <c r="GP365" s="891"/>
    </row>
    <row r="366" spans="1:198" s="766" customFormat="1">
      <c r="A366" s="890"/>
      <c r="D366" s="891"/>
      <c r="GD366" s="891"/>
      <c r="GF366" s="891"/>
      <c r="GH366" s="891"/>
      <c r="GI366" s="895"/>
      <c r="GJ366" s="890"/>
      <c r="GK366" s="890"/>
      <c r="GL366" s="890"/>
      <c r="GM366" s="908"/>
      <c r="GN366" s="891"/>
      <c r="GO366" s="891"/>
      <c r="GP366" s="891"/>
    </row>
    <row r="367" spans="1:198" s="766" customFormat="1">
      <c r="A367" s="890"/>
      <c r="D367" s="891"/>
      <c r="GD367" s="891"/>
      <c r="GF367" s="891"/>
      <c r="GH367" s="891"/>
      <c r="GI367" s="895"/>
      <c r="GJ367" s="890"/>
      <c r="GK367" s="890"/>
      <c r="GL367" s="890"/>
      <c r="GM367" s="908"/>
      <c r="GN367" s="891"/>
      <c r="GO367" s="891"/>
      <c r="GP367" s="891"/>
    </row>
    <row r="368" spans="1:198" s="766" customFormat="1">
      <c r="A368" s="890"/>
      <c r="D368" s="891"/>
      <c r="GD368" s="891"/>
      <c r="GF368" s="891"/>
      <c r="GH368" s="891"/>
      <c r="GI368" s="895"/>
      <c r="GJ368" s="890"/>
      <c r="GK368" s="890"/>
      <c r="GL368" s="890"/>
      <c r="GM368" s="908"/>
      <c r="GN368" s="891"/>
      <c r="GO368" s="891"/>
      <c r="GP368" s="891"/>
    </row>
    <row r="369" spans="1:198" s="766" customFormat="1">
      <c r="A369" s="890"/>
      <c r="D369" s="891"/>
      <c r="GD369" s="891"/>
      <c r="GF369" s="891"/>
      <c r="GH369" s="891"/>
      <c r="GI369" s="895"/>
      <c r="GJ369" s="890"/>
      <c r="GK369" s="890"/>
      <c r="GL369" s="890"/>
      <c r="GM369" s="908"/>
      <c r="GN369" s="891"/>
      <c r="GO369" s="891"/>
      <c r="GP369" s="891"/>
    </row>
    <row r="370" spans="1:198" s="766" customFormat="1">
      <c r="A370" s="890"/>
      <c r="D370" s="891"/>
      <c r="GD370" s="891"/>
      <c r="GF370" s="891"/>
      <c r="GH370" s="891"/>
      <c r="GI370" s="895"/>
      <c r="GJ370" s="890"/>
      <c r="GK370" s="890"/>
      <c r="GL370" s="890"/>
      <c r="GM370" s="908"/>
      <c r="GN370" s="891"/>
      <c r="GO370" s="891"/>
      <c r="GP370" s="891"/>
    </row>
    <row r="371" spans="1:198" s="766" customFormat="1">
      <c r="A371" s="890"/>
      <c r="D371" s="891"/>
      <c r="GD371" s="891"/>
      <c r="GF371" s="891"/>
      <c r="GH371" s="891"/>
      <c r="GI371" s="895"/>
      <c r="GJ371" s="890"/>
      <c r="GK371" s="890"/>
      <c r="GL371" s="890"/>
      <c r="GM371" s="908"/>
      <c r="GN371" s="891"/>
      <c r="GO371" s="891"/>
      <c r="GP371" s="891"/>
    </row>
    <row r="372" spans="1:198" s="766" customFormat="1">
      <c r="A372" s="890"/>
      <c r="D372" s="891"/>
      <c r="GD372" s="891"/>
      <c r="GF372" s="891"/>
      <c r="GH372" s="891"/>
      <c r="GI372" s="895"/>
      <c r="GJ372" s="890"/>
      <c r="GK372" s="890"/>
      <c r="GL372" s="890"/>
      <c r="GM372" s="908"/>
      <c r="GN372" s="891"/>
      <c r="GO372" s="891"/>
      <c r="GP372" s="891"/>
    </row>
    <row r="373" spans="1:198" s="766" customFormat="1">
      <c r="A373" s="890"/>
      <c r="D373" s="891"/>
      <c r="GD373" s="891"/>
      <c r="GF373" s="891"/>
      <c r="GH373" s="891"/>
      <c r="GI373" s="895"/>
      <c r="GJ373" s="890"/>
      <c r="GK373" s="890"/>
      <c r="GL373" s="890"/>
      <c r="GM373" s="908"/>
      <c r="GN373" s="891"/>
      <c r="GO373" s="891"/>
      <c r="GP373" s="891"/>
    </row>
    <row r="374" spans="1:198" s="766" customFormat="1">
      <c r="A374" s="890"/>
      <c r="D374" s="891"/>
      <c r="GD374" s="891"/>
      <c r="GF374" s="891"/>
      <c r="GH374" s="891"/>
      <c r="GI374" s="895"/>
      <c r="GJ374" s="890"/>
      <c r="GK374" s="890"/>
      <c r="GL374" s="890"/>
      <c r="GM374" s="908"/>
      <c r="GN374" s="891"/>
      <c r="GO374" s="891"/>
      <c r="GP374" s="891"/>
    </row>
    <row r="375" spans="1:198" s="766" customFormat="1">
      <c r="A375" s="890"/>
      <c r="D375" s="891"/>
      <c r="GD375" s="891"/>
      <c r="GF375" s="891"/>
      <c r="GH375" s="891"/>
      <c r="GI375" s="895"/>
      <c r="GJ375" s="890"/>
      <c r="GK375" s="890"/>
      <c r="GL375" s="890"/>
      <c r="GM375" s="908"/>
      <c r="GN375" s="891"/>
      <c r="GO375" s="891"/>
      <c r="GP375" s="891"/>
    </row>
    <row r="376" spans="1:198" s="766" customFormat="1">
      <c r="A376" s="890"/>
      <c r="D376" s="891"/>
      <c r="GD376" s="891"/>
      <c r="GF376" s="891"/>
      <c r="GH376" s="891"/>
      <c r="GI376" s="895"/>
      <c r="GJ376" s="890"/>
      <c r="GK376" s="890"/>
      <c r="GL376" s="890"/>
      <c r="GM376" s="908"/>
      <c r="GN376" s="891"/>
      <c r="GO376" s="891"/>
      <c r="GP376" s="891"/>
    </row>
    <row r="377" spans="1:198" s="766" customFormat="1">
      <c r="A377" s="890"/>
      <c r="D377" s="891"/>
      <c r="GD377" s="891"/>
      <c r="GF377" s="891"/>
      <c r="GH377" s="891"/>
      <c r="GI377" s="895"/>
      <c r="GJ377" s="890"/>
      <c r="GK377" s="890"/>
      <c r="GL377" s="890"/>
      <c r="GM377" s="908"/>
      <c r="GN377" s="891"/>
      <c r="GO377" s="891"/>
      <c r="GP377" s="891"/>
    </row>
    <row r="378" spans="1:198" s="766" customFormat="1">
      <c r="A378" s="890"/>
      <c r="D378" s="891"/>
      <c r="GD378" s="891"/>
      <c r="GF378" s="891"/>
      <c r="GH378" s="891"/>
      <c r="GI378" s="895"/>
      <c r="GJ378" s="890"/>
      <c r="GK378" s="890"/>
      <c r="GL378" s="890"/>
      <c r="GM378" s="908"/>
      <c r="GN378" s="891"/>
      <c r="GO378" s="891"/>
      <c r="GP378" s="891"/>
    </row>
    <row r="379" spans="1:198" s="766" customFormat="1">
      <c r="A379" s="890"/>
      <c r="D379" s="891"/>
      <c r="GD379" s="891"/>
      <c r="GF379" s="891"/>
      <c r="GH379" s="891"/>
      <c r="GI379" s="895"/>
      <c r="GJ379" s="890"/>
      <c r="GK379" s="890"/>
      <c r="GL379" s="890"/>
      <c r="GM379" s="908"/>
      <c r="GN379" s="891"/>
      <c r="GO379" s="891"/>
      <c r="GP379" s="891"/>
    </row>
    <row r="380" spans="1:198" s="766" customFormat="1">
      <c r="A380" s="890"/>
      <c r="D380" s="891"/>
      <c r="GD380" s="891"/>
      <c r="GF380" s="891"/>
      <c r="GH380" s="891"/>
      <c r="GI380" s="895"/>
      <c r="GJ380" s="890"/>
      <c r="GK380" s="890"/>
      <c r="GL380" s="890"/>
      <c r="GM380" s="908"/>
      <c r="GN380" s="891"/>
      <c r="GO380" s="891"/>
      <c r="GP380" s="891"/>
    </row>
    <row r="381" spans="1:198" s="766" customFormat="1">
      <c r="A381" s="890"/>
      <c r="D381" s="891"/>
      <c r="GD381" s="891"/>
      <c r="GF381" s="891"/>
      <c r="GH381" s="891"/>
      <c r="GI381" s="895"/>
      <c r="GJ381" s="890"/>
      <c r="GK381" s="890"/>
      <c r="GL381" s="890"/>
      <c r="GM381" s="908"/>
      <c r="GN381" s="891"/>
      <c r="GO381" s="891"/>
      <c r="GP381" s="891"/>
    </row>
    <row r="382" spans="1:198" s="766" customFormat="1">
      <c r="A382" s="890"/>
      <c r="D382" s="891"/>
      <c r="GD382" s="891"/>
      <c r="GF382" s="891"/>
      <c r="GH382" s="891"/>
      <c r="GI382" s="895"/>
      <c r="GJ382" s="890"/>
      <c r="GK382" s="890"/>
      <c r="GL382" s="890"/>
      <c r="GM382" s="908"/>
      <c r="GN382" s="891"/>
      <c r="GO382" s="891"/>
      <c r="GP382" s="891"/>
    </row>
    <row r="383" spans="1:198" s="766" customFormat="1">
      <c r="A383" s="890"/>
      <c r="D383" s="891"/>
      <c r="GD383" s="891"/>
      <c r="GF383" s="891"/>
      <c r="GH383" s="891"/>
      <c r="GI383" s="895"/>
      <c r="GJ383" s="890"/>
      <c r="GK383" s="890"/>
      <c r="GL383" s="890"/>
      <c r="GM383" s="908"/>
      <c r="GN383" s="891"/>
      <c r="GO383" s="891"/>
      <c r="GP383" s="891"/>
    </row>
    <row r="384" spans="1:198" s="766" customFormat="1">
      <c r="A384" s="890"/>
      <c r="D384" s="891"/>
      <c r="GD384" s="891"/>
      <c r="GF384" s="891"/>
      <c r="GH384" s="891"/>
      <c r="GI384" s="895"/>
      <c r="GJ384" s="890"/>
      <c r="GK384" s="890"/>
      <c r="GL384" s="890"/>
      <c r="GM384" s="908"/>
      <c r="GN384" s="891"/>
      <c r="GO384" s="891"/>
      <c r="GP384" s="891"/>
    </row>
    <row r="385" spans="1:198" s="766" customFormat="1">
      <c r="A385" s="890"/>
      <c r="D385" s="891"/>
      <c r="GD385" s="891"/>
      <c r="GF385" s="891"/>
      <c r="GH385" s="891"/>
      <c r="GI385" s="895"/>
      <c r="GJ385" s="890"/>
      <c r="GK385" s="890"/>
      <c r="GL385" s="890"/>
      <c r="GM385" s="908"/>
      <c r="GN385" s="891"/>
      <c r="GO385" s="891"/>
      <c r="GP385" s="891"/>
    </row>
    <row r="386" spans="1:198" s="766" customFormat="1">
      <c r="A386" s="890"/>
      <c r="D386" s="891"/>
      <c r="GD386" s="891"/>
      <c r="GF386" s="891"/>
      <c r="GH386" s="891"/>
      <c r="GI386" s="895"/>
      <c r="GJ386" s="890"/>
      <c r="GK386" s="890"/>
      <c r="GL386" s="890"/>
      <c r="GM386" s="908"/>
      <c r="GN386" s="891"/>
      <c r="GO386" s="891"/>
      <c r="GP386" s="891"/>
    </row>
    <row r="387" spans="1:198" s="766" customFormat="1">
      <c r="A387" s="890"/>
      <c r="D387" s="891"/>
      <c r="GD387" s="891"/>
      <c r="GF387" s="891"/>
      <c r="GH387" s="891"/>
      <c r="GI387" s="895"/>
      <c r="GJ387" s="890"/>
      <c r="GK387" s="890"/>
      <c r="GL387" s="890"/>
      <c r="GM387" s="908"/>
      <c r="GN387" s="891"/>
      <c r="GO387" s="891"/>
      <c r="GP387" s="891"/>
    </row>
    <row r="388" spans="1:198" s="766" customFormat="1">
      <c r="A388" s="890"/>
      <c r="D388" s="891"/>
      <c r="GD388" s="891"/>
      <c r="GF388" s="891"/>
      <c r="GH388" s="891"/>
      <c r="GI388" s="895"/>
      <c r="GJ388" s="890"/>
      <c r="GK388" s="890"/>
      <c r="GL388" s="890"/>
      <c r="GM388" s="908"/>
      <c r="GN388" s="891"/>
      <c r="GO388" s="891"/>
      <c r="GP388" s="891"/>
    </row>
    <row r="389" spans="1:198" s="766" customFormat="1">
      <c r="A389" s="890"/>
      <c r="D389" s="891"/>
      <c r="GD389" s="891"/>
      <c r="GF389" s="891"/>
      <c r="GH389" s="891"/>
      <c r="GI389" s="895"/>
      <c r="GJ389" s="890"/>
      <c r="GK389" s="890"/>
      <c r="GL389" s="890"/>
      <c r="GM389" s="908"/>
      <c r="GN389" s="891"/>
      <c r="GO389" s="891"/>
      <c r="GP389" s="891"/>
    </row>
    <row r="390" spans="1:198" s="766" customFormat="1">
      <c r="A390" s="890"/>
      <c r="D390" s="891"/>
      <c r="GD390" s="891"/>
      <c r="GF390" s="891"/>
      <c r="GH390" s="891"/>
      <c r="GI390" s="895"/>
      <c r="GJ390" s="890"/>
      <c r="GK390" s="890"/>
      <c r="GL390" s="890"/>
      <c r="GM390" s="908"/>
      <c r="GN390" s="891"/>
      <c r="GO390" s="891"/>
      <c r="GP390" s="891"/>
    </row>
    <row r="391" spans="1:198" s="766" customFormat="1">
      <c r="A391" s="890"/>
      <c r="D391" s="891"/>
      <c r="GD391" s="891"/>
      <c r="GF391" s="891"/>
      <c r="GH391" s="891"/>
      <c r="GI391" s="895"/>
      <c r="GJ391" s="890"/>
      <c r="GK391" s="890"/>
      <c r="GL391" s="890"/>
      <c r="GM391" s="908"/>
      <c r="GN391" s="891"/>
      <c r="GO391" s="891"/>
      <c r="GP391" s="891"/>
    </row>
    <row r="392" spans="1:198" s="766" customFormat="1">
      <c r="A392" s="890"/>
      <c r="D392" s="891"/>
      <c r="GD392" s="891"/>
      <c r="GF392" s="891"/>
      <c r="GH392" s="891"/>
      <c r="GI392" s="895"/>
      <c r="GJ392" s="890"/>
      <c r="GK392" s="890"/>
      <c r="GL392" s="890"/>
      <c r="GM392" s="908"/>
      <c r="GN392" s="891"/>
      <c r="GO392" s="891"/>
      <c r="GP392" s="891"/>
    </row>
    <row r="393" spans="1:198" s="766" customFormat="1">
      <c r="A393" s="890"/>
      <c r="D393" s="891"/>
      <c r="GD393" s="891"/>
      <c r="GF393" s="891"/>
      <c r="GH393" s="891"/>
      <c r="GI393" s="895"/>
      <c r="GJ393" s="890"/>
      <c r="GK393" s="890"/>
      <c r="GL393" s="890"/>
      <c r="GM393" s="908"/>
      <c r="GN393" s="891"/>
      <c r="GO393" s="891"/>
      <c r="GP393" s="891"/>
    </row>
    <row r="394" spans="1:198" s="766" customFormat="1">
      <c r="A394" s="890"/>
      <c r="D394" s="891"/>
      <c r="GD394" s="891"/>
      <c r="GF394" s="891"/>
      <c r="GH394" s="891"/>
      <c r="GI394" s="895"/>
      <c r="GJ394" s="890"/>
      <c r="GK394" s="890"/>
      <c r="GL394" s="890"/>
      <c r="GM394" s="908"/>
      <c r="GN394" s="891"/>
      <c r="GO394" s="891"/>
      <c r="GP394" s="891"/>
    </row>
    <row r="395" spans="1:198" s="766" customFormat="1">
      <c r="A395" s="890"/>
      <c r="D395" s="891"/>
      <c r="GD395" s="891"/>
      <c r="GF395" s="891"/>
      <c r="GH395" s="891"/>
      <c r="GI395" s="895"/>
      <c r="GJ395" s="890"/>
      <c r="GK395" s="890"/>
      <c r="GL395" s="890"/>
      <c r="GM395" s="908"/>
      <c r="GN395" s="891"/>
      <c r="GO395" s="891"/>
      <c r="GP395" s="891"/>
    </row>
    <row r="396" spans="1:198" s="766" customFormat="1">
      <c r="A396" s="890"/>
      <c r="D396" s="891"/>
      <c r="GD396" s="891"/>
      <c r="GF396" s="891"/>
      <c r="GH396" s="891"/>
      <c r="GI396" s="895"/>
      <c r="GJ396" s="890"/>
      <c r="GK396" s="890"/>
      <c r="GL396" s="890"/>
      <c r="GM396" s="908"/>
      <c r="GN396" s="891"/>
      <c r="GO396" s="891"/>
      <c r="GP396" s="891"/>
    </row>
    <row r="397" spans="1:198" s="766" customFormat="1">
      <c r="A397" s="890"/>
      <c r="D397" s="891"/>
      <c r="GD397" s="891"/>
      <c r="GF397" s="891"/>
      <c r="GH397" s="891"/>
      <c r="GI397" s="895"/>
      <c r="GJ397" s="890"/>
      <c r="GK397" s="890"/>
      <c r="GL397" s="890"/>
      <c r="GM397" s="908"/>
      <c r="GN397" s="891"/>
      <c r="GO397" s="891"/>
      <c r="GP397" s="891"/>
    </row>
    <row r="398" spans="1:198" s="766" customFormat="1">
      <c r="A398" s="890"/>
      <c r="D398" s="891"/>
      <c r="GD398" s="891"/>
      <c r="GF398" s="891"/>
      <c r="GH398" s="891"/>
      <c r="GI398" s="895"/>
      <c r="GJ398" s="890"/>
      <c r="GK398" s="890"/>
      <c r="GL398" s="890"/>
      <c r="GM398" s="908"/>
      <c r="GN398" s="891"/>
      <c r="GO398" s="891"/>
      <c r="GP398" s="891"/>
    </row>
    <row r="399" spans="1:198" s="766" customFormat="1">
      <c r="A399" s="890"/>
      <c r="D399" s="891"/>
      <c r="GD399" s="891"/>
      <c r="GF399" s="891"/>
      <c r="GH399" s="891"/>
      <c r="GI399" s="895"/>
      <c r="GJ399" s="890"/>
      <c r="GK399" s="890"/>
      <c r="GL399" s="890"/>
      <c r="GM399" s="908"/>
      <c r="GN399" s="891"/>
      <c r="GO399" s="891"/>
      <c r="GP399" s="891"/>
    </row>
    <row r="400" spans="1:198" s="766" customFormat="1">
      <c r="A400" s="890"/>
      <c r="D400" s="891"/>
      <c r="GD400" s="891"/>
      <c r="GF400" s="891"/>
      <c r="GH400" s="891"/>
      <c r="GI400" s="895"/>
      <c r="GJ400" s="890"/>
      <c r="GK400" s="890"/>
      <c r="GL400" s="890"/>
      <c r="GM400" s="908"/>
      <c r="GN400" s="891"/>
      <c r="GO400" s="891"/>
      <c r="GP400" s="891"/>
    </row>
    <row r="401" spans="1:198" s="766" customFormat="1">
      <c r="A401" s="890"/>
      <c r="D401" s="891"/>
      <c r="GD401" s="891"/>
      <c r="GF401" s="891"/>
      <c r="GH401" s="891"/>
      <c r="GI401" s="895"/>
      <c r="GJ401" s="890"/>
      <c r="GK401" s="890"/>
      <c r="GL401" s="890"/>
      <c r="GM401" s="908"/>
      <c r="GN401" s="891"/>
      <c r="GO401" s="891"/>
      <c r="GP401" s="891"/>
    </row>
    <row r="402" spans="1:198" s="766" customFormat="1">
      <c r="A402" s="890"/>
      <c r="D402" s="891"/>
      <c r="GD402" s="891"/>
      <c r="GF402" s="891"/>
      <c r="GH402" s="891"/>
      <c r="GI402" s="895"/>
      <c r="GJ402" s="890"/>
      <c r="GK402" s="890"/>
      <c r="GL402" s="890"/>
      <c r="GM402" s="908"/>
      <c r="GN402" s="891"/>
      <c r="GO402" s="891"/>
      <c r="GP402" s="891"/>
    </row>
    <row r="403" spans="1:198" s="766" customFormat="1">
      <c r="A403" s="890"/>
      <c r="D403" s="891"/>
      <c r="GD403" s="891"/>
      <c r="GF403" s="891"/>
      <c r="GH403" s="891"/>
      <c r="GI403" s="895"/>
      <c r="GJ403" s="890"/>
      <c r="GK403" s="890"/>
      <c r="GL403" s="890"/>
      <c r="GM403" s="908"/>
      <c r="GN403" s="891"/>
      <c r="GO403" s="891"/>
      <c r="GP403" s="891"/>
    </row>
    <row r="404" spans="1:198" s="766" customFormat="1">
      <c r="A404" s="890"/>
      <c r="D404" s="891"/>
      <c r="GD404" s="891"/>
      <c r="GF404" s="891"/>
      <c r="GH404" s="891"/>
      <c r="GI404" s="895"/>
      <c r="GJ404" s="890"/>
      <c r="GK404" s="890"/>
      <c r="GL404" s="890"/>
      <c r="GM404" s="908"/>
      <c r="GN404" s="891"/>
      <c r="GO404" s="891"/>
      <c r="GP404" s="891"/>
    </row>
    <row r="405" spans="1:198" s="766" customFormat="1">
      <c r="A405" s="890"/>
      <c r="D405" s="891"/>
      <c r="GD405" s="891"/>
      <c r="GF405" s="891"/>
      <c r="GH405" s="891"/>
      <c r="GI405" s="895"/>
      <c r="GJ405" s="890"/>
      <c r="GK405" s="890"/>
      <c r="GL405" s="890"/>
      <c r="GM405" s="908"/>
      <c r="GN405" s="891"/>
      <c r="GO405" s="891"/>
      <c r="GP405" s="891"/>
    </row>
    <row r="406" spans="1:198" s="766" customFormat="1">
      <c r="A406" s="890"/>
      <c r="D406" s="891"/>
      <c r="GD406" s="891"/>
      <c r="GF406" s="891"/>
      <c r="GH406" s="891"/>
      <c r="GI406" s="895"/>
      <c r="GJ406" s="890"/>
      <c r="GK406" s="890"/>
      <c r="GL406" s="890"/>
      <c r="GM406" s="908"/>
      <c r="GN406" s="891"/>
      <c r="GO406" s="891"/>
      <c r="GP406" s="891"/>
    </row>
    <row r="407" spans="1:198" s="766" customFormat="1">
      <c r="A407" s="890"/>
      <c r="D407" s="891"/>
      <c r="GD407" s="891"/>
      <c r="GF407" s="891"/>
      <c r="GH407" s="891"/>
      <c r="GI407" s="895"/>
      <c r="GJ407" s="890"/>
      <c r="GK407" s="890"/>
      <c r="GL407" s="890"/>
      <c r="GM407" s="908"/>
      <c r="GN407" s="891"/>
      <c r="GO407" s="891"/>
      <c r="GP407" s="891"/>
    </row>
    <row r="408" spans="1:198" s="766" customFormat="1">
      <c r="A408" s="890"/>
      <c r="D408" s="891"/>
      <c r="GD408" s="891"/>
      <c r="GF408" s="891"/>
      <c r="GH408" s="891"/>
      <c r="GI408" s="895"/>
      <c r="GJ408" s="890"/>
      <c r="GK408" s="890"/>
      <c r="GL408" s="890"/>
      <c r="GM408" s="908"/>
      <c r="GN408" s="891"/>
      <c r="GO408" s="891"/>
      <c r="GP408" s="891"/>
    </row>
    <row r="409" spans="1:198" s="766" customFormat="1">
      <c r="A409" s="890"/>
      <c r="D409" s="891"/>
      <c r="GD409" s="891"/>
      <c r="GF409" s="891"/>
      <c r="GH409" s="891"/>
      <c r="GI409" s="895"/>
      <c r="GJ409" s="890"/>
      <c r="GK409" s="890"/>
      <c r="GL409" s="890"/>
      <c r="GM409" s="908"/>
      <c r="GN409" s="891"/>
      <c r="GO409" s="891"/>
      <c r="GP409" s="891"/>
    </row>
    <row r="410" spans="1:198" s="766" customFormat="1">
      <c r="A410" s="890"/>
      <c r="D410" s="891"/>
      <c r="GD410" s="891"/>
      <c r="GF410" s="891"/>
      <c r="GH410" s="891"/>
      <c r="GI410" s="895"/>
      <c r="GJ410" s="890"/>
      <c r="GK410" s="890"/>
      <c r="GL410" s="890"/>
      <c r="GM410" s="908"/>
      <c r="GN410" s="891"/>
      <c r="GO410" s="891"/>
      <c r="GP410" s="891"/>
    </row>
    <row r="411" spans="1:198" s="766" customFormat="1">
      <c r="A411" s="890"/>
      <c r="D411" s="891"/>
      <c r="GD411" s="891"/>
      <c r="GF411" s="891"/>
      <c r="GH411" s="891"/>
      <c r="GI411" s="895"/>
      <c r="GJ411" s="890"/>
      <c r="GK411" s="890"/>
      <c r="GL411" s="890"/>
      <c r="GM411" s="908"/>
      <c r="GN411" s="891"/>
      <c r="GO411" s="891"/>
      <c r="GP411" s="891"/>
    </row>
    <row r="412" spans="1:198" s="766" customFormat="1">
      <c r="A412" s="890"/>
      <c r="D412" s="891"/>
      <c r="GD412" s="891"/>
      <c r="GF412" s="891"/>
      <c r="GH412" s="891"/>
      <c r="GI412" s="895"/>
      <c r="GJ412" s="890"/>
      <c r="GK412" s="890"/>
      <c r="GL412" s="890"/>
      <c r="GM412" s="908"/>
      <c r="GN412" s="891"/>
      <c r="GO412" s="891"/>
      <c r="GP412" s="891"/>
    </row>
    <row r="413" spans="1:198" s="766" customFormat="1">
      <c r="A413" s="890"/>
      <c r="D413" s="891"/>
      <c r="GD413" s="891"/>
      <c r="GF413" s="891"/>
      <c r="GH413" s="891"/>
      <c r="GI413" s="895"/>
      <c r="GJ413" s="890"/>
      <c r="GK413" s="890"/>
      <c r="GL413" s="890"/>
      <c r="GM413" s="908"/>
      <c r="GN413" s="891"/>
      <c r="GO413" s="891"/>
      <c r="GP413" s="891"/>
    </row>
    <row r="414" spans="1:198" s="766" customFormat="1">
      <c r="A414" s="890"/>
      <c r="D414" s="891"/>
      <c r="GD414" s="891"/>
      <c r="GF414" s="891"/>
      <c r="GH414" s="891"/>
      <c r="GI414" s="895"/>
      <c r="GJ414" s="890"/>
      <c r="GK414" s="890"/>
      <c r="GL414" s="890"/>
      <c r="GM414" s="908"/>
      <c r="GN414" s="891"/>
      <c r="GO414" s="891"/>
      <c r="GP414" s="891"/>
    </row>
    <row r="415" spans="1:198" s="766" customFormat="1">
      <c r="A415" s="890"/>
      <c r="D415" s="891"/>
      <c r="GD415" s="891"/>
      <c r="GF415" s="891"/>
      <c r="GH415" s="891"/>
      <c r="GI415" s="895"/>
      <c r="GJ415" s="890"/>
      <c r="GK415" s="890"/>
      <c r="GL415" s="890"/>
      <c r="GM415" s="908"/>
      <c r="GN415" s="891"/>
      <c r="GO415" s="891"/>
      <c r="GP415" s="891"/>
    </row>
    <row r="416" spans="1:198" s="766" customFormat="1">
      <c r="A416" s="890"/>
      <c r="D416" s="891"/>
      <c r="GD416" s="891"/>
      <c r="GF416" s="891"/>
      <c r="GH416" s="891"/>
      <c r="GI416" s="895"/>
      <c r="GJ416" s="890"/>
      <c r="GK416" s="890"/>
      <c r="GL416" s="890"/>
      <c r="GM416" s="908"/>
      <c r="GN416" s="891"/>
      <c r="GO416" s="891"/>
      <c r="GP416" s="891"/>
    </row>
    <row r="417" spans="1:198" s="766" customFormat="1">
      <c r="A417" s="890"/>
      <c r="D417" s="891"/>
      <c r="GD417" s="891"/>
      <c r="GF417" s="891"/>
      <c r="GH417" s="891"/>
      <c r="GI417" s="895"/>
      <c r="GJ417" s="890"/>
      <c r="GK417" s="890"/>
      <c r="GL417" s="890"/>
      <c r="GM417" s="908"/>
      <c r="GN417" s="891"/>
      <c r="GO417" s="891"/>
      <c r="GP417" s="891"/>
    </row>
    <row r="418" spans="1:198" s="766" customFormat="1">
      <c r="A418" s="890"/>
      <c r="D418" s="891"/>
      <c r="GD418" s="891"/>
      <c r="GF418" s="891"/>
      <c r="GH418" s="891"/>
      <c r="GI418" s="895"/>
      <c r="GJ418" s="890"/>
      <c r="GK418" s="890"/>
      <c r="GL418" s="890"/>
      <c r="GM418" s="908"/>
      <c r="GN418" s="891"/>
      <c r="GO418" s="891"/>
      <c r="GP418" s="891"/>
    </row>
    <row r="419" spans="1:198" s="766" customFormat="1">
      <c r="A419" s="890"/>
      <c r="D419" s="891"/>
      <c r="GD419" s="891"/>
      <c r="GF419" s="891"/>
      <c r="GH419" s="891"/>
      <c r="GI419" s="895"/>
      <c r="GJ419" s="890"/>
      <c r="GK419" s="890"/>
      <c r="GL419" s="890"/>
      <c r="GM419" s="908"/>
      <c r="GN419" s="891"/>
      <c r="GO419" s="891"/>
      <c r="GP419" s="891"/>
    </row>
    <row r="420" spans="1:198" s="766" customFormat="1">
      <c r="A420" s="890"/>
      <c r="D420" s="891"/>
      <c r="GD420" s="891"/>
      <c r="GF420" s="891"/>
      <c r="GH420" s="891"/>
      <c r="GI420" s="895"/>
      <c r="GJ420" s="890"/>
      <c r="GK420" s="890"/>
      <c r="GL420" s="890"/>
      <c r="GM420" s="908"/>
      <c r="GN420" s="891"/>
      <c r="GO420" s="891"/>
      <c r="GP420" s="891"/>
    </row>
    <row r="421" spans="1:198" s="766" customFormat="1">
      <c r="A421" s="890"/>
      <c r="D421" s="891"/>
      <c r="GD421" s="891"/>
      <c r="GF421" s="891"/>
      <c r="GH421" s="891"/>
      <c r="GI421" s="895"/>
      <c r="GJ421" s="890"/>
      <c r="GK421" s="890"/>
      <c r="GL421" s="890"/>
      <c r="GM421" s="908"/>
      <c r="GN421" s="891"/>
      <c r="GO421" s="891"/>
      <c r="GP421" s="891"/>
    </row>
    <row r="422" spans="1:198" s="766" customFormat="1">
      <c r="A422" s="890"/>
      <c r="D422" s="891"/>
      <c r="GD422" s="891"/>
      <c r="GF422" s="891"/>
      <c r="GH422" s="891"/>
      <c r="GI422" s="895"/>
      <c r="GJ422" s="890"/>
      <c r="GK422" s="890"/>
      <c r="GL422" s="890"/>
      <c r="GM422" s="908"/>
      <c r="GN422" s="891"/>
      <c r="GO422" s="891"/>
      <c r="GP422" s="891"/>
    </row>
    <row r="423" spans="1:198" s="766" customFormat="1">
      <c r="A423" s="890"/>
      <c r="D423" s="891"/>
      <c r="GD423" s="891"/>
      <c r="GF423" s="891"/>
      <c r="GH423" s="891"/>
      <c r="GI423" s="895"/>
      <c r="GJ423" s="890"/>
      <c r="GK423" s="890"/>
      <c r="GL423" s="890"/>
      <c r="GM423" s="908"/>
      <c r="GN423" s="891"/>
      <c r="GO423" s="891"/>
      <c r="GP423" s="891"/>
    </row>
    <row r="424" spans="1:198" s="766" customFormat="1">
      <c r="A424" s="890"/>
      <c r="D424" s="891"/>
      <c r="GD424" s="891"/>
      <c r="GF424" s="891"/>
      <c r="GH424" s="891"/>
      <c r="GI424" s="895"/>
      <c r="GJ424" s="890"/>
      <c r="GK424" s="890"/>
      <c r="GL424" s="890"/>
      <c r="GM424" s="908"/>
      <c r="GN424" s="891"/>
      <c r="GO424" s="891"/>
      <c r="GP424" s="891"/>
    </row>
    <row r="425" spans="1:198" s="766" customFormat="1">
      <c r="A425" s="890"/>
      <c r="D425" s="891"/>
      <c r="GD425" s="891"/>
      <c r="GF425" s="891"/>
      <c r="GH425" s="891"/>
      <c r="GI425" s="895"/>
      <c r="GJ425" s="890"/>
      <c r="GK425" s="890"/>
      <c r="GL425" s="890"/>
      <c r="GM425" s="908"/>
      <c r="GN425" s="891"/>
      <c r="GO425" s="891"/>
      <c r="GP425" s="891"/>
    </row>
    <row r="426" spans="1:198" s="766" customFormat="1">
      <c r="A426" s="890"/>
      <c r="D426" s="891"/>
      <c r="GD426" s="891"/>
      <c r="GF426" s="891"/>
      <c r="GH426" s="891"/>
      <c r="GI426" s="895"/>
      <c r="GJ426" s="890"/>
      <c r="GK426" s="890"/>
      <c r="GL426" s="890"/>
      <c r="GM426" s="908"/>
      <c r="GN426" s="891"/>
      <c r="GO426" s="891"/>
      <c r="GP426" s="891"/>
    </row>
    <row r="427" spans="1:198" s="766" customFormat="1">
      <c r="A427" s="890"/>
      <c r="D427" s="891"/>
      <c r="GD427" s="891"/>
      <c r="GF427" s="891"/>
      <c r="GH427" s="891"/>
      <c r="GI427" s="895"/>
      <c r="GJ427" s="890"/>
      <c r="GK427" s="890"/>
      <c r="GL427" s="890"/>
      <c r="GM427" s="908"/>
      <c r="GN427" s="891"/>
      <c r="GO427" s="891"/>
      <c r="GP427" s="891"/>
    </row>
    <row r="428" spans="1:198" s="766" customFormat="1">
      <c r="A428" s="890"/>
      <c r="D428" s="891"/>
      <c r="GD428" s="891"/>
      <c r="GF428" s="891"/>
      <c r="GH428" s="891"/>
      <c r="GI428" s="895"/>
      <c r="GJ428" s="890"/>
      <c r="GK428" s="890"/>
      <c r="GL428" s="890"/>
      <c r="GM428" s="908"/>
      <c r="GN428" s="891"/>
      <c r="GO428" s="891"/>
      <c r="GP428" s="891"/>
    </row>
    <row r="429" spans="1:198" s="766" customFormat="1">
      <c r="A429" s="890"/>
      <c r="D429" s="891"/>
      <c r="GD429" s="891"/>
      <c r="GF429" s="891"/>
      <c r="GH429" s="891"/>
      <c r="GI429" s="895"/>
      <c r="GJ429" s="890"/>
      <c r="GK429" s="890"/>
      <c r="GL429" s="890"/>
      <c r="GM429" s="908"/>
      <c r="GN429" s="891"/>
      <c r="GO429" s="891"/>
      <c r="GP429" s="891"/>
    </row>
    <row r="430" spans="1:198" s="766" customFormat="1">
      <c r="A430" s="890"/>
      <c r="D430" s="891"/>
      <c r="GD430" s="891"/>
      <c r="GF430" s="891"/>
      <c r="GH430" s="891"/>
      <c r="GI430" s="895"/>
      <c r="GJ430" s="890"/>
      <c r="GK430" s="890"/>
      <c r="GL430" s="890"/>
      <c r="GM430" s="908"/>
      <c r="GN430" s="891"/>
      <c r="GO430" s="891"/>
      <c r="GP430" s="891"/>
    </row>
    <row r="431" spans="1:198" s="766" customFormat="1">
      <c r="A431" s="890"/>
      <c r="D431" s="891"/>
      <c r="GD431" s="891"/>
      <c r="GF431" s="891"/>
      <c r="GH431" s="891"/>
      <c r="GI431" s="895"/>
      <c r="GJ431" s="890"/>
      <c r="GK431" s="890"/>
      <c r="GL431" s="890"/>
      <c r="GM431" s="908"/>
      <c r="GN431" s="891"/>
      <c r="GO431" s="891"/>
      <c r="GP431" s="891"/>
    </row>
    <row r="432" spans="1:198" s="766" customFormat="1">
      <c r="A432" s="890"/>
      <c r="D432" s="891"/>
      <c r="GD432" s="891"/>
      <c r="GF432" s="891"/>
      <c r="GH432" s="891"/>
      <c r="GI432" s="895"/>
      <c r="GJ432" s="890"/>
      <c r="GK432" s="890"/>
      <c r="GL432" s="890"/>
      <c r="GM432" s="908"/>
      <c r="GN432" s="891"/>
      <c r="GO432" s="891"/>
      <c r="GP432" s="891"/>
    </row>
    <row r="433" spans="1:198" s="766" customFormat="1">
      <c r="A433" s="890"/>
      <c r="D433" s="891"/>
      <c r="GD433" s="891"/>
      <c r="GF433" s="891"/>
      <c r="GH433" s="891"/>
      <c r="GI433" s="895"/>
      <c r="GJ433" s="890"/>
      <c r="GK433" s="890"/>
      <c r="GL433" s="890"/>
      <c r="GM433" s="908"/>
      <c r="GN433" s="891"/>
      <c r="GO433" s="891"/>
      <c r="GP433" s="891"/>
    </row>
    <row r="434" spans="1:198" s="766" customFormat="1">
      <c r="A434" s="890"/>
      <c r="D434" s="891"/>
      <c r="GD434" s="891"/>
      <c r="GF434" s="891"/>
      <c r="GH434" s="891"/>
      <c r="GI434" s="895"/>
      <c r="GJ434" s="890"/>
      <c r="GK434" s="890"/>
      <c r="GL434" s="890"/>
      <c r="GM434" s="908"/>
      <c r="GN434" s="891"/>
      <c r="GO434" s="891"/>
      <c r="GP434" s="891"/>
    </row>
    <row r="435" spans="1:198" s="766" customFormat="1">
      <c r="A435" s="890"/>
      <c r="D435" s="891"/>
      <c r="GD435" s="891"/>
      <c r="GF435" s="891"/>
      <c r="GH435" s="891"/>
      <c r="GI435" s="895"/>
      <c r="GJ435" s="890"/>
      <c r="GK435" s="890"/>
      <c r="GL435" s="890"/>
      <c r="GM435" s="908"/>
      <c r="GN435" s="891"/>
      <c r="GO435" s="891"/>
      <c r="GP435" s="891"/>
    </row>
    <row r="436" spans="1:198" s="766" customFormat="1">
      <c r="A436" s="890"/>
      <c r="D436" s="891"/>
      <c r="GD436" s="891"/>
      <c r="GF436" s="891"/>
      <c r="GH436" s="891"/>
      <c r="GI436" s="895"/>
      <c r="GJ436" s="890"/>
      <c r="GK436" s="890"/>
      <c r="GL436" s="890"/>
      <c r="GM436" s="908"/>
      <c r="GN436" s="891"/>
      <c r="GO436" s="891"/>
      <c r="GP436" s="891"/>
    </row>
    <row r="437" spans="1:198" s="766" customFormat="1">
      <c r="A437" s="890"/>
      <c r="D437" s="891"/>
      <c r="GD437" s="891"/>
      <c r="GF437" s="891"/>
      <c r="GH437" s="891"/>
      <c r="GI437" s="895"/>
      <c r="GJ437" s="890"/>
      <c r="GK437" s="890"/>
      <c r="GL437" s="890"/>
      <c r="GM437" s="908"/>
      <c r="GN437" s="891"/>
      <c r="GO437" s="891"/>
      <c r="GP437" s="891"/>
    </row>
    <row r="438" spans="1:198" s="766" customFormat="1">
      <c r="A438" s="890"/>
      <c r="D438" s="891"/>
      <c r="GD438" s="891"/>
      <c r="GF438" s="891"/>
      <c r="GH438" s="891"/>
      <c r="GI438" s="895"/>
      <c r="GJ438" s="890"/>
      <c r="GK438" s="890"/>
      <c r="GL438" s="890"/>
      <c r="GM438" s="908"/>
      <c r="GN438" s="891"/>
      <c r="GO438" s="891"/>
      <c r="GP438" s="891"/>
    </row>
    <row r="439" spans="1:198" s="766" customFormat="1">
      <c r="A439" s="890"/>
      <c r="D439" s="891"/>
      <c r="GD439" s="891"/>
      <c r="GF439" s="891"/>
      <c r="GH439" s="891"/>
      <c r="GI439" s="895"/>
      <c r="GJ439" s="890"/>
      <c r="GK439" s="890"/>
      <c r="GL439" s="890"/>
      <c r="GM439" s="908"/>
      <c r="GN439" s="891"/>
      <c r="GO439" s="891"/>
      <c r="GP439" s="891"/>
    </row>
    <row r="440" spans="1:198" s="766" customFormat="1">
      <c r="A440" s="890"/>
      <c r="D440" s="891"/>
      <c r="GD440" s="891"/>
      <c r="GF440" s="891"/>
      <c r="GH440" s="891"/>
      <c r="GI440" s="895"/>
      <c r="GJ440" s="890"/>
      <c r="GK440" s="890"/>
      <c r="GL440" s="890"/>
      <c r="GM440" s="908"/>
      <c r="GN440" s="891"/>
      <c r="GO440" s="891"/>
      <c r="GP440" s="891"/>
    </row>
    <row r="441" spans="1:198" s="766" customFormat="1">
      <c r="A441" s="890"/>
      <c r="D441" s="891"/>
      <c r="GD441" s="891"/>
      <c r="GF441" s="891"/>
      <c r="GH441" s="891"/>
      <c r="GI441" s="895"/>
      <c r="GJ441" s="890"/>
      <c r="GK441" s="890"/>
      <c r="GL441" s="890"/>
      <c r="GM441" s="908"/>
      <c r="GN441" s="891"/>
      <c r="GO441" s="891"/>
      <c r="GP441" s="891"/>
    </row>
    <row r="442" spans="1:198" s="766" customFormat="1">
      <c r="A442" s="890"/>
      <c r="D442" s="891"/>
      <c r="GD442" s="891"/>
      <c r="GF442" s="891"/>
      <c r="GH442" s="891"/>
      <c r="GI442" s="895"/>
      <c r="GJ442" s="890"/>
      <c r="GK442" s="890"/>
      <c r="GL442" s="890"/>
      <c r="GM442" s="908"/>
      <c r="GN442" s="891"/>
      <c r="GO442" s="891"/>
      <c r="GP442" s="891"/>
    </row>
    <row r="443" spans="1:198" s="766" customFormat="1">
      <c r="A443" s="890"/>
      <c r="D443" s="891"/>
      <c r="GD443" s="891"/>
      <c r="GF443" s="891"/>
      <c r="GH443" s="891"/>
      <c r="GI443" s="895"/>
      <c r="GJ443" s="890"/>
      <c r="GK443" s="890"/>
      <c r="GL443" s="890"/>
      <c r="GM443" s="908"/>
      <c r="GN443" s="891"/>
      <c r="GO443" s="891"/>
      <c r="GP443" s="891"/>
    </row>
    <row r="444" spans="1:198" s="766" customFormat="1">
      <c r="A444" s="890"/>
      <c r="D444" s="891"/>
      <c r="GD444" s="891"/>
      <c r="GF444" s="891"/>
      <c r="GH444" s="891"/>
      <c r="GI444" s="895"/>
      <c r="GJ444" s="890"/>
      <c r="GK444" s="890"/>
      <c r="GL444" s="890"/>
      <c r="GM444" s="908"/>
      <c r="GN444" s="891"/>
      <c r="GO444" s="891"/>
      <c r="GP444" s="891"/>
    </row>
    <row r="445" spans="1:198" s="766" customFormat="1">
      <c r="A445" s="890"/>
      <c r="D445" s="891"/>
      <c r="GD445" s="891"/>
      <c r="GF445" s="891"/>
      <c r="GH445" s="891"/>
      <c r="GI445" s="895"/>
      <c r="GJ445" s="890"/>
      <c r="GK445" s="890"/>
      <c r="GL445" s="890"/>
      <c r="GM445" s="908"/>
      <c r="GN445" s="891"/>
      <c r="GO445" s="891"/>
      <c r="GP445" s="891"/>
    </row>
    <row r="446" spans="1:198" s="766" customFormat="1">
      <c r="A446" s="890"/>
      <c r="D446" s="891"/>
      <c r="GD446" s="891"/>
      <c r="GF446" s="891"/>
      <c r="GH446" s="891"/>
      <c r="GI446" s="895"/>
      <c r="GJ446" s="890"/>
      <c r="GK446" s="890"/>
      <c r="GL446" s="890"/>
      <c r="GM446" s="908"/>
      <c r="GN446" s="891"/>
      <c r="GO446" s="891"/>
      <c r="GP446" s="891"/>
    </row>
    <row r="447" spans="1:198" s="766" customFormat="1">
      <c r="A447" s="890"/>
      <c r="D447" s="891"/>
      <c r="GD447" s="891"/>
      <c r="GF447" s="891"/>
      <c r="GH447" s="891"/>
      <c r="GI447" s="895"/>
      <c r="GJ447" s="890"/>
      <c r="GK447" s="890"/>
      <c r="GL447" s="890"/>
      <c r="GM447" s="908"/>
      <c r="GN447" s="891"/>
      <c r="GO447" s="891"/>
      <c r="GP447" s="891"/>
    </row>
    <row r="448" spans="1:198" s="766" customFormat="1">
      <c r="A448" s="890"/>
      <c r="D448" s="891"/>
      <c r="GD448" s="891"/>
      <c r="GF448" s="891"/>
      <c r="GH448" s="891"/>
      <c r="GI448" s="895"/>
      <c r="GJ448" s="890"/>
      <c r="GK448" s="890"/>
      <c r="GL448" s="890"/>
      <c r="GM448" s="908"/>
      <c r="GN448" s="891"/>
      <c r="GO448" s="891"/>
      <c r="GP448" s="891"/>
    </row>
    <row r="449" spans="1:198" s="766" customFormat="1">
      <c r="A449" s="890"/>
      <c r="D449" s="891"/>
      <c r="GD449" s="891"/>
      <c r="GF449" s="891"/>
      <c r="GH449" s="891"/>
      <c r="GI449" s="895"/>
      <c r="GJ449" s="890"/>
      <c r="GK449" s="890"/>
      <c r="GL449" s="890"/>
      <c r="GM449" s="908"/>
      <c r="GN449" s="891"/>
      <c r="GO449" s="891"/>
      <c r="GP449" s="891"/>
    </row>
    <row r="450" spans="1:198" s="766" customFormat="1">
      <c r="A450" s="890"/>
      <c r="D450" s="891"/>
      <c r="GD450" s="891"/>
      <c r="GF450" s="891"/>
      <c r="GH450" s="891"/>
      <c r="GI450" s="895"/>
      <c r="GJ450" s="890"/>
      <c r="GK450" s="890"/>
      <c r="GL450" s="890"/>
      <c r="GM450" s="908"/>
      <c r="GN450" s="891"/>
      <c r="GO450" s="891"/>
      <c r="GP450" s="891"/>
    </row>
    <row r="451" spans="1:198" s="766" customFormat="1">
      <c r="A451" s="890"/>
      <c r="D451" s="891"/>
      <c r="GD451" s="891"/>
      <c r="GF451" s="891"/>
      <c r="GH451" s="891"/>
      <c r="GI451" s="895"/>
      <c r="GJ451" s="890"/>
      <c r="GK451" s="890"/>
      <c r="GL451" s="890"/>
      <c r="GM451" s="908"/>
      <c r="GN451" s="891"/>
      <c r="GO451" s="891"/>
      <c r="GP451" s="891"/>
    </row>
    <row r="452" spans="1:198" s="766" customFormat="1">
      <c r="A452" s="890"/>
      <c r="D452" s="891"/>
      <c r="GD452" s="891"/>
      <c r="GF452" s="891"/>
      <c r="GH452" s="891"/>
      <c r="GI452" s="895"/>
      <c r="GJ452" s="890"/>
      <c r="GK452" s="890"/>
      <c r="GL452" s="890"/>
      <c r="GM452" s="908"/>
      <c r="GN452" s="891"/>
      <c r="GO452" s="891"/>
      <c r="GP452" s="891"/>
    </row>
    <row r="453" spans="1:198" s="766" customFormat="1">
      <c r="A453" s="890"/>
      <c r="D453" s="891"/>
      <c r="GD453" s="891"/>
      <c r="GF453" s="891"/>
      <c r="GH453" s="891"/>
      <c r="GI453" s="895"/>
      <c r="GJ453" s="890"/>
      <c r="GK453" s="890"/>
      <c r="GL453" s="890"/>
      <c r="GM453" s="908"/>
      <c r="GN453" s="891"/>
      <c r="GO453" s="891"/>
      <c r="GP453" s="891"/>
    </row>
    <row r="454" spans="1:198" s="766" customFormat="1">
      <c r="A454" s="890"/>
      <c r="D454" s="891"/>
      <c r="GD454" s="891"/>
      <c r="GF454" s="891"/>
      <c r="GH454" s="891"/>
      <c r="GI454" s="895"/>
      <c r="GJ454" s="890"/>
      <c r="GK454" s="890"/>
      <c r="GL454" s="890"/>
      <c r="GM454" s="908"/>
      <c r="GN454" s="891"/>
      <c r="GO454" s="891"/>
      <c r="GP454" s="891"/>
    </row>
    <row r="455" spans="1:198" s="766" customFormat="1">
      <c r="A455" s="890"/>
      <c r="D455" s="891"/>
      <c r="GD455" s="891"/>
      <c r="GF455" s="891"/>
      <c r="GH455" s="891"/>
      <c r="GI455" s="895"/>
      <c r="GJ455" s="890"/>
      <c r="GK455" s="890"/>
      <c r="GL455" s="890"/>
      <c r="GM455" s="908"/>
      <c r="GN455" s="891"/>
      <c r="GO455" s="891"/>
      <c r="GP455" s="891"/>
    </row>
    <row r="456" spans="1:198" s="766" customFormat="1">
      <c r="A456" s="890"/>
      <c r="D456" s="891"/>
      <c r="GD456" s="891"/>
      <c r="GF456" s="891"/>
      <c r="GH456" s="891"/>
      <c r="GI456" s="895"/>
      <c r="GJ456" s="890"/>
      <c r="GK456" s="890"/>
      <c r="GL456" s="890"/>
      <c r="GM456" s="908"/>
      <c r="GN456" s="891"/>
      <c r="GO456" s="891"/>
      <c r="GP456" s="891"/>
    </row>
    <row r="457" spans="1:198" s="766" customFormat="1">
      <c r="A457" s="890"/>
      <c r="D457" s="891"/>
      <c r="GD457" s="891"/>
      <c r="GF457" s="891"/>
      <c r="GH457" s="891"/>
      <c r="GI457" s="895"/>
      <c r="GJ457" s="890"/>
      <c r="GK457" s="890"/>
      <c r="GL457" s="890"/>
      <c r="GM457" s="908"/>
      <c r="GN457" s="891"/>
      <c r="GO457" s="891"/>
      <c r="GP457" s="891"/>
    </row>
    <row r="458" spans="1:198" s="766" customFormat="1">
      <c r="A458" s="890"/>
      <c r="D458" s="891"/>
      <c r="GD458" s="891"/>
      <c r="GF458" s="891"/>
      <c r="GH458" s="891"/>
      <c r="GI458" s="895"/>
      <c r="GJ458" s="890"/>
      <c r="GK458" s="890"/>
      <c r="GL458" s="890"/>
      <c r="GM458" s="908"/>
      <c r="GN458" s="891"/>
      <c r="GO458" s="891"/>
      <c r="GP458" s="891"/>
    </row>
    <row r="459" spans="1:198" s="766" customFormat="1">
      <c r="A459" s="890"/>
      <c r="D459" s="891"/>
      <c r="GD459" s="891"/>
      <c r="GF459" s="891"/>
      <c r="GH459" s="891"/>
      <c r="GI459" s="895"/>
      <c r="GJ459" s="890"/>
      <c r="GK459" s="890"/>
      <c r="GL459" s="890"/>
      <c r="GM459" s="908"/>
      <c r="GN459" s="891"/>
      <c r="GO459" s="891"/>
      <c r="GP459" s="891"/>
    </row>
    <row r="460" spans="1:198" s="766" customFormat="1">
      <c r="A460" s="890"/>
      <c r="D460" s="891"/>
      <c r="GD460" s="891"/>
      <c r="GF460" s="891"/>
      <c r="GH460" s="891"/>
      <c r="GI460" s="895"/>
      <c r="GJ460" s="890"/>
      <c r="GK460" s="890"/>
      <c r="GL460" s="890"/>
      <c r="GM460" s="908"/>
      <c r="GN460" s="891"/>
      <c r="GO460" s="891"/>
      <c r="GP460" s="891"/>
    </row>
    <row r="461" spans="1:198" s="766" customFormat="1">
      <c r="A461" s="890"/>
      <c r="D461" s="891"/>
      <c r="GD461" s="891"/>
      <c r="GF461" s="891"/>
      <c r="GH461" s="891"/>
      <c r="GI461" s="895"/>
      <c r="GJ461" s="890"/>
      <c r="GK461" s="890"/>
      <c r="GL461" s="890"/>
      <c r="GM461" s="908"/>
      <c r="GN461" s="891"/>
      <c r="GO461" s="891"/>
      <c r="GP461" s="891"/>
    </row>
    <row r="462" spans="1:198" s="766" customFormat="1">
      <c r="A462" s="890"/>
      <c r="D462" s="891"/>
      <c r="GD462" s="891"/>
      <c r="GF462" s="891"/>
      <c r="GH462" s="891"/>
      <c r="GI462" s="895"/>
      <c r="GJ462" s="890"/>
      <c r="GK462" s="890"/>
      <c r="GL462" s="890"/>
      <c r="GM462" s="908"/>
      <c r="GN462" s="891"/>
      <c r="GO462" s="891"/>
      <c r="GP462" s="891"/>
    </row>
    <row r="463" spans="1:198" s="766" customFormat="1">
      <c r="A463" s="890"/>
      <c r="D463" s="891"/>
      <c r="GD463" s="891"/>
      <c r="GF463" s="891"/>
      <c r="GH463" s="891"/>
      <c r="GI463" s="895"/>
      <c r="GJ463" s="890"/>
      <c r="GK463" s="890"/>
      <c r="GL463" s="890"/>
      <c r="GM463" s="908"/>
      <c r="GN463" s="891"/>
      <c r="GO463" s="891"/>
      <c r="GP463" s="891"/>
    </row>
    <row r="464" spans="1:198" s="766" customFormat="1">
      <c r="A464" s="890"/>
      <c r="D464" s="891"/>
      <c r="GD464" s="891"/>
      <c r="GF464" s="891"/>
      <c r="GH464" s="891"/>
      <c r="GI464" s="895"/>
      <c r="GJ464" s="890"/>
      <c r="GK464" s="890"/>
      <c r="GL464" s="890"/>
      <c r="GM464" s="908"/>
      <c r="GN464" s="891"/>
      <c r="GO464" s="891"/>
      <c r="GP464" s="891"/>
    </row>
    <row r="465" spans="1:198" s="766" customFormat="1">
      <c r="A465" s="890"/>
      <c r="D465" s="891"/>
      <c r="GD465" s="891"/>
      <c r="GF465" s="891"/>
      <c r="GH465" s="891"/>
      <c r="GI465" s="895"/>
      <c r="GJ465" s="890"/>
      <c r="GK465" s="890"/>
      <c r="GL465" s="890"/>
      <c r="GM465" s="908"/>
      <c r="GN465" s="891"/>
      <c r="GO465" s="891"/>
      <c r="GP465" s="891"/>
    </row>
    <row r="466" spans="1:198" s="766" customFormat="1">
      <c r="A466" s="890"/>
      <c r="D466" s="891"/>
      <c r="GD466" s="891"/>
      <c r="GF466" s="891"/>
      <c r="GH466" s="891"/>
      <c r="GI466" s="895"/>
      <c r="GJ466" s="890"/>
      <c r="GK466" s="890"/>
      <c r="GL466" s="890"/>
      <c r="GM466" s="908"/>
      <c r="GN466" s="891"/>
      <c r="GO466" s="891"/>
      <c r="GP466" s="891"/>
    </row>
    <row r="467" spans="1:198" s="766" customFormat="1">
      <c r="A467" s="890"/>
      <c r="D467" s="891"/>
      <c r="GD467" s="891"/>
      <c r="GF467" s="891"/>
      <c r="GH467" s="891"/>
      <c r="GI467" s="895"/>
      <c r="GJ467" s="890"/>
      <c r="GK467" s="890"/>
      <c r="GL467" s="890"/>
      <c r="GM467" s="908"/>
      <c r="GN467" s="891"/>
      <c r="GO467" s="891"/>
      <c r="GP467" s="891"/>
    </row>
    <row r="468" spans="1:198" s="766" customFormat="1">
      <c r="A468" s="890"/>
      <c r="D468" s="891"/>
      <c r="GD468" s="891"/>
      <c r="GF468" s="891"/>
      <c r="GH468" s="891"/>
      <c r="GI468" s="895"/>
      <c r="GJ468" s="890"/>
      <c r="GK468" s="890"/>
      <c r="GL468" s="890"/>
      <c r="GM468" s="908"/>
      <c r="GN468" s="891"/>
      <c r="GO468" s="891"/>
      <c r="GP468" s="891"/>
    </row>
    <row r="469" spans="1:198" s="766" customFormat="1">
      <c r="A469" s="890"/>
      <c r="D469" s="891"/>
      <c r="GD469" s="891"/>
      <c r="GF469" s="891"/>
      <c r="GH469" s="891"/>
      <c r="GI469" s="895"/>
      <c r="GJ469" s="890"/>
      <c r="GK469" s="890"/>
      <c r="GL469" s="890"/>
      <c r="GM469" s="908"/>
      <c r="GN469" s="891"/>
      <c r="GO469" s="891"/>
      <c r="GP469" s="891"/>
    </row>
    <row r="470" spans="1:198" s="766" customFormat="1">
      <c r="A470" s="890"/>
      <c r="D470" s="891"/>
      <c r="GD470" s="891"/>
      <c r="GF470" s="891"/>
      <c r="GH470" s="891"/>
      <c r="GI470" s="895"/>
      <c r="GJ470" s="890"/>
      <c r="GK470" s="890"/>
      <c r="GL470" s="890"/>
      <c r="GM470" s="908"/>
      <c r="GN470" s="891"/>
      <c r="GO470" s="891"/>
      <c r="GP470" s="891"/>
    </row>
    <row r="471" spans="1:198" s="766" customFormat="1">
      <c r="A471" s="890"/>
      <c r="D471" s="891"/>
      <c r="GD471" s="891"/>
      <c r="GF471" s="891"/>
      <c r="GH471" s="891"/>
      <c r="GI471" s="895"/>
      <c r="GJ471" s="890"/>
      <c r="GK471" s="890"/>
      <c r="GL471" s="890"/>
      <c r="GM471" s="908"/>
      <c r="GN471" s="891"/>
      <c r="GO471" s="891"/>
      <c r="GP471" s="891"/>
    </row>
    <row r="472" spans="1:198" s="766" customFormat="1">
      <c r="A472" s="890"/>
      <c r="D472" s="891"/>
      <c r="GD472" s="891"/>
      <c r="GF472" s="891"/>
      <c r="GH472" s="891"/>
      <c r="GI472" s="895"/>
      <c r="GJ472" s="890"/>
      <c r="GK472" s="890"/>
      <c r="GL472" s="890"/>
      <c r="GM472" s="908"/>
      <c r="GN472" s="891"/>
      <c r="GO472" s="891"/>
      <c r="GP472" s="891"/>
    </row>
    <row r="473" spans="1:198" s="766" customFormat="1">
      <c r="A473" s="890"/>
      <c r="D473" s="891"/>
      <c r="GD473" s="891"/>
      <c r="GF473" s="891"/>
      <c r="GH473" s="891"/>
      <c r="GI473" s="895"/>
      <c r="GJ473" s="890"/>
      <c r="GK473" s="890"/>
      <c r="GL473" s="890"/>
      <c r="GM473" s="908"/>
      <c r="GN473" s="891"/>
      <c r="GO473" s="891"/>
      <c r="GP473" s="891"/>
    </row>
    <row r="474" spans="1:198" s="766" customFormat="1">
      <c r="A474" s="890"/>
      <c r="D474" s="891"/>
      <c r="GD474" s="891"/>
      <c r="GF474" s="891"/>
      <c r="GH474" s="891"/>
      <c r="GI474" s="895"/>
      <c r="GJ474" s="890"/>
      <c r="GK474" s="890"/>
      <c r="GL474" s="890"/>
      <c r="GM474" s="908"/>
      <c r="GN474" s="891"/>
      <c r="GO474" s="891"/>
      <c r="GP474" s="891"/>
    </row>
    <row r="475" spans="1:198" s="766" customFormat="1">
      <c r="A475" s="890"/>
      <c r="D475" s="891"/>
      <c r="GD475" s="891"/>
      <c r="GF475" s="891"/>
      <c r="GH475" s="891"/>
      <c r="GI475" s="895"/>
      <c r="GJ475" s="890"/>
      <c r="GK475" s="890"/>
      <c r="GL475" s="890"/>
      <c r="GM475" s="908"/>
      <c r="GN475" s="891"/>
      <c r="GO475" s="891"/>
      <c r="GP475" s="891"/>
    </row>
    <row r="476" spans="1:198" s="766" customFormat="1">
      <c r="A476" s="890"/>
      <c r="D476" s="891"/>
      <c r="GD476" s="891"/>
      <c r="GF476" s="891"/>
      <c r="GH476" s="891"/>
      <c r="GI476" s="895"/>
      <c r="GJ476" s="890"/>
      <c r="GK476" s="890"/>
      <c r="GL476" s="890"/>
      <c r="GM476" s="908"/>
      <c r="GN476" s="891"/>
      <c r="GO476" s="891"/>
      <c r="GP476" s="891"/>
    </row>
    <row r="477" spans="1:198" s="766" customFormat="1">
      <c r="A477" s="890"/>
      <c r="D477" s="891"/>
      <c r="GD477" s="891"/>
      <c r="GF477" s="891"/>
      <c r="GH477" s="891"/>
      <c r="GI477" s="895"/>
      <c r="GJ477" s="890"/>
      <c r="GK477" s="890"/>
      <c r="GL477" s="890"/>
      <c r="GM477" s="908"/>
      <c r="GN477" s="891"/>
      <c r="GO477" s="891"/>
      <c r="GP477" s="891"/>
    </row>
    <row r="478" spans="1:198" s="766" customFormat="1">
      <c r="A478" s="890"/>
      <c r="D478" s="891"/>
      <c r="GD478" s="891"/>
      <c r="GF478" s="891"/>
      <c r="GH478" s="891"/>
      <c r="GI478" s="895"/>
      <c r="GJ478" s="890"/>
      <c r="GK478" s="890"/>
      <c r="GL478" s="890"/>
      <c r="GM478" s="908"/>
      <c r="GN478" s="891"/>
      <c r="GO478" s="891"/>
      <c r="GP478" s="891"/>
    </row>
    <row r="479" spans="1:198" s="766" customFormat="1">
      <c r="A479" s="890"/>
      <c r="D479" s="891"/>
      <c r="GD479" s="891"/>
      <c r="GF479" s="891"/>
      <c r="GH479" s="891"/>
      <c r="GI479" s="895"/>
      <c r="GJ479" s="890"/>
      <c r="GK479" s="890"/>
      <c r="GL479" s="890"/>
      <c r="GM479" s="908"/>
      <c r="GN479" s="891"/>
      <c r="GO479" s="891"/>
      <c r="GP479" s="891"/>
    </row>
    <row r="480" spans="1:198" s="766" customFormat="1">
      <c r="A480" s="890"/>
      <c r="D480" s="891"/>
      <c r="GD480" s="891"/>
      <c r="GF480" s="891"/>
      <c r="GH480" s="891"/>
      <c r="GI480" s="895"/>
      <c r="GJ480" s="890"/>
      <c r="GK480" s="890"/>
      <c r="GL480" s="890"/>
      <c r="GM480" s="908"/>
      <c r="GN480" s="891"/>
      <c r="GO480" s="891"/>
      <c r="GP480" s="891"/>
    </row>
    <row r="481" spans="1:198" s="766" customFormat="1">
      <c r="A481" s="890"/>
      <c r="D481" s="891"/>
      <c r="GD481" s="891"/>
      <c r="GF481" s="891"/>
      <c r="GH481" s="891"/>
      <c r="GI481" s="895"/>
      <c r="GJ481" s="890"/>
      <c r="GK481" s="890"/>
      <c r="GL481" s="890"/>
      <c r="GM481" s="908"/>
      <c r="GN481" s="891"/>
      <c r="GO481" s="891"/>
      <c r="GP481" s="891"/>
    </row>
    <row r="482" spans="1:198" s="766" customFormat="1">
      <c r="A482" s="890"/>
      <c r="D482" s="891"/>
      <c r="GD482" s="891"/>
      <c r="GF482" s="891"/>
      <c r="GH482" s="891"/>
      <c r="GI482" s="895"/>
      <c r="GJ482" s="890"/>
      <c r="GK482" s="890"/>
      <c r="GL482" s="890"/>
      <c r="GM482" s="908"/>
      <c r="GN482" s="891"/>
      <c r="GO482" s="891"/>
      <c r="GP482" s="891"/>
    </row>
    <row r="483" spans="1:198" s="766" customFormat="1">
      <c r="A483" s="890"/>
      <c r="D483" s="891"/>
      <c r="GD483" s="891"/>
      <c r="GF483" s="891"/>
      <c r="GH483" s="891"/>
      <c r="GI483" s="895"/>
      <c r="GJ483" s="890"/>
      <c r="GK483" s="890"/>
      <c r="GL483" s="890"/>
      <c r="GM483" s="908"/>
      <c r="GN483" s="891"/>
      <c r="GO483" s="891"/>
      <c r="GP483" s="891"/>
    </row>
    <row r="484" spans="1:198" s="766" customFormat="1">
      <c r="A484" s="890"/>
      <c r="D484" s="891"/>
      <c r="GD484" s="891"/>
      <c r="GF484" s="891"/>
      <c r="GH484" s="891"/>
      <c r="GI484" s="895"/>
      <c r="GJ484" s="890"/>
      <c r="GK484" s="890"/>
      <c r="GL484" s="890"/>
      <c r="GM484" s="908"/>
      <c r="GN484" s="891"/>
      <c r="GO484" s="891"/>
      <c r="GP484" s="891"/>
    </row>
    <row r="485" spans="1:198" s="766" customFormat="1">
      <c r="A485" s="890"/>
      <c r="D485" s="891"/>
      <c r="GD485" s="891"/>
      <c r="GF485" s="891"/>
      <c r="GH485" s="891"/>
      <c r="GI485" s="895"/>
      <c r="GJ485" s="890"/>
      <c r="GK485" s="890"/>
      <c r="GL485" s="890"/>
      <c r="GM485" s="908"/>
      <c r="GN485" s="891"/>
      <c r="GO485" s="891"/>
      <c r="GP485" s="891"/>
    </row>
    <row r="486" spans="1:198" s="766" customFormat="1">
      <c r="A486" s="890"/>
      <c r="D486" s="891"/>
      <c r="GD486" s="891"/>
      <c r="GF486" s="891"/>
      <c r="GH486" s="891"/>
      <c r="GI486" s="895"/>
      <c r="GJ486" s="890"/>
      <c r="GK486" s="890"/>
      <c r="GL486" s="890"/>
      <c r="GM486" s="908"/>
      <c r="GN486" s="891"/>
      <c r="GO486" s="891"/>
      <c r="GP486" s="891"/>
    </row>
    <row r="487" spans="1:198" s="766" customFormat="1">
      <c r="A487" s="890"/>
      <c r="D487" s="891"/>
      <c r="GD487" s="891"/>
      <c r="GF487" s="891"/>
      <c r="GH487" s="891"/>
      <c r="GI487" s="895"/>
      <c r="GJ487" s="890"/>
      <c r="GK487" s="890"/>
      <c r="GL487" s="890"/>
      <c r="GM487" s="908"/>
      <c r="GN487" s="891"/>
      <c r="GO487" s="891"/>
      <c r="GP487" s="891"/>
    </row>
    <row r="488" spans="1:198" s="766" customFormat="1">
      <c r="A488" s="890"/>
      <c r="D488" s="891"/>
      <c r="GD488" s="891"/>
      <c r="GF488" s="891"/>
      <c r="GH488" s="891"/>
      <c r="GI488" s="895"/>
      <c r="GJ488" s="890"/>
      <c r="GK488" s="890"/>
      <c r="GL488" s="890"/>
      <c r="GM488" s="908"/>
      <c r="GN488" s="891"/>
      <c r="GO488" s="891"/>
      <c r="GP488" s="891"/>
    </row>
    <row r="489" spans="1:198" s="766" customFormat="1">
      <c r="A489" s="890"/>
      <c r="D489" s="891"/>
      <c r="GD489" s="891"/>
      <c r="GF489" s="891"/>
      <c r="GH489" s="891"/>
      <c r="GI489" s="895"/>
      <c r="GJ489" s="890"/>
      <c r="GK489" s="890"/>
      <c r="GL489" s="890"/>
      <c r="GM489" s="908"/>
      <c r="GN489" s="891"/>
      <c r="GO489" s="891"/>
      <c r="GP489" s="891"/>
    </row>
    <row r="490" spans="1:198" s="766" customFormat="1">
      <c r="A490" s="890"/>
      <c r="D490" s="891"/>
      <c r="GD490" s="891"/>
      <c r="GF490" s="891"/>
      <c r="GH490" s="891"/>
      <c r="GI490" s="895"/>
      <c r="GJ490" s="890"/>
      <c r="GK490" s="890"/>
      <c r="GL490" s="890"/>
      <c r="GM490" s="908"/>
      <c r="GN490" s="891"/>
      <c r="GO490" s="891"/>
      <c r="GP490" s="891"/>
    </row>
    <row r="491" spans="1:198" s="766" customFormat="1">
      <c r="A491" s="890"/>
      <c r="D491" s="891"/>
      <c r="GD491" s="891"/>
      <c r="GF491" s="891"/>
      <c r="GH491" s="891"/>
      <c r="GI491" s="895"/>
      <c r="GJ491" s="890"/>
      <c r="GK491" s="890"/>
      <c r="GL491" s="890"/>
      <c r="GM491" s="908"/>
      <c r="GN491" s="891"/>
      <c r="GO491" s="891"/>
      <c r="GP491" s="891"/>
    </row>
    <row r="492" spans="1:198" s="766" customFormat="1">
      <c r="A492" s="890"/>
      <c r="D492" s="891"/>
      <c r="GD492" s="891"/>
      <c r="GF492" s="891"/>
      <c r="GH492" s="891"/>
      <c r="GI492" s="895"/>
      <c r="GJ492" s="890"/>
      <c r="GK492" s="890"/>
      <c r="GL492" s="890"/>
      <c r="GM492" s="908"/>
      <c r="GN492" s="891"/>
      <c r="GO492" s="891"/>
      <c r="GP492" s="891"/>
    </row>
    <row r="493" spans="1:198" s="766" customFormat="1">
      <c r="A493" s="890"/>
      <c r="D493" s="891"/>
      <c r="GD493" s="891"/>
      <c r="GF493" s="891"/>
      <c r="GH493" s="891"/>
      <c r="GI493" s="895"/>
      <c r="GJ493" s="890"/>
      <c r="GK493" s="890"/>
      <c r="GL493" s="890"/>
      <c r="GM493" s="908"/>
      <c r="GN493" s="891"/>
      <c r="GO493" s="891"/>
      <c r="GP493" s="891"/>
    </row>
    <row r="494" spans="1:198" s="766" customFormat="1">
      <c r="A494" s="890"/>
      <c r="D494" s="891"/>
      <c r="GD494" s="891"/>
      <c r="GF494" s="891"/>
      <c r="GH494" s="891"/>
      <c r="GI494" s="895"/>
      <c r="GJ494" s="890"/>
      <c r="GK494" s="890"/>
      <c r="GL494" s="890"/>
      <c r="GM494" s="908"/>
      <c r="GN494" s="891"/>
      <c r="GO494" s="891"/>
      <c r="GP494" s="891"/>
    </row>
    <row r="495" spans="1:198" s="766" customFormat="1">
      <c r="A495" s="890"/>
      <c r="D495" s="891"/>
      <c r="GD495" s="891"/>
      <c r="GF495" s="891"/>
      <c r="GH495" s="891"/>
      <c r="GI495" s="895"/>
      <c r="GJ495" s="890"/>
      <c r="GK495" s="890"/>
      <c r="GL495" s="890"/>
      <c r="GM495" s="908"/>
      <c r="GN495" s="891"/>
      <c r="GO495" s="891"/>
      <c r="GP495" s="891"/>
    </row>
    <row r="496" spans="1:198" s="766" customFormat="1">
      <c r="A496" s="890"/>
      <c r="D496" s="891"/>
      <c r="GD496" s="891"/>
      <c r="GF496" s="891"/>
      <c r="GH496" s="891"/>
      <c r="GI496" s="895"/>
      <c r="GJ496" s="890"/>
      <c r="GK496" s="890"/>
      <c r="GL496" s="890"/>
      <c r="GM496" s="908"/>
      <c r="GN496" s="891"/>
      <c r="GO496" s="891"/>
      <c r="GP496" s="891"/>
    </row>
    <row r="497" spans="1:198" s="766" customFormat="1">
      <c r="A497" s="890"/>
      <c r="D497" s="891"/>
      <c r="GD497" s="891"/>
      <c r="GF497" s="891"/>
      <c r="GH497" s="891"/>
      <c r="GI497" s="895"/>
      <c r="GJ497" s="890"/>
      <c r="GK497" s="890"/>
      <c r="GL497" s="890"/>
      <c r="GM497" s="908"/>
      <c r="GN497" s="891"/>
      <c r="GO497" s="891"/>
      <c r="GP497" s="891"/>
    </row>
    <row r="498" spans="1:198" s="766" customFormat="1">
      <c r="A498" s="890"/>
      <c r="D498" s="891"/>
      <c r="GD498" s="891"/>
      <c r="GF498" s="891"/>
      <c r="GH498" s="891"/>
      <c r="GI498" s="895"/>
      <c r="GJ498" s="890"/>
      <c r="GK498" s="890"/>
      <c r="GL498" s="890"/>
      <c r="GM498" s="908"/>
      <c r="GN498" s="891"/>
      <c r="GO498" s="891"/>
      <c r="GP498" s="891"/>
    </row>
    <row r="499" spans="1:198" s="766" customFormat="1">
      <c r="A499" s="890"/>
      <c r="D499" s="891"/>
      <c r="GD499" s="891"/>
      <c r="GF499" s="891"/>
      <c r="GH499" s="891"/>
      <c r="GI499" s="895"/>
      <c r="GJ499" s="890"/>
      <c r="GK499" s="890"/>
      <c r="GL499" s="890"/>
      <c r="GM499" s="908"/>
      <c r="GN499" s="891"/>
      <c r="GO499" s="891"/>
      <c r="GP499" s="891"/>
    </row>
    <row r="500" spans="1:198" s="766" customFormat="1">
      <c r="A500" s="890"/>
      <c r="D500" s="891"/>
      <c r="GD500" s="891"/>
      <c r="GF500" s="891"/>
      <c r="GH500" s="891"/>
      <c r="GI500" s="895"/>
      <c r="GJ500" s="890"/>
      <c r="GK500" s="890"/>
      <c r="GL500" s="890"/>
      <c r="GM500" s="908"/>
      <c r="GN500" s="891"/>
      <c r="GO500" s="891"/>
      <c r="GP500" s="891"/>
    </row>
    <row r="501" spans="1:198" s="766" customFormat="1">
      <c r="A501" s="890"/>
      <c r="D501" s="891"/>
      <c r="GD501" s="891"/>
      <c r="GF501" s="891"/>
      <c r="GH501" s="891"/>
      <c r="GI501" s="895"/>
      <c r="GJ501" s="890"/>
      <c r="GK501" s="890"/>
      <c r="GL501" s="890"/>
      <c r="GM501" s="908"/>
      <c r="GN501" s="891"/>
      <c r="GO501" s="891"/>
      <c r="GP501" s="891"/>
    </row>
    <row r="502" spans="1:198" s="766" customFormat="1">
      <c r="A502" s="890"/>
      <c r="D502" s="891"/>
      <c r="GD502" s="891"/>
      <c r="GF502" s="891"/>
      <c r="GH502" s="891"/>
      <c r="GI502" s="895"/>
      <c r="GJ502" s="890"/>
      <c r="GK502" s="890"/>
      <c r="GL502" s="890"/>
      <c r="GM502" s="908"/>
      <c r="GN502" s="891"/>
      <c r="GO502" s="891"/>
      <c r="GP502" s="891"/>
    </row>
    <row r="503" spans="1:198" s="766" customFormat="1">
      <c r="A503" s="890"/>
      <c r="D503" s="891"/>
      <c r="GD503" s="891"/>
      <c r="GF503" s="891"/>
      <c r="GH503" s="891"/>
      <c r="GI503" s="895"/>
      <c r="GJ503" s="890"/>
      <c r="GK503" s="890"/>
      <c r="GL503" s="890"/>
      <c r="GM503" s="908"/>
      <c r="GN503" s="891"/>
      <c r="GO503" s="891"/>
      <c r="GP503" s="891"/>
    </row>
    <row r="504" spans="1:198" s="766" customFormat="1">
      <c r="A504" s="890"/>
      <c r="D504" s="891"/>
      <c r="GD504" s="891"/>
      <c r="GF504" s="891"/>
      <c r="GH504" s="891"/>
      <c r="GI504" s="895"/>
      <c r="GJ504" s="890"/>
      <c r="GK504" s="890"/>
      <c r="GL504" s="890"/>
      <c r="GM504" s="908"/>
      <c r="GN504" s="891"/>
      <c r="GO504" s="891"/>
      <c r="GP504" s="891"/>
    </row>
    <row r="505" spans="1:198" s="766" customFormat="1">
      <c r="A505" s="890"/>
      <c r="D505" s="891"/>
      <c r="GD505" s="891"/>
      <c r="GF505" s="891"/>
      <c r="GH505" s="891"/>
      <c r="GI505" s="895"/>
      <c r="GJ505" s="890"/>
      <c r="GK505" s="890"/>
      <c r="GL505" s="890"/>
      <c r="GM505" s="908"/>
      <c r="GN505" s="891"/>
      <c r="GO505" s="891"/>
      <c r="GP505" s="891"/>
    </row>
    <row r="506" spans="1:198" s="766" customFormat="1">
      <c r="A506" s="890"/>
      <c r="D506" s="891"/>
      <c r="GD506" s="891"/>
      <c r="GF506" s="891"/>
      <c r="GH506" s="891"/>
      <c r="GI506" s="895"/>
      <c r="GJ506" s="890"/>
      <c r="GK506" s="890"/>
      <c r="GL506" s="890"/>
      <c r="GM506" s="908"/>
      <c r="GN506" s="891"/>
      <c r="GO506" s="891"/>
      <c r="GP506" s="891"/>
    </row>
    <row r="507" spans="1:198" s="766" customFormat="1">
      <c r="A507" s="890"/>
      <c r="D507" s="891"/>
      <c r="GD507" s="891"/>
      <c r="GF507" s="891"/>
      <c r="GH507" s="891"/>
      <c r="GI507" s="895"/>
      <c r="GJ507" s="890"/>
      <c r="GK507" s="890"/>
      <c r="GL507" s="890"/>
      <c r="GM507" s="908"/>
      <c r="GN507" s="891"/>
      <c r="GO507" s="891"/>
      <c r="GP507" s="891"/>
    </row>
    <row r="508" spans="1:198" s="766" customFormat="1">
      <c r="A508" s="890"/>
      <c r="D508" s="891"/>
      <c r="GD508" s="891"/>
      <c r="GF508" s="891"/>
      <c r="GH508" s="891"/>
      <c r="GI508" s="895"/>
      <c r="GJ508" s="890"/>
      <c r="GK508" s="890"/>
      <c r="GL508" s="890"/>
      <c r="GM508" s="908"/>
      <c r="GN508" s="891"/>
      <c r="GO508" s="891"/>
      <c r="GP508" s="891"/>
    </row>
    <row r="509" spans="1:198" s="766" customFormat="1">
      <c r="A509" s="890"/>
      <c r="D509" s="891"/>
      <c r="GD509" s="891"/>
      <c r="GF509" s="891"/>
      <c r="GH509" s="891"/>
      <c r="GI509" s="895"/>
      <c r="GJ509" s="890"/>
      <c r="GK509" s="890"/>
      <c r="GL509" s="890"/>
      <c r="GM509" s="908"/>
      <c r="GN509" s="891"/>
      <c r="GO509" s="891"/>
      <c r="GP509" s="891"/>
    </row>
    <row r="510" spans="1:198" s="766" customFormat="1">
      <c r="A510" s="890"/>
      <c r="D510" s="891"/>
      <c r="GD510" s="891"/>
      <c r="GF510" s="891"/>
      <c r="GH510" s="891"/>
      <c r="GI510" s="895"/>
      <c r="GJ510" s="890"/>
      <c r="GK510" s="890"/>
      <c r="GL510" s="890"/>
      <c r="GM510" s="908"/>
      <c r="GN510" s="891"/>
      <c r="GO510" s="891"/>
      <c r="GP510" s="891"/>
    </row>
    <row r="511" spans="1:198" s="766" customFormat="1">
      <c r="A511" s="890"/>
      <c r="D511" s="891"/>
      <c r="GD511" s="891"/>
      <c r="GF511" s="891"/>
      <c r="GH511" s="891"/>
      <c r="GI511" s="895"/>
      <c r="GJ511" s="890"/>
      <c r="GK511" s="890"/>
      <c r="GL511" s="890"/>
      <c r="GM511" s="908"/>
      <c r="GN511" s="891"/>
      <c r="GO511" s="891"/>
      <c r="GP511" s="891"/>
    </row>
    <row r="512" spans="1:198" s="766" customFormat="1">
      <c r="A512" s="890"/>
      <c r="D512" s="891"/>
      <c r="GD512" s="891"/>
      <c r="GF512" s="891"/>
      <c r="GH512" s="891"/>
      <c r="GI512" s="895"/>
      <c r="GJ512" s="890"/>
      <c r="GK512" s="890"/>
      <c r="GL512" s="890"/>
      <c r="GM512" s="908"/>
      <c r="GN512" s="891"/>
      <c r="GO512" s="891"/>
      <c r="GP512" s="891"/>
    </row>
    <row r="513" spans="1:198" s="766" customFormat="1">
      <c r="A513" s="890"/>
      <c r="D513" s="891"/>
      <c r="GD513" s="891"/>
      <c r="GF513" s="891"/>
      <c r="GH513" s="891"/>
      <c r="GI513" s="895"/>
      <c r="GJ513" s="890"/>
      <c r="GK513" s="890"/>
      <c r="GL513" s="890"/>
      <c r="GM513" s="908"/>
      <c r="GN513" s="891"/>
      <c r="GO513" s="891"/>
      <c r="GP513" s="891"/>
    </row>
    <row r="514" spans="1:198" s="766" customFormat="1">
      <c r="A514" s="890"/>
      <c r="D514" s="891"/>
      <c r="GD514" s="891"/>
      <c r="GF514" s="891"/>
      <c r="GH514" s="891"/>
      <c r="GI514" s="895"/>
      <c r="GJ514" s="890"/>
      <c r="GK514" s="890"/>
      <c r="GL514" s="890"/>
      <c r="GM514" s="908"/>
      <c r="GN514" s="891"/>
      <c r="GO514" s="891"/>
      <c r="GP514" s="891"/>
    </row>
    <row r="515" spans="1:198" s="766" customFormat="1">
      <c r="A515" s="890"/>
      <c r="D515" s="891"/>
      <c r="GD515" s="891"/>
      <c r="GF515" s="891"/>
      <c r="GH515" s="891"/>
      <c r="GI515" s="895"/>
      <c r="GJ515" s="890"/>
      <c r="GK515" s="890"/>
      <c r="GL515" s="890"/>
      <c r="GM515" s="908"/>
      <c r="GN515" s="891"/>
      <c r="GO515" s="891"/>
      <c r="GP515" s="891"/>
    </row>
    <row r="516" spans="1:198" s="766" customFormat="1">
      <c r="A516" s="890"/>
      <c r="D516" s="891"/>
      <c r="GD516" s="891"/>
      <c r="GF516" s="891"/>
      <c r="GH516" s="891"/>
      <c r="GI516" s="895"/>
      <c r="GJ516" s="890"/>
      <c r="GK516" s="890"/>
      <c r="GL516" s="890"/>
      <c r="GM516" s="908"/>
      <c r="GN516" s="891"/>
      <c r="GO516" s="891"/>
      <c r="GP516" s="891"/>
    </row>
    <row r="517" spans="1:198" s="766" customFormat="1">
      <c r="A517" s="890"/>
      <c r="D517" s="891"/>
      <c r="GD517" s="891"/>
      <c r="GF517" s="891"/>
      <c r="GH517" s="891"/>
      <c r="GI517" s="895"/>
      <c r="GJ517" s="890"/>
      <c r="GK517" s="890"/>
      <c r="GL517" s="890"/>
      <c r="GM517" s="908"/>
      <c r="GN517" s="891"/>
      <c r="GO517" s="891"/>
      <c r="GP517" s="891"/>
    </row>
    <row r="518" spans="1:198" s="766" customFormat="1">
      <c r="A518" s="890"/>
      <c r="D518" s="891"/>
      <c r="GD518" s="891"/>
      <c r="GF518" s="891"/>
      <c r="GH518" s="891"/>
      <c r="GI518" s="895"/>
      <c r="GJ518" s="890"/>
      <c r="GK518" s="890"/>
      <c r="GL518" s="890"/>
      <c r="GM518" s="908"/>
      <c r="GN518" s="891"/>
      <c r="GO518" s="891"/>
      <c r="GP518" s="891"/>
    </row>
    <row r="519" spans="1:198" s="766" customFormat="1">
      <c r="A519" s="890"/>
      <c r="D519" s="891"/>
      <c r="GD519" s="891"/>
      <c r="GF519" s="891"/>
      <c r="GH519" s="891"/>
      <c r="GI519" s="895"/>
      <c r="GJ519" s="890"/>
      <c r="GK519" s="890"/>
      <c r="GL519" s="890"/>
      <c r="GM519" s="908"/>
      <c r="GN519" s="891"/>
      <c r="GO519" s="891"/>
      <c r="GP519" s="891"/>
    </row>
    <row r="520" spans="1:198" s="766" customFormat="1">
      <c r="A520" s="890"/>
      <c r="D520" s="891"/>
      <c r="GD520" s="891"/>
      <c r="GF520" s="891"/>
      <c r="GH520" s="891"/>
      <c r="GI520" s="895"/>
      <c r="GJ520" s="890"/>
      <c r="GK520" s="890"/>
      <c r="GL520" s="890"/>
      <c r="GM520" s="908"/>
      <c r="GN520" s="891"/>
      <c r="GO520" s="891"/>
      <c r="GP520" s="891"/>
    </row>
    <row r="521" spans="1:198" s="766" customFormat="1">
      <c r="A521" s="890"/>
      <c r="D521" s="891"/>
      <c r="GD521" s="891"/>
      <c r="GF521" s="891"/>
      <c r="GH521" s="891"/>
      <c r="GI521" s="895"/>
      <c r="GJ521" s="890"/>
      <c r="GK521" s="890"/>
      <c r="GL521" s="890"/>
      <c r="GM521" s="908"/>
      <c r="GN521" s="891"/>
      <c r="GO521" s="891"/>
      <c r="GP521" s="891"/>
    </row>
    <row r="522" spans="1:198" s="766" customFormat="1">
      <c r="A522" s="890"/>
      <c r="D522" s="891"/>
      <c r="GD522" s="891"/>
      <c r="GF522" s="891"/>
      <c r="GH522" s="891"/>
      <c r="GI522" s="895"/>
      <c r="GJ522" s="890"/>
      <c r="GK522" s="890"/>
      <c r="GL522" s="890"/>
      <c r="GM522" s="908"/>
      <c r="GN522" s="891"/>
      <c r="GO522" s="891"/>
      <c r="GP522" s="891"/>
    </row>
    <row r="523" spans="1:198" s="766" customFormat="1">
      <c r="A523" s="890"/>
      <c r="D523" s="891"/>
      <c r="GD523" s="891"/>
      <c r="GF523" s="891"/>
      <c r="GH523" s="891"/>
      <c r="GI523" s="895"/>
      <c r="GJ523" s="890"/>
      <c r="GK523" s="890"/>
      <c r="GL523" s="890"/>
      <c r="GM523" s="908"/>
      <c r="GN523" s="891"/>
      <c r="GO523" s="891"/>
      <c r="GP523" s="891"/>
    </row>
    <row r="524" spans="1:198" s="766" customFormat="1">
      <c r="A524" s="890"/>
      <c r="D524" s="891"/>
      <c r="GD524" s="891"/>
      <c r="GF524" s="891"/>
      <c r="GH524" s="891"/>
      <c r="GI524" s="895"/>
      <c r="GJ524" s="890"/>
      <c r="GK524" s="890"/>
      <c r="GL524" s="890"/>
      <c r="GM524" s="908"/>
      <c r="GN524" s="891"/>
      <c r="GO524" s="891"/>
      <c r="GP524" s="891"/>
    </row>
    <row r="525" spans="1:198" s="766" customFormat="1">
      <c r="A525" s="890"/>
      <c r="D525" s="891"/>
      <c r="GD525" s="891"/>
      <c r="GF525" s="891"/>
      <c r="GH525" s="891"/>
      <c r="GI525" s="895"/>
      <c r="GJ525" s="890"/>
      <c r="GK525" s="890"/>
      <c r="GL525" s="890"/>
      <c r="GM525" s="908"/>
      <c r="GN525" s="891"/>
      <c r="GO525" s="891"/>
      <c r="GP525" s="891"/>
    </row>
    <row r="526" spans="1:198" s="766" customFormat="1">
      <c r="A526" s="890"/>
      <c r="D526" s="891"/>
      <c r="GD526" s="891"/>
      <c r="GF526" s="891"/>
      <c r="GH526" s="891"/>
      <c r="GI526" s="895"/>
      <c r="GJ526" s="890"/>
      <c r="GK526" s="890"/>
      <c r="GL526" s="890"/>
      <c r="GM526" s="908"/>
      <c r="GN526" s="891"/>
      <c r="GO526" s="891"/>
      <c r="GP526" s="891"/>
    </row>
    <row r="527" spans="1:198" s="766" customFormat="1">
      <c r="A527" s="890"/>
      <c r="D527" s="891"/>
      <c r="GD527" s="891"/>
      <c r="GF527" s="891"/>
      <c r="GH527" s="891"/>
      <c r="GI527" s="895"/>
      <c r="GJ527" s="890"/>
      <c r="GK527" s="890"/>
      <c r="GL527" s="890"/>
      <c r="GM527" s="908"/>
      <c r="GN527" s="891"/>
      <c r="GO527" s="891"/>
      <c r="GP527" s="891"/>
    </row>
    <row r="528" spans="1:198" s="766" customFormat="1">
      <c r="A528" s="890"/>
      <c r="D528" s="891"/>
      <c r="GD528" s="891"/>
      <c r="GF528" s="891"/>
      <c r="GH528" s="891"/>
      <c r="GI528" s="895"/>
      <c r="GJ528" s="890"/>
      <c r="GK528" s="890"/>
      <c r="GL528" s="890"/>
      <c r="GM528" s="908"/>
      <c r="GN528" s="891"/>
      <c r="GO528" s="891"/>
      <c r="GP528" s="891"/>
    </row>
    <row r="529" spans="1:198" s="766" customFormat="1">
      <c r="A529" s="890"/>
      <c r="D529" s="891"/>
      <c r="GD529" s="891"/>
      <c r="GF529" s="891"/>
      <c r="GH529" s="891"/>
      <c r="GI529" s="895"/>
      <c r="GJ529" s="890"/>
      <c r="GK529" s="890"/>
      <c r="GL529" s="890"/>
      <c r="GM529" s="908"/>
      <c r="GN529" s="891"/>
      <c r="GO529" s="891"/>
      <c r="GP529" s="891"/>
    </row>
    <row r="530" spans="1:198" s="766" customFormat="1">
      <c r="A530" s="890"/>
      <c r="D530" s="891"/>
      <c r="GD530" s="891"/>
      <c r="GF530" s="891"/>
      <c r="GH530" s="891"/>
      <c r="GI530" s="895"/>
      <c r="GJ530" s="890"/>
      <c r="GK530" s="890"/>
      <c r="GL530" s="890"/>
      <c r="GM530" s="908"/>
      <c r="GN530" s="891"/>
      <c r="GO530" s="891"/>
      <c r="GP530" s="891"/>
    </row>
    <row r="531" spans="1:198" s="766" customFormat="1">
      <c r="A531" s="890"/>
      <c r="D531" s="891"/>
      <c r="GD531" s="891"/>
      <c r="GF531" s="891"/>
      <c r="GH531" s="891"/>
      <c r="GI531" s="895"/>
      <c r="GJ531" s="890"/>
      <c r="GK531" s="890"/>
      <c r="GL531" s="890"/>
      <c r="GM531" s="908"/>
      <c r="GN531" s="891"/>
      <c r="GO531" s="891"/>
      <c r="GP531" s="891"/>
    </row>
    <row r="532" spans="1:198" s="766" customFormat="1">
      <c r="A532" s="890"/>
      <c r="D532" s="891"/>
      <c r="GD532" s="891"/>
      <c r="GF532" s="891"/>
      <c r="GH532" s="891"/>
      <c r="GI532" s="895"/>
      <c r="GJ532" s="890"/>
      <c r="GK532" s="890"/>
      <c r="GL532" s="890"/>
      <c r="GM532" s="908"/>
      <c r="GN532" s="891"/>
      <c r="GO532" s="891"/>
      <c r="GP532" s="891"/>
    </row>
    <row r="533" spans="1:198" s="766" customFormat="1">
      <c r="A533" s="890"/>
      <c r="D533" s="891"/>
      <c r="GD533" s="891"/>
      <c r="GF533" s="891"/>
      <c r="GH533" s="891"/>
      <c r="GI533" s="895"/>
      <c r="GJ533" s="890"/>
      <c r="GK533" s="890"/>
      <c r="GL533" s="890"/>
      <c r="GM533" s="908"/>
      <c r="GN533" s="891"/>
      <c r="GO533" s="891"/>
      <c r="GP533" s="891"/>
    </row>
    <row r="534" spans="1:198" s="766" customFormat="1">
      <c r="A534" s="890"/>
      <c r="D534" s="891"/>
      <c r="GD534" s="891"/>
      <c r="GF534" s="891"/>
      <c r="GH534" s="891"/>
      <c r="GI534" s="895"/>
      <c r="GJ534" s="890"/>
      <c r="GK534" s="890"/>
      <c r="GL534" s="890"/>
      <c r="GM534" s="908"/>
      <c r="GN534" s="891"/>
      <c r="GO534" s="891"/>
      <c r="GP534" s="891"/>
    </row>
    <row r="535" spans="1:198" s="766" customFormat="1">
      <c r="A535" s="890"/>
      <c r="D535" s="891"/>
      <c r="GD535" s="891"/>
      <c r="GF535" s="891"/>
      <c r="GH535" s="891"/>
      <c r="GI535" s="895"/>
      <c r="GJ535" s="890"/>
      <c r="GK535" s="890"/>
      <c r="GL535" s="890"/>
      <c r="GM535" s="908"/>
      <c r="GN535" s="891"/>
      <c r="GO535" s="891"/>
      <c r="GP535" s="891"/>
    </row>
    <row r="536" spans="1:198" s="766" customFormat="1">
      <c r="A536" s="890"/>
      <c r="D536" s="891"/>
      <c r="GD536" s="891"/>
      <c r="GF536" s="891"/>
      <c r="GH536" s="891"/>
      <c r="GI536" s="895"/>
      <c r="GJ536" s="890"/>
      <c r="GK536" s="890"/>
      <c r="GL536" s="890"/>
      <c r="GM536" s="908"/>
      <c r="GN536" s="891"/>
      <c r="GO536" s="891"/>
      <c r="GP536" s="891"/>
    </row>
    <row r="537" spans="1:198" s="766" customFormat="1">
      <c r="A537" s="890"/>
      <c r="D537" s="891"/>
      <c r="GD537" s="891"/>
      <c r="GF537" s="891"/>
      <c r="GH537" s="891"/>
      <c r="GI537" s="895"/>
      <c r="GJ537" s="890"/>
      <c r="GK537" s="890"/>
      <c r="GL537" s="890"/>
      <c r="GM537" s="908"/>
      <c r="GN537" s="891"/>
      <c r="GO537" s="891"/>
      <c r="GP537" s="891"/>
    </row>
    <row r="538" spans="1:198" s="766" customFormat="1">
      <c r="A538" s="890"/>
      <c r="D538" s="891"/>
      <c r="GD538" s="891"/>
      <c r="GF538" s="891"/>
      <c r="GH538" s="891"/>
      <c r="GI538" s="895"/>
      <c r="GJ538" s="890"/>
      <c r="GK538" s="890"/>
      <c r="GL538" s="890"/>
      <c r="GM538" s="908"/>
      <c r="GN538" s="891"/>
      <c r="GO538" s="891"/>
      <c r="GP538" s="891"/>
    </row>
    <row r="539" spans="1:198" s="766" customFormat="1">
      <c r="A539" s="890"/>
      <c r="D539" s="891"/>
      <c r="GD539" s="891"/>
      <c r="GF539" s="891"/>
      <c r="GH539" s="891"/>
      <c r="GI539" s="895"/>
      <c r="GJ539" s="890"/>
      <c r="GK539" s="890"/>
      <c r="GL539" s="890"/>
      <c r="GM539" s="908"/>
      <c r="GN539" s="891"/>
      <c r="GO539" s="891"/>
      <c r="GP539" s="891"/>
    </row>
    <row r="540" spans="1:198" s="766" customFormat="1">
      <c r="A540" s="890"/>
      <c r="D540" s="891"/>
      <c r="GD540" s="891"/>
      <c r="GF540" s="891"/>
      <c r="GH540" s="891"/>
      <c r="GI540" s="895"/>
      <c r="GJ540" s="890"/>
      <c r="GK540" s="890"/>
      <c r="GL540" s="890"/>
      <c r="GM540" s="908"/>
      <c r="GN540" s="891"/>
      <c r="GO540" s="891"/>
      <c r="GP540" s="891"/>
    </row>
    <row r="541" spans="1:198" s="766" customFormat="1">
      <c r="A541" s="890"/>
      <c r="D541" s="891"/>
      <c r="GD541" s="891"/>
      <c r="GF541" s="891"/>
      <c r="GH541" s="891"/>
      <c r="GI541" s="895"/>
      <c r="GJ541" s="890"/>
      <c r="GK541" s="890"/>
      <c r="GL541" s="890"/>
      <c r="GM541" s="908"/>
      <c r="GN541" s="891"/>
      <c r="GO541" s="891"/>
      <c r="GP541" s="891"/>
    </row>
    <row r="542" spans="1:198" s="766" customFormat="1">
      <c r="A542" s="890"/>
      <c r="D542" s="891"/>
      <c r="GD542" s="891"/>
      <c r="GF542" s="891"/>
      <c r="GH542" s="891"/>
      <c r="GI542" s="895"/>
      <c r="GJ542" s="890"/>
      <c r="GK542" s="890"/>
      <c r="GL542" s="890"/>
      <c r="GM542" s="908"/>
      <c r="GN542" s="891"/>
      <c r="GO542" s="891"/>
      <c r="GP542" s="891"/>
    </row>
    <row r="543" spans="1:198" s="766" customFormat="1">
      <c r="A543" s="890"/>
      <c r="D543" s="891"/>
      <c r="GD543" s="891"/>
      <c r="GF543" s="891"/>
      <c r="GH543" s="891"/>
      <c r="GI543" s="895"/>
      <c r="GJ543" s="890"/>
      <c r="GK543" s="890"/>
      <c r="GL543" s="890"/>
      <c r="GM543" s="908"/>
      <c r="GN543" s="891"/>
      <c r="GO543" s="891"/>
      <c r="GP543" s="891"/>
    </row>
    <row r="544" spans="1:198" s="766" customFormat="1">
      <c r="A544" s="890"/>
      <c r="D544" s="891"/>
      <c r="GD544" s="891"/>
      <c r="GF544" s="891"/>
      <c r="GH544" s="891"/>
      <c r="GI544" s="895"/>
      <c r="GJ544" s="890"/>
      <c r="GK544" s="890"/>
      <c r="GL544" s="890"/>
      <c r="GM544" s="908"/>
      <c r="GN544" s="891"/>
      <c r="GO544" s="891"/>
      <c r="GP544" s="891"/>
    </row>
    <row r="545" spans="1:198" s="766" customFormat="1">
      <c r="A545" s="890"/>
      <c r="D545" s="891"/>
      <c r="GD545" s="891"/>
      <c r="GF545" s="891"/>
      <c r="GH545" s="891"/>
      <c r="GI545" s="895"/>
      <c r="GJ545" s="890"/>
      <c r="GK545" s="890"/>
      <c r="GL545" s="890"/>
      <c r="GM545" s="908"/>
      <c r="GN545" s="891"/>
      <c r="GO545" s="891"/>
      <c r="GP545" s="891"/>
    </row>
    <row r="546" spans="1:198" s="766" customFormat="1">
      <c r="A546" s="890"/>
      <c r="D546" s="891"/>
      <c r="GD546" s="891"/>
      <c r="GF546" s="891"/>
      <c r="GH546" s="891"/>
      <c r="GI546" s="895"/>
      <c r="GJ546" s="890"/>
      <c r="GK546" s="890"/>
      <c r="GL546" s="890"/>
      <c r="GM546" s="908"/>
      <c r="GN546" s="891"/>
      <c r="GO546" s="891"/>
      <c r="GP546" s="891"/>
    </row>
    <row r="547" spans="1:198" s="766" customFormat="1">
      <c r="A547" s="890"/>
      <c r="D547" s="891"/>
      <c r="GD547" s="891"/>
      <c r="GF547" s="891"/>
      <c r="GH547" s="891"/>
      <c r="GI547" s="895"/>
      <c r="GJ547" s="890"/>
      <c r="GK547" s="890"/>
      <c r="GL547" s="890"/>
      <c r="GM547" s="908"/>
      <c r="GN547" s="891"/>
      <c r="GO547" s="891"/>
      <c r="GP547" s="891"/>
    </row>
    <row r="548" spans="1:198" s="766" customFormat="1">
      <c r="A548" s="890"/>
      <c r="D548" s="891"/>
      <c r="GD548" s="891"/>
      <c r="GF548" s="891"/>
      <c r="GH548" s="891"/>
      <c r="GI548" s="895"/>
      <c r="GJ548" s="890"/>
      <c r="GK548" s="890"/>
      <c r="GL548" s="890"/>
      <c r="GM548" s="908"/>
      <c r="GN548" s="891"/>
      <c r="GO548" s="891"/>
      <c r="GP548" s="891"/>
    </row>
    <row r="549" spans="1:198" s="766" customFormat="1">
      <c r="A549" s="890"/>
      <c r="D549" s="891"/>
      <c r="GD549" s="891"/>
      <c r="GF549" s="891"/>
      <c r="GH549" s="891"/>
      <c r="GI549" s="895"/>
      <c r="GJ549" s="890"/>
      <c r="GK549" s="890"/>
      <c r="GL549" s="890"/>
      <c r="GM549" s="908"/>
      <c r="GN549" s="891"/>
      <c r="GO549" s="891"/>
      <c r="GP549" s="891"/>
    </row>
    <row r="550" spans="1:198" s="766" customFormat="1">
      <c r="A550" s="890"/>
      <c r="D550" s="891"/>
      <c r="GD550" s="891"/>
      <c r="GF550" s="891"/>
      <c r="GH550" s="891"/>
      <c r="GI550" s="895"/>
      <c r="GJ550" s="890"/>
      <c r="GK550" s="890"/>
      <c r="GL550" s="890"/>
      <c r="GM550" s="908"/>
      <c r="GN550" s="891"/>
      <c r="GO550" s="891"/>
      <c r="GP550" s="891"/>
    </row>
    <row r="551" spans="1:198" s="766" customFormat="1">
      <c r="A551" s="890"/>
      <c r="D551" s="891"/>
      <c r="GD551" s="891"/>
      <c r="GF551" s="891"/>
      <c r="GH551" s="891"/>
      <c r="GI551" s="895"/>
      <c r="GJ551" s="890"/>
      <c r="GK551" s="890"/>
      <c r="GL551" s="890"/>
      <c r="GM551" s="908"/>
      <c r="GN551" s="891"/>
      <c r="GO551" s="891"/>
      <c r="GP551" s="891"/>
    </row>
    <row r="552" spans="1:198" s="766" customFormat="1">
      <c r="A552" s="890"/>
      <c r="D552" s="891"/>
      <c r="GD552" s="891"/>
      <c r="GF552" s="891"/>
      <c r="GH552" s="891"/>
      <c r="GI552" s="895"/>
      <c r="GJ552" s="890"/>
      <c r="GK552" s="890"/>
      <c r="GL552" s="890"/>
      <c r="GM552" s="908"/>
      <c r="GN552" s="891"/>
      <c r="GO552" s="891"/>
      <c r="GP552" s="891"/>
    </row>
    <row r="553" spans="1:198" s="766" customFormat="1">
      <c r="A553" s="890"/>
      <c r="D553" s="891"/>
      <c r="GD553" s="891"/>
      <c r="GF553" s="891"/>
      <c r="GH553" s="891"/>
      <c r="GI553" s="895"/>
      <c r="GJ553" s="890"/>
      <c r="GK553" s="890"/>
      <c r="GL553" s="890"/>
      <c r="GM553" s="908"/>
      <c r="GN553" s="891"/>
      <c r="GO553" s="891"/>
      <c r="GP553" s="891"/>
    </row>
    <row r="554" spans="1:198" s="766" customFormat="1">
      <c r="A554" s="890"/>
      <c r="D554" s="891"/>
      <c r="GD554" s="891"/>
      <c r="GF554" s="891"/>
      <c r="GH554" s="891"/>
      <c r="GI554" s="895"/>
      <c r="GJ554" s="890"/>
      <c r="GK554" s="890"/>
      <c r="GL554" s="890"/>
      <c r="GM554" s="908"/>
      <c r="GN554" s="891"/>
      <c r="GO554" s="891"/>
      <c r="GP554" s="891"/>
    </row>
    <row r="555" spans="1:198" s="766" customFormat="1">
      <c r="A555" s="890"/>
      <c r="D555" s="891"/>
      <c r="GD555" s="891"/>
      <c r="GF555" s="891"/>
      <c r="GH555" s="891"/>
      <c r="GI555" s="895"/>
      <c r="GJ555" s="890"/>
      <c r="GK555" s="890"/>
      <c r="GL555" s="890"/>
      <c r="GM555" s="908"/>
      <c r="GN555" s="891"/>
      <c r="GO555" s="891"/>
      <c r="GP555" s="891"/>
    </row>
    <row r="556" spans="1:198" s="766" customFormat="1">
      <c r="A556" s="890"/>
      <c r="D556" s="891"/>
      <c r="GD556" s="891"/>
      <c r="GF556" s="891"/>
      <c r="GH556" s="891"/>
      <c r="GI556" s="895"/>
      <c r="GJ556" s="890"/>
      <c r="GK556" s="890"/>
      <c r="GL556" s="890"/>
      <c r="GM556" s="908"/>
      <c r="GN556" s="891"/>
      <c r="GO556" s="891"/>
      <c r="GP556" s="891"/>
    </row>
    <row r="557" spans="1:198" s="766" customFormat="1">
      <c r="A557" s="890"/>
      <c r="D557" s="891"/>
      <c r="GD557" s="891"/>
      <c r="GF557" s="891"/>
      <c r="GH557" s="891"/>
      <c r="GI557" s="895"/>
      <c r="GJ557" s="890"/>
      <c r="GK557" s="890"/>
      <c r="GL557" s="890"/>
      <c r="GM557" s="908"/>
      <c r="GN557" s="891"/>
      <c r="GO557" s="891"/>
      <c r="GP557" s="891"/>
    </row>
    <row r="558" spans="1:198" s="766" customFormat="1">
      <c r="A558" s="890"/>
      <c r="D558" s="891"/>
      <c r="GD558" s="891"/>
      <c r="GF558" s="891"/>
      <c r="GH558" s="891"/>
      <c r="GI558" s="895"/>
      <c r="GJ558" s="890"/>
      <c r="GK558" s="890"/>
      <c r="GL558" s="890"/>
      <c r="GM558" s="908"/>
      <c r="GN558" s="891"/>
      <c r="GO558" s="891"/>
      <c r="GP558" s="891"/>
    </row>
    <row r="559" spans="1:198" s="766" customFormat="1">
      <c r="A559" s="890"/>
      <c r="D559" s="891"/>
      <c r="GD559" s="891"/>
      <c r="GF559" s="891"/>
      <c r="GH559" s="891"/>
      <c r="GI559" s="895"/>
      <c r="GJ559" s="890"/>
      <c r="GK559" s="890"/>
      <c r="GL559" s="890"/>
      <c r="GM559" s="908"/>
      <c r="GN559" s="891"/>
      <c r="GO559" s="891"/>
      <c r="GP559" s="891"/>
    </row>
    <row r="560" spans="1:198" s="766" customFormat="1">
      <c r="A560" s="890"/>
      <c r="D560" s="891"/>
      <c r="GD560" s="891"/>
      <c r="GF560" s="891"/>
      <c r="GH560" s="891"/>
      <c r="GI560" s="895"/>
      <c r="GJ560" s="890"/>
      <c r="GK560" s="890"/>
      <c r="GL560" s="890"/>
      <c r="GM560" s="908"/>
      <c r="GN560" s="891"/>
      <c r="GO560" s="891"/>
      <c r="GP560" s="891"/>
    </row>
    <row r="561" spans="1:198" s="766" customFormat="1">
      <c r="A561" s="890"/>
      <c r="D561" s="891"/>
      <c r="GD561" s="891"/>
      <c r="GF561" s="891"/>
      <c r="GH561" s="891"/>
      <c r="GI561" s="895"/>
      <c r="GJ561" s="890"/>
      <c r="GK561" s="890"/>
      <c r="GL561" s="890"/>
      <c r="GM561" s="908"/>
      <c r="GN561" s="891"/>
      <c r="GO561" s="891"/>
      <c r="GP561" s="891"/>
    </row>
    <row r="562" spans="1:198" s="766" customFormat="1">
      <c r="A562" s="890"/>
      <c r="D562" s="891"/>
      <c r="GD562" s="891"/>
      <c r="GF562" s="891"/>
      <c r="GH562" s="891"/>
      <c r="GI562" s="895"/>
      <c r="GJ562" s="890"/>
      <c r="GK562" s="890"/>
      <c r="GL562" s="890"/>
      <c r="GM562" s="908"/>
      <c r="GN562" s="891"/>
      <c r="GO562" s="891"/>
      <c r="GP562" s="891"/>
    </row>
    <row r="563" spans="1:198" s="766" customFormat="1">
      <c r="A563" s="890"/>
      <c r="D563" s="891"/>
      <c r="GD563" s="891"/>
      <c r="GF563" s="891"/>
      <c r="GH563" s="891"/>
      <c r="GI563" s="895"/>
      <c r="GJ563" s="890"/>
      <c r="GK563" s="890"/>
      <c r="GL563" s="890"/>
      <c r="GM563" s="908"/>
      <c r="GN563" s="891"/>
      <c r="GO563" s="891"/>
      <c r="GP563" s="891"/>
    </row>
    <row r="564" spans="1:198" s="766" customFormat="1">
      <c r="A564" s="890"/>
      <c r="D564" s="891"/>
      <c r="GD564" s="891"/>
      <c r="GF564" s="891"/>
      <c r="GH564" s="891"/>
      <c r="GI564" s="895"/>
      <c r="GJ564" s="890"/>
      <c r="GK564" s="890"/>
      <c r="GL564" s="890"/>
      <c r="GM564" s="908"/>
      <c r="GN564" s="891"/>
      <c r="GO564" s="891"/>
      <c r="GP564" s="891"/>
    </row>
    <row r="565" spans="1:198" s="766" customFormat="1">
      <c r="A565" s="890"/>
      <c r="D565" s="891"/>
      <c r="GD565" s="891"/>
      <c r="GF565" s="891"/>
      <c r="GH565" s="891"/>
      <c r="GI565" s="895"/>
      <c r="GJ565" s="890"/>
      <c r="GK565" s="890"/>
      <c r="GL565" s="890"/>
      <c r="GM565" s="908"/>
      <c r="GN565" s="891"/>
      <c r="GO565" s="891"/>
      <c r="GP565" s="891"/>
    </row>
    <row r="566" spans="1:198" s="766" customFormat="1">
      <c r="A566" s="890"/>
      <c r="D566" s="891"/>
      <c r="GD566" s="891"/>
      <c r="GF566" s="891"/>
      <c r="GH566" s="891"/>
      <c r="GI566" s="895"/>
      <c r="GJ566" s="890"/>
      <c r="GK566" s="890"/>
      <c r="GL566" s="890"/>
      <c r="GM566" s="908"/>
      <c r="GN566" s="891"/>
      <c r="GO566" s="891"/>
      <c r="GP566" s="891"/>
    </row>
    <row r="567" spans="1:198" s="766" customFormat="1">
      <c r="A567" s="890"/>
      <c r="D567" s="891"/>
      <c r="GD567" s="891"/>
      <c r="GF567" s="891"/>
      <c r="GH567" s="891"/>
      <c r="GI567" s="895"/>
      <c r="GJ567" s="890"/>
      <c r="GK567" s="890"/>
      <c r="GL567" s="890"/>
      <c r="GM567" s="908"/>
      <c r="GN567" s="891"/>
      <c r="GO567" s="891"/>
      <c r="GP567" s="891"/>
    </row>
    <row r="568" spans="1:198" s="766" customFormat="1">
      <c r="A568" s="890"/>
      <c r="D568" s="891"/>
      <c r="GD568" s="891"/>
      <c r="GF568" s="891"/>
      <c r="GH568" s="891"/>
      <c r="GI568" s="895"/>
      <c r="GJ568" s="890"/>
      <c r="GK568" s="890"/>
      <c r="GL568" s="890"/>
      <c r="GM568" s="908"/>
      <c r="GN568" s="891"/>
      <c r="GO568" s="891"/>
      <c r="GP568" s="891"/>
    </row>
    <row r="569" spans="1:198" s="766" customFormat="1">
      <c r="A569" s="890"/>
      <c r="D569" s="891"/>
      <c r="GD569" s="891"/>
      <c r="GF569" s="891"/>
      <c r="GH569" s="891"/>
      <c r="GI569" s="895"/>
      <c r="GJ569" s="890"/>
      <c r="GK569" s="890"/>
      <c r="GL569" s="890"/>
      <c r="GM569" s="908"/>
      <c r="GN569" s="891"/>
      <c r="GO569" s="891"/>
      <c r="GP569" s="891"/>
    </row>
    <row r="570" spans="1:198" s="766" customFormat="1">
      <c r="A570" s="890"/>
      <c r="D570" s="891"/>
      <c r="GD570" s="891"/>
      <c r="GF570" s="891"/>
      <c r="GH570" s="891"/>
      <c r="GI570" s="895"/>
      <c r="GJ570" s="890"/>
      <c r="GK570" s="890"/>
      <c r="GL570" s="890"/>
      <c r="GM570" s="908"/>
      <c r="GN570" s="891"/>
      <c r="GO570" s="891"/>
      <c r="GP570" s="891"/>
    </row>
    <row r="571" spans="1:198" s="766" customFormat="1">
      <c r="A571" s="890"/>
      <c r="D571" s="891"/>
      <c r="GD571" s="891"/>
      <c r="GF571" s="891"/>
      <c r="GH571" s="891"/>
      <c r="GI571" s="895"/>
      <c r="GJ571" s="890"/>
      <c r="GK571" s="890"/>
      <c r="GL571" s="890"/>
      <c r="GM571" s="908"/>
      <c r="GN571" s="891"/>
      <c r="GO571" s="891"/>
      <c r="GP571" s="891"/>
    </row>
    <row r="572" spans="1:198" s="766" customFormat="1">
      <c r="A572" s="890"/>
      <c r="D572" s="891"/>
      <c r="GD572" s="891"/>
      <c r="GF572" s="891"/>
      <c r="GH572" s="891"/>
      <c r="GI572" s="895"/>
      <c r="GJ572" s="890"/>
      <c r="GK572" s="890"/>
      <c r="GL572" s="890"/>
      <c r="GM572" s="908"/>
      <c r="GN572" s="891"/>
      <c r="GO572" s="891"/>
      <c r="GP572" s="891"/>
    </row>
    <row r="573" spans="1:198" s="766" customFormat="1">
      <c r="A573" s="890"/>
      <c r="D573" s="891"/>
      <c r="GD573" s="891"/>
      <c r="GF573" s="891"/>
      <c r="GH573" s="891"/>
      <c r="GI573" s="895"/>
      <c r="GJ573" s="890"/>
      <c r="GK573" s="890"/>
      <c r="GL573" s="890"/>
      <c r="GM573" s="908"/>
      <c r="GN573" s="891"/>
      <c r="GO573" s="891"/>
      <c r="GP573" s="891"/>
    </row>
    <row r="574" spans="1:198" s="766" customFormat="1">
      <c r="A574" s="890"/>
      <c r="D574" s="891"/>
      <c r="GD574" s="891"/>
      <c r="GF574" s="891"/>
      <c r="GH574" s="891"/>
      <c r="GI574" s="895"/>
      <c r="GJ574" s="890"/>
      <c r="GK574" s="890"/>
      <c r="GL574" s="890"/>
      <c r="GM574" s="908"/>
      <c r="GN574" s="891"/>
      <c r="GO574" s="891"/>
      <c r="GP574" s="891"/>
    </row>
    <row r="575" spans="1:198" s="766" customFormat="1">
      <c r="A575" s="890"/>
      <c r="D575" s="891"/>
      <c r="GD575" s="891"/>
      <c r="GF575" s="891"/>
      <c r="GH575" s="891"/>
      <c r="GI575" s="895"/>
      <c r="GJ575" s="890"/>
      <c r="GK575" s="890"/>
      <c r="GL575" s="890"/>
      <c r="GM575" s="908"/>
      <c r="GN575" s="891"/>
      <c r="GO575" s="891"/>
      <c r="GP575" s="891"/>
    </row>
    <row r="576" spans="1:198" s="766" customFormat="1">
      <c r="A576" s="890"/>
      <c r="D576" s="891"/>
      <c r="GD576" s="891"/>
      <c r="GF576" s="891"/>
      <c r="GH576" s="891"/>
      <c r="GI576" s="895"/>
      <c r="GJ576" s="890"/>
      <c r="GK576" s="890"/>
      <c r="GL576" s="890"/>
      <c r="GM576" s="908"/>
      <c r="GN576" s="891"/>
      <c r="GO576" s="891"/>
      <c r="GP576" s="891"/>
    </row>
    <row r="577" spans="1:198" s="766" customFormat="1">
      <c r="A577" s="890"/>
      <c r="D577" s="891"/>
      <c r="GD577" s="891"/>
      <c r="GF577" s="891"/>
      <c r="GH577" s="891"/>
      <c r="GI577" s="895"/>
      <c r="GJ577" s="890"/>
      <c r="GK577" s="890"/>
      <c r="GL577" s="890"/>
      <c r="GM577" s="908"/>
      <c r="GN577" s="891"/>
      <c r="GO577" s="891"/>
      <c r="GP577" s="891"/>
    </row>
    <row r="578" spans="1:198" s="766" customFormat="1">
      <c r="A578" s="890"/>
      <c r="D578" s="891"/>
      <c r="GD578" s="891"/>
      <c r="GF578" s="891"/>
      <c r="GH578" s="891"/>
      <c r="GI578" s="895"/>
      <c r="GJ578" s="890"/>
      <c r="GK578" s="890"/>
      <c r="GL578" s="890"/>
      <c r="GM578" s="908"/>
      <c r="GN578" s="891"/>
      <c r="GO578" s="891"/>
      <c r="GP578" s="891"/>
    </row>
    <row r="579" spans="1:198" s="766" customFormat="1">
      <c r="A579" s="890"/>
      <c r="D579" s="891"/>
      <c r="GD579" s="891"/>
      <c r="GF579" s="891"/>
      <c r="GH579" s="891"/>
      <c r="GI579" s="895"/>
      <c r="GJ579" s="890"/>
      <c r="GK579" s="890"/>
      <c r="GL579" s="890"/>
      <c r="GM579" s="908"/>
      <c r="GN579" s="891"/>
      <c r="GO579" s="891"/>
      <c r="GP579" s="891"/>
    </row>
    <row r="580" spans="1:198" s="766" customFormat="1">
      <c r="A580" s="890"/>
      <c r="D580" s="891"/>
      <c r="GD580" s="891"/>
      <c r="GF580" s="891"/>
      <c r="GH580" s="891"/>
      <c r="GI580" s="895"/>
      <c r="GJ580" s="890"/>
      <c r="GK580" s="890"/>
      <c r="GL580" s="890"/>
      <c r="GM580" s="908"/>
      <c r="GN580" s="891"/>
      <c r="GO580" s="891"/>
      <c r="GP580" s="891"/>
    </row>
    <row r="581" spans="1:198" s="766" customFormat="1">
      <c r="A581" s="890"/>
      <c r="D581" s="891"/>
      <c r="GD581" s="891"/>
      <c r="GF581" s="891"/>
      <c r="GH581" s="891"/>
      <c r="GI581" s="895"/>
      <c r="GJ581" s="890"/>
      <c r="GK581" s="890"/>
      <c r="GL581" s="890"/>
      <c r="GM581" s="908"/>
      <c r="GN581" s="891"/>
      <c r="GO581" s="891"/>
      <c r="GP581" s="891"/>
    </row>
    <row r="582" spans="1:198" s="766" customFormat="1">
      <c r="A582" s="890"/>
      <c r="D582" s="891"/>
      <c r="GD582" s="891"/>
      <c r="GF582" s="891"/>
      <c r="GH582" s="891"/>
      <c r="GI582" s="895"/>
      <c r="GJ582" s="890"/>
      <c r="GK582" s="890"/>
      <c r="GL582" s="890"/>
      <c r="GM582" s="908"/>
      <c r="GN582" s="891"/>
      <c r="GO582" s="891"/>
      <c r="GP582" s="891"/>
    </row>
    <row r="583" spans="1:198" s="766" customFormat="1">
      <c r="A583" s="890"/>
      <c r="D583" s="891"/>
      <c r="GD583" s="891"/>
      <c r="GF583" s="891"/>
      <c r="GH583" s="891"/>
      <c r="GI583" s="895"/>
      <c r="GJ583" s="890"/>
      <c r="GK583" s="890"/>
      <c r="GL583" s="890"/>
      <c r="GM583" s="908"/>
      <c r="GN583" s="891"/>
      <c r="GO583" s="891"/>
      <c r="GP583" s="891"/>
    </row>
    <row r="584" spans="1:198" s="766" customFormat="1">
      <c r="A584" s="890"/>
      <c r="D584" s="891"/>
      <c r="GD584" s="891"/>
      <c r="GF584" s="891"/>
      <c r="GH584" s="891"/>
      <c r="GI584" s="895"/>
      <c r="GJ584" s="890"/>
      <c r="GK584" s="890"/>
      <c r="GL584" s="890"/>
      <c r="GM584" s="908"/>
      <c r="GN584" s="891"/>
      <c r="GO584" s="891"/>
      <c r="GP584" s="891"/>
    </row>
    <row r="585" spans="1:198" s="766" customFormat="1">
      <c r="A585" s="890"/>
      <c r="D585" s="891"/>
      <c r="GD585" s="891"/>
      <c r="GF585" s="891"/>
      <c r="GH585" s="891"/>
      <c r="GI585" s="895"/>
      <c r="GJ585" s="890"/>
      <c r="GK585" s="890"/>
      <c r="GL585" s="890"/>
      <c r="GM585" s="908"/>
      <c r="GN585" s="891"/>
      <c r="GO585" s="891"/>
      <c r="GP585" s="891"/>
    </row>
    <row r="586" spans="1:198" s="766" customFormat="1">
      <c r="A586" s="890"/>
      <c r="D586" s="891"/>
      <c r="GD586" s="891"/>
      <c r="GF586" s="891"/>
      <c r="GH586" s="891"/>
      <c r="GI586" s="895"/>
      <c r="GJ586" s="890"/>
      <c r="GK586" s="890"/>
      <c r="GL586" s="890"/>
      <c r="GM586" s="908"/>
      <c r="GN586" s="891"/>
      <c r="GO586" s="891"/>
      <c r="GP586" s="891"/>
    </row>
    <row r="587" spans="1:198" s="766" customFormat="1">
      <c r="A587" s="890"/>
      <c r="D587" s="891"/>
      <c r="GD587" s="891"/>
      <c r="GF587" s="891"/>
      <c r="GH587" s="891"/>
      <c r="GI587" s="895"/>
      <c r="GJ587" s="890"/>
      <c r="GK587" s="890"/>
      <c r="GL587" s="890"/>
      <c r="GM587" s="908"/>
      <c r="GN587" s="891"/>
      <c r="GO587" s="891"/>
      <c r="GP587" s="891"/>
    </row>
    <row r="588" spans="1:198" s="766" customFormat="1">
      <c r="A588" s="890"/>
      <c r="D588" s="891"/>
      <c r="GD588" s="891"/>
      <c r="GF588" s="891"/>
      <c r="GH588" s="891"/>
      <c r="GI588" s="895"/>
      <c r="GJ588" s="890"/>
      <c r="GK588" s="890"/>
      <c r="GL588" s="890"/>
      <c r="GM588" s="908"/>
      <c r="GN588" s="891"/>
      <c r="GO588" s="891"/>
      <c r="GP588" s="891"/>
    </row>
    <row r="589" spans="1:198" s="766" customFormat="1">
      <c r="A589" s="890"/>
      <c r="D589" s="891"/>
      <c r="GD589" s="891"/>
      <c r="GF589" s="891"/>
      <c r="GH589" s="891"/>
      <c r="GI589" s="895"/>
      <c r="GJ589" s="890"/>
      <c r="GK589" s="890"/>
      <c r="GL589" s="890"/>
      <c r="GM589" s="908"/>
      <c r="GN589" s="891"/>
      <c r="GO589" s="891"/>
      <c r="GP589" s="891"/>
    </row>
    <row r="590" spans="1:198" s="766" customFormat="1">
      <c r="A590" s="890"/>
      <c r="D590" s="891"/>
      <c r="GD590" s="891"/>
      <c r="GF590" s="891"/>
      <c r="GH590" s="891"/>
      <c r="GI590" s="895"/>
      <c r="GJ590" s="890"/>
      <c r="GK590" s="890"/>
      <c r="GL590" s="890"/>
      <c r="GM590" s="908"/>
      <c r="GN590" s="891"/>
      <c r="GO590" s="891"/>
      <c r="GP590" s="891"/>
    </row>
    <row r="591" spans="1:198" s="766" customFormat="1">
      <c r="A591" s="890"/>
      <c r="D591" s="891"/>
      <c r="GD591" s="891"/>
      <c r="GF591" s="891"/>
      <c r="GH591" s="891"/>
      <c r="GI591" s="895"/>
      <c r="GJ591" s="890"/>
      <c r="GK591" s="890"/>
      <c r="GL591" s="890"/>
      <c r="GM591" s="908"/>
      <c r="GN591" s="891"/>
      <c r="GO591" s="891"/>
      <c r="GP591" s="891"/>
    </row>
    <row r="592" spans="1:198" s="766" customFormat="1">
      <c r="A592" s="890"/>
      <c r="D592" s="891"/>
      <c r="GD592" s="891"/>
      <c r="GF592" s="891"/>
      <c r="GH592" s="891"/>
      <c r="GI592" s="895"/>
      <c r="GJ592" s="890"/>
      <c r="GK592" s="890"/>
      <c r="GL592" s="890"/>
      <c r="GM592" s="908"/>
      <c r="GN592" s="891"/>
      <c r="GO592" s="891"/>
      <c r="GP592" s="891"/>
    </row>
    <row r="593" spans="1:198" s="766" customFormat="1">
      <c r="A593" s="890"/>
      <c r="D593" s="891"/>
      <c r="GD593" s="891"/>
      <c r="GF593" s="891"/>
      <c r="GH593" s="891"/>
      <c r="GI593" s="895"/>
      <c r="GJ593" s="890"/>
      <c r="GK593" s="890"/>
      <c r="GL593" s="890"/>
      <c r="GM593" s="908"/>
      <c r="GN593" s="891"/>
      <c r="GO593" s="891"/>
      <c r="GP593" s="891"/>
    </row>
    <row r="594" spans="1:198" s="766" customFormat="1">
      <c r="A594" s="890"/>
      <c r="D594" s="891"/>
      <c r="GD594" s="891"/>
      <c r="GF594" s="891"/>
      <c r="GH594" s="891"/>
      <c r="GI594" s="895"/>
      <c r="GJ594" s="890"/>
      <c r="GK594" s="890"/>
      <c r="GL594" s="890"/>
      <c r="GM594" s="908"/>
      <c r="GN594" s="891"/>
      <c r="GO594" s="891"/>
      <c r="GP594" s="891"/>
    </row>
    <row r="595" spans="1:198" s="766" customFormat="1">
      <c r="A595" s="890"/>
      <c r="D595" s="891"/>
      <c r="GD595" s="891"/>
      <c r="GF595" s="891"/>
      <c r="GH595" s="891"/>
      <c r="GI595" s="895"/>
      <c r="GJ595" s="890"/>
      <c r="GK595" s="890"/>
      <c r="GL595" s="890"/>
      <c r="GM595" s="908"/>
      <c r="GN595" s="891"/>
      <c r="GO595" s="891"/>
      <c r="GP595" s="891"/>
    </row>
    <row r="596" spans="1:198" s="766" customFormat="1">
      <c r="A596" s="890"/>
      <c r="D596" s="891"/>
      <c r="GD596" s="891"/>
      <c r="GF596" s="891"/>
      <c r="GH596" s="891"/>
      <c r="GI596" s="895"/>
      <c r="GJ596" s="890"/>
      <c r="GK596" s="890"/>
      <c r="GL596" s="890"/>
      <c r="GM596" s="908"/>
      <c r="GN596" s="891"/>
      <c r="GO596" s="891"/>
      <c r="GP596" s="891"/>
    </row>
    <row r="597" spans="1:198" s="766" customFormat="1">
      <c r="A597" s="890"/>
      <c r="D597" s="891"/>
      <c r="GD597" s="891"/>
      <c r="GF597" s="891"/>
      <c r="GH597" s="891"/>
      <c r="GI597" s="895"/>
      <c r="GJ597" s="890"/>
      <c r="GK597" s="890"/>
      <c r="GL597" s="890"/>
      <c r="GM597" s="908"/>
      <c r="GN597" s="891"/>
      <c r="GO597" s="891"/>
      <c r="GP597" s="891"/>
    </row>
    <row r="598" spans="1:198" s="766" customFormat="1">
      <c r="A598" s="890"/>
      <c r="D598" s="891"/>
      <c r="GD598" s="891"/>
      <c r="GF598" s="891"/>
      <c r="GH598" s="891"/>
      <c r="GI598" s="895"/>
      <c r="GJ598" s="890"/>
      <c r="GK598" s="890"/>
      <c r="GL598" s="890"/>
      <c r="GM598" s="908"/>
      <c r="GN598" s="891"/>
      <c r="GO598" s="891"/>
      <c r="GP598" s="891"/>
    </row>
    <row r="599" spans="1:198" s="766" customFormat="1">
      <c r="A599" s="890"/>
      <c r="D599" s="891"/>
      <c r="GD599" s="891"/>
      <c r="GF599" s="891"/>
      <c r="GH599" s="891"/>
      <c r="GI599" s="895"/>
      <c r="GJ599" s="890"/>
      <c r="GK599" s="890"/>
      <c r="GL599" s="890"/>
      <c r="GM599" s="908"/>
      <c r="GN599" s="891"/>
      <c r="GO599" s="891"/>
      <c r="GP599" s="891"/>
    </row>
    <row r="600" spans="1:198" s="766" customFormat="1">
      <c r="A600" s="890"/>
      <c r="D600" s="891"/>
      <c r="GD600" s="891"/>
      <c r="GF600" s="891"/>
      <c r="GH600" s="891"/>
      <c r="GI600" s="895"/>
      <c r="GJ600" s="890"/>
      <c r="GK600" s="890"/>
      <c r="GL600" s="890"/>
      <c r="GM600" s="908"/>
      <c r="GN600" s="891"/>
      <c r="GO600" s="891"/>
      <c r="GP600" s="891"/>
    </row>
    <row r="601" spans="1:198" s="766" customFormat="1">
      <c r="A601" s="890"/>
      <c r="D601" s="891"/>
      <c r="GD601" s="891"/>
      <c r="GF601" s="891"/>
      <c r="GH601" s="891"/>
      <c r="GI601" s="895"/>
      <c r="GJ601" s="890"/>
      <c r="GK601" s="890"/>
      <c r="GL601" s="890"/>
      <c r="GM601" s="908"/>
      <c r="GN601" s="891"/>
      <c r="GO601" s="891"/>
      <c r="GP601" s="891"/>
    </row>
    <row r="602" spans="1:198" s="766" customFormat="1">
      <c r="A602" s="890"/>
      <c r="D602" s="891"/>
      <c r="GD602" s="891"/>
      <c r="GF602" s="891"/>
      <c r="GH602" s="891"/>
      <c r="GI602" s="895"/>
      <c r="GJ602" s="890"/>
      <c r="GK602" s="890"/>
      <c r="GL602" s="890"/>
      <c r="GM602" s="908"/>
      <c r="GN602" s="891"/>
      <c r="GO602" s="891"/>
      <c r="GP602" s="891"/>
    </row>
    <row r="603" spans="1:198" s="766" customFormat="1">
      <c r="A603" s="890"/>
      <c r="D603" s="891"/>
      <c r="GD603" s="891"/>
      <c r="GF603" s="891"/>
      <c r="GH603" s="891"/>
      <c r="GI603" s="895"/>
      <c r="GJ603" s="890"/>
      <c r="GK603" s="890"/>
      <c r="GL603" s="890"/>
      <c r="GM603" s="908"/>
      <c r="GN603" s="891"/>
      <c r="GO603" s="891"/>
      <c r="GP603" s="891"/>
    </row>
    <row r="604" spans="1:198" s="766" customFormat="1">
      <c r="A604" s="890"/>
      <c r="D604" s="891"/>
      <c r="GD604" s="891"/>
      <c r="GF604" s="891"/>
      <c r="GH604" s="891"/>
      <c r="GI604" s="895"/>
      <c r="GJ604" s="890"/>
      <c r="GK604" s="890"/>
      <c r="GL604" s="890"/>
      <c r="GM604" s="908"/>
      <c r="GN604" s="891"/>
      <c r="GO604" s="891"/>
      <c r="GP604" s="891"/>
    </row>
    <row r="605" spans="1:198" s="766" customFormat="1">
      <c r="A605" s="890"/>
      <c r="D605" s="891"/>
      <c r="GD605" s="891"/>
      <c r="GF605" s="891"/>
      <c r="GH605" s="891"/>
      <c r="GI605" s="895"/>
      <c r="GJ605" s="890"/>
      <c r="GK605" s="890"/>
      <c r="GL605" s="890"/>
      <c r="GM605" s="908"/>
      <c r="GN605" s="891"/>
      <c r="GO605" s="891"/>
      <c r="GP605" s="891"/>
    </row>
    <row r="606" spans="1:198" s="766" customFormat="1">
      <c r="A606" s="890"/>
      <c r="D606" s="891"/>
      <c r="GD606" s="891"/>
      <c r="GF606" s="891"/>
      <c r="GH606" s="891"/>
      <c r="GI606" s="895"/>
      <c r="GJ606" s="890"/>
      <c r="GK606" s="890"/>
      <c r="GL606" s="890"/>
      <c r="GM606" s="908"/>
      <c r="GN606" s="891"/>
      <c r="GO606" s="891"/>
      <c r="GP606" s="891"/>
    </row>
    <row r="607" spans="1:198" s="766" customFormat="1">
      <c r="A607" s="890"/>
      <c r="D607" s="891"/>
      <c r="GD607" s="891"/>
      <c r="GF607" s="891"/>
      <c r="GH607" s="891"/>
      <c r="GI607" s="895"/>
      <c r="GJ607" s="890"/>
      <c r="GK607" s="890"/>
      <c r="GL607" s="890"/>
      <c r="GM607" s="908"/>
      <c r="GN607" s="891"/>
      <c r="GO607" s="891"/>
      <c r="GP607" s="891"/>
    </row>
    <row r="608" spans="1:198" s="766" customFormat="1">
      <c r="A608" s="890"/>
      <c r="D608" s="891"/>
      <c r="GD608" s="891"/>
      <c r="GF608" s="891"/>
      <c r="GH608" s="891"/>
      <c r="GI608" s="895"/>
      <c r="GJ608" s="890"/>
      <c r="GK608" s="890"/>
      <c r="GL608" s="890"/>
      <c r="GM608" s="908"/>
      <c r="GN608" s="891"/>
      <c r="GO608" s="891"/>
      <c r="GP608" s="891"/>
    </row>
    <row r="609" spans="1:198" s="766" customFormat="1">
      <c r="A609" s="890"/>
      <c r="D609" s="891"/>
      <c r="GD609" s="891"/>
      <c r="GF609" s="891"/>
      <c r="GH609" s="891"/>
      <c r="GI609" s="895"/>
      <c r="GJ609" s="890"/>
      <c r="GK609" s="890"/>
      <c r="GL609" s="890"/>
      <c r="GM609" s="908"/>
      <c r="GN609" s="891"/>
      <c r="GO609" s="891"/>
      <c r="GP609" s="891"/>
    </row>
    <row r="610" spans="1:198" s="766" customFormat="1">
      <c r="A610" s="890"/>
      <c r="D610" s="891"/>
      <c r="GD610" s="891"/>
      <c r="GF610" s="891"/>
      <c r="GH610" s="891"/>
      <c r="GI610" s="895"/>
      <c r="GJ610" s="890"/>
      <c r="GK610" s="890"/>
      <c r="GL610" s="890"/>
      <c r="GM610" s="908"/>
      <c r="GN610" s="891"/>
      <c r="GO610" s="891"/>
      <c r="GP610" s="891"/>
    </row>
    <row r="611" spans="1:198" s="766" customFormat="1">
      <c r="A611" s="890"/>
      <c r="D611" s="891"/>
      <c r="GD611" s="891"/>
      <c r="GF611" s="891"/>
      <c r="GH611" s="891"/>
      <c r="GI611" s="895"/>
      <c r="GJ611" s="890"/>
      <c r="GK611" s="890"/>
      <c r="GL611" s="890"/>
      <c r="GM611" s="908"/>
      <c r="GN611" s="891"/>
      <c r="GO611" s="891"/>
      <c r="GP611" s="891"/>
    </row>
    <row r="612" spans="1:198" s="766" customFormat="1">
      <c r="A612" s="890"/>
      <c r="D612" s="891"/>
      <c r="GD612" s="891"/>
      <c r="GF612" s="891"/>
      <c r="GH612" s="891"/>
      <c r="GI612" s="895"/>
      <c r="GJ612" s="890"/>
      <c r="GK612" s="890"/>
      <c r="GL612" s="890"/>
      <c r="GM612" s="908"/>
      <c r="GN612" s="891"/>
      <c r="GO612" s="891"/>
      <c r="GP612" s="891"/>
    </row>
    <row r="613" spans="1:198" s="766" customFormat="1">
      <c r="A613" s="890"/>
      <c r="D613" s="891"/>
      <c r="GD613" s="891"/>
      <c r="GF613" s="891"/>
      <c r="GH613" s="891"/>
      <c r="GI613" s="895"/>
      <c r="GJ613" s="890"/>
      <c r="GK613" s="890"/>
      <c r="GL613" s="890"/>
      <c r="GM613" s="908"/>
      <c r="GN613" s="891"/>
      <c r="GO613" s="891"/>
      <c r="GP613" s="891"/>
    </row>
    <row r="614" spans="1:198" s="766" customFormat="1">
      <c r="A614" s="890"/>
      <c r="D614" s="891"/>
      <c r="GD614" s="891"/>
      <c r="GF614" s="891"/>
      <c r="GH614" s="891"/>
      <c r="GI614" s="895"/>
      <c r="GJ614" s="890"/>
      <c r="GK614" s="890"/>
      <c r="GL614" s="890"/>
      <c r="GM614" s="908"/>
      <c r="GN614" s="891"/>
      <c r="GO614" s="891"/>
      <c r="GP614" s="891"/>
    </row>
    <row r="615" spans="1:198" s="766" customFormat="1">
      <c r="A615" s="890"/>
      <c r="D615" s="891"/>
      <c r="GD615" s="891"/>
      <c r="GF615" s="891"/>
      <c r="GH615" s="891"/>
      <c r="GI615" s="895"/>
      <c r="GJ615" s="890"/>
      <c r="GK615" s="890"/>
      <c r="GL615" s="890"/>
      <c r="GM615" s="908"/>
      <c r="GN615" s="891"/>
      <c r="GO615" s="891"/>
      <c r="GP615" s="891"/>
    </row>
    <row r="616" spans="1:198" s="766" customFormat="1">
      <c r="A616" s="890"/>
      <c r="D616" s="891"/>
      <c r="GD616" s="891"/>
      <c r="GF616" s="891"/>
      <c r="GH616" s="891"/>
      <c r="GI616" s="895"/>
      <c r="GJ616" s="890"/>
      <c r="GK616" s="890"/>
      <c r="GL616" s="890"/>
      <c r="GM616" s="908"/>
      <c r="GN616" s="891"/>
      <c r="GO616" s="891"/>
      <c r="GP616" s="891"/>
    </row>
    <row r="617" spans="1:198" s="766" customFormat="1">
      <c r="A617" s="890"/>
      <c r="D617" s="891"/>
      <c r="GD617" s="891"/>
      <c r="GF617" s="891"/>
      <c r="GH617" s="891"/>
      <c r="GI617" s="895"/>
      <c r="GJ617" s="890"/>
      <c r="GK617" s="890"/>
      <c r="GL617" s="890"/>
      <c r="GM617" s="908"/>
      <c r="GN617" s="891"/>
      <c r="GO617" s="891"/>
      <c r="GP617" s="891"/>
    </row>
    <row r="618" spans="1:198" s="766" customFormat="1">
      <c r="A618" s="890"/>
      <c r="D618" s="891"/>
      <c r="GD618" s="891"/>
      <c r="GF618" s="891"/>
      <c r="GH618" s="891"/>
      <c r="GI618" s="895"/>
      <c r="GJ618" s="890"/>
      <c r="GK618" s="890"/>
      <c r="GL618" s="890"/>
      <c r="GM618" s="908"/>
      <c r="GN618" s="891"/>
      <c r="GO618" s="891"/>
      <c r="GP618" s="891"/>
    </row>
    <row r="619" spans="1:198" s="766" customFormat="1">
      <c r="A619" s="890"/>
      <c r="D619" s="891"/>
      <c r="GD619" s="891"/>
      <c r="GF619" s="891"/>
      <c r="GH619" s="891"/>
      <c r="GI619" s="895"/>
      <c r="GJ619" s="890"/>
      <c r="GK619" s="890"/>
      <c r="GL619" s="890"/>
      <c r="GM619" s="908"/>
      <c r="GN619" s="891"/>
      <c r="GO619" s="891"/>
      <c r="GP619" s="891"/>
    </row>
    <row r="620" spans="1:198" s="766" customFormat="1">
      <c r="A620" s="890"/>
      <c r="D620" s="891"/>
      <c r="GD620" s="891"/>
      <c r="GF620" s="891"/>
      <c r="GH620" s="891"/>
      <c r="GI620" s="895"/>
      <c r="GJ620" s="890"/>
      <c r="GK620" s="890"/>
      <c r="GL620" s="890"/>
      <c r="GM620" s="908"/>
      <c r="GN620" s="891"/>
      <c r="GO620" s="891"/>
      <c r="GP620" s="891"/>
    </row>
    <row r="621" spans="1:198" s="766" customFormat="1">
      <c r="A621" s="890"/>
      <c r="D621" s="891"/>
      <c r="GD621" s="891"/>
      <c r="GF621" s="891"/>
      <c r="GH621" s="891"/>
      <c r="GI621" s="895"/>
      <c r="GJ621" s="890"/>
      <c r="GK621" s="890"/>
      <c r="GL621" s="890"/>
      <c r="GM621" s="908"/>
      <c r="GN621" s="891"/>
      <c r="GO621" s="891"/>
      <c r="GP621" s="891"/>
    </row>
    <row r="622" spans="1:198" s="766" customFormat="1">
      <c r="A622" s="890"/>
      <c r="D622" s="891"/>
      <c r="GD622" s="891"/>
      <c r="GF622" s="891"/>
      <c r="GH622" s="891"/>
      <c r="GI622" s="895"/>
      <c r="GJ622" s="890"/>
      <c r="GK622" s="890"/>
      <c r="GL622" s="890"/>
      <c r="GM622" s="908"/>
      <c r="GN622" s="891"/>
      <c r="GO622" s="891"/>
      <c r="GP622" s="891"/>
    </row>
    <row r="623" spans="1:198" s="766" customFormat="1">
      <c r="A623" s="890"/>
      <c r="D623" s="891"/>
      <c r="GD623" s="891"/>
      <c r="GF623" s="891"/>
      <c r="GH623" s="891"/>
      <c r="GI623" s="895"/>
      <c r="GJ623" s="890"/>
      <c r="GK623" s="890"/>
      <c r="GL623" s="890"/>
      <c r="GM623" s="908"/>
      <c r="GN623" s="891"/>
      <c r="GO623" s="891"/>
      <c r="GP623" s="891"/>
    </row>
    <row r="624" spans="1:198" s="766" customFormat="1">
      <c r="A624" s="890"/>
      <c r="D624" s="891"/>
      <c r="GD624" s="891"/>
      <c r="GF624" s="891"/>
      <c r="GH624" s="891"/>
      <c r="GI624" s="895"/>
      <c r="GJ624" s="890"/>
      <c r="GK624" s="890"/>
      <c r="GL624" s="890"/>
      <c r="GM624" s="908"/>
      <c r="GN624" s="891"/>
      <c r="GO624" s="891"/>
      <c r="GP624" s="891"/>
    </row>
    <row r="625" spans="1:198" s="766" customFormat="1">
      <c r="A625" s="890"/>
      <c r="D625" s="891"/>
      <c r="GD625" s="891"/>
      <c r="GF625" s="891"/>
      <c r="GH625" s="891"/>
      <c r="GI625" s="895"/>
      <c r="GJ625" s="890"/>
      <c r="GK625" s="890"/>
      <c r="GL625" s="890"/>
      <c r="GM625" s="908"/>
      <c r="GN625" s="891"/>
      <c r="GO625" s="891"/>
      <c r="GP625" s="891"/>
    </row>
    <row r="626" spans="1:198" s="766" customFormat="1">
      <c r="A626" s="890"/>
      <c r="D626" s="891"/>
      <c r="GD626" s="891"/>
      <c r="GF626" s="891"/>
      <c r="GH626" s="891"/>
      <c r="GI626" s="895"/>
      <c r="GJ626" s="890"/>
      <c r="GK626" s="890"/>
      <c r="GL626" s="890"/>
      <c r="GM626" s="908"/>
      <c r="GN626" s="891"/>
      <c r="GO626" s="891"/>
      <c r="GP626" s="891"/>
    </row>
    <row r="627" spans="1:198" s="766" customFormat="1">
      <c r="A627" s="890"/>
      <c r="D627" s="891"/>
      <c r="GD627" s="891"/>
      <c r="GF627" s="891"/>
      <c r="GH627" s="891"/>
      <c r="GI627" s="895"/>
      <c r="GJ627" s="890"/>
      <c r="GK627" s="890"/>
      <c r="GL627" s="890"/>
      <c r="GM627" s="908"/>
      <c r="GN627" s="891"/>
      <c r="GO627" s="891"/>
      <c r="GP627" s="891"/>
    </row>
    <row r="628" spans="1:198" s="766" customFormat="1">
      <c r="A628" s="890"/>
      <c r="D628" s="891"/>
      <c r="GD628" s="891"/>
      <c r="GF628" s="891"/>
      <c r="GH628" s="891"/>
      <c r="GI628" s="895"/>
      <c r="GJ628" s="890"/>
      <c r="GK628" s="890"/>
      <c r="GL628" s="890"/>
      <c r="GM628" s="908"/>
      <c r="GN628" s="891"/>
      <c r="GO628" s="891"/>
      <c r="GP628" s="891"/>
    </row>
    <row r="629" spans="1:198" s="766" customFormat="1">
      <c r="A629" s="890"/>
      <c r="D629" s="891"/>
      <c r="GD629" s="891"/>
      <c r="GF629" s="891"/>
      <c r="GH629" s="891"/>
      <c r="GI629" s="895"/>
      <c r="GJ629" s="890"/>
      <c r="GK629" s="890"/>
      <c r="GL629" s="890"/>
      <c r="GM629" s="908"/>
      <c r="GN629" s="891"/>
      <c r="GO629" s="891"/>
      <c r="GP629" s="891"/>
    </row>
    <row r="630" spans="1:198" s="766" customFormat="1">
      <c r="A630" s="890"/>
      <c r="D630" s="891"/>
      <c r="GD630" s="891"/>
      <c r="GF630" s="891"/>
      <c r="GH630" s="891"/>
      <c r="GI630" s="895"/>
      <c r="GJ630" s="890"/>
      <c r="GK630" s="890"/>
      <c r="GL630" s="890"/>
      <c r="GM630" s="908"/>
      <c r="GN630" s="891"/>
      <c r="GO630" s="891"/>
      <c r="GP630" s="891"/>
    </row>
    <row r="631" spans="1:198" s="766" customFormat="1">
      <c r="A631" s="890"/>
      <c r="D631" s="891"/>
      <c r="GD631" s="891"/>
      <c r="GF631" s="891"/>
      <c r="GH631" s="891"/>
      <c r="GI631" s="895"/>
      <c r="GJ631" s="890"/>
      <c r="GK631" s="890"/>
      <c r="GL631" s="890"/>
      <c r="GM631" s="908"/>
      <c r="GN631" s="891"/>
      <c r="GO631" s="891"/>
      <c r="GP631" s="891"/>
    </row>
    <row r="632" spans="1:198" s="766" customFormat="1">
      <c r="A632" s="890"/>
      <c r="D632" s="891"/>
      <c r="GD632" s="891"/>
      <c r="GF632" s="891"/>
      <c r="GH632" s="891"/>
      <c r="GI632" s="895"/>
      <c r="GJ632" s="890"/>
      <c r="GK632" s="890"/>
      <c r="GL632" s="890"/>
      <c r="GM632" s="908"/>
      <c r="GN632" s="891"/>
      <c r="GO632" s="891"/>
      <c r="GP632" s="891"/>
    </row>
    <row r="633" spans="1:198" s="766" customFormat="1">
      <c r="A633" s="890"/>
      <c r="D633" s="891"/>
      <c r="GD633" s="891"/>
      <c r="GF633" s="891"/>
      <c r="GH633" s="891"/>
      <c r="GI633" s="895"/>
      <c r="GJ633" s="890"/>
      <c r="GK633" s="890"/>
      <c r="GL633" s="890"/>
      <c r="GM633" s="908"/>
      <c r="GN633" s="891"/>
      <c r="GO633" s="891"/>
      <c r="GP633" s="891"/>
    </row>
    <row r="634" spans="1:198" s="766" customFormat="1">
      <c r="A634" s="890"/>
      <c r="D634" s="891"/>
      <c r="GD634" s="891"/>
      <c r="GF634" s="891"/>
      <c r="GH634" s="891"/>
      <c r="GI634" s="895"/>
      <c r="GJ634" s="890"/>
      <c r="GK634" s="890"/>
      <c r="GL634" s="890"/>
      <c r="GM634" s="908"/>
      <c r="GN634" s="891"/>
      <c r="GO634" s="891"/>
      <c r="GP634" s="891"/>
    </row>
    <row r="635" spans="1:198" s="766" customFormat="1">
      <c r="A635" s="890"/>
      <c r="D635" s="891"/>
      <c r="GD635" s="891"/>
      <c r="GF635" s="891"/>
      <c r="GH635" s="891"/>
      <c r="GI635" s="895"/>
      <c r="GJ635" s="890"/>
      <c r="GK635" s="890"/>
      <c r="GL635" s="890"/>
      <c r="GM635" s="908"/>
      <c r="GN635" s="891"/>
      <c r="GO635" s="891"/>
      <c r="GP635" s="891"/>
    </row>
    <row r="636" spans="1:198" s="766" customFormat="1">
      <c r="A636" s="890"/>
      <c r="D636" s="891"/>
      <c r="GD636" s="891"/>
      <c r="GF636" s="891"/>
      <c r="GH636" s="891"/>
      <c r="GI636" s="895"/>
      <c r="GJ636" s="890"/>
      <c r="GK636" s="890"/>
      <c r="GL636" s="890"/>
      <c r="GM636" s="908"/>
      <c r="GN636" s="891"/>
      <c r="GO636" s="891"/>
      <c r="GP636" s="891"/>
    </row>
    <row r="637" spans="1:198" s="766" customFormat="1">
      <c r="A637" s="890"/>
      <c r="D637" s="891"/>
      <c r="GD637" s="891"/>
      <c r="GF637" s="891"/>
      <c r="GH637" s="891"/>
      <c r="GI637" s="895"/>
      <c r="GJ637" s="890"/>
      <c r="GK637" s="890"/>
      <c r="GL637" s="890"/>
      <c r="GM637" s="908"/>
      <c r="GN637" s="891"/>
      <c r="GO637" s="891"/>
      <c r="GP637" s="891"/>
    </row>
    <row r="638" spans="1:198" s="766" customFormat="1">
      <c r="A638" s="890"/>
      <c r="D638" s="891"/>
      <c r="GD638" s="891"/>
      <c r="GF638" s="891"/>
      <c r="GH638" s="891"/>
      <c r="GI638" s="895"/>
      <c r="GJ638" s="890"/>
      <c r="GK638" s="890"/>
      <c r="GL638" s="890"/>
      <c r="GM638" s="908"/>
      <c r="GN638" s="891"/>
      <c r="GO638" s="891"/>
      <c r="GP638" s="891"/>
    </row>
    <row r="639" spans="1:198" s="766" customFormat="1">
      <c r="A639" s="890"/>
      <c r="D639" s="891"/>
      <c r="GD639" s="891"/>
      <c r="GF639" s="891"/>
      <c r="GH639" s="891"/>
      <c r="GI639" s="895"/>
      <c r="GJ639" s="890"/>
      <c r="GK639" s="890"/>
      <c r="GL639" s="890"/>
      <c r="GM639" s="908"/>
      <c r="GN639" s="891"/>
      <c r="GO639" s="891"/>
      <c r="GP639" s="891"/>
    </row>
    <row r="640" spans="1:198" s="766" customFormat="1">
      <c r="A640" s="890"/>
      <c r="D640" s="891"/>
      <c r="GD640" s="891"/>
      <c r="GF640" s="891"/>
      <c r="GH640" s="891"/>
      <c r="GI640" s="895"/>
      <c r="GJ640" s="890"/>
      <c r="GK640" s="890"/>
      <c r="GL640" s="890"/>
      <c r="GM640" s="908"/>
      <c r="GN640" s="891"/>
      <c r="GO640" s="891"/>
      <c r="GP640" s="891"/>
    </row>
    <row r="641" spans="1:198" s="766" customFormat="1">
      <c r="A641" s="890"/>
      <c r="D641" s="891"/>
      <c r="GD641" s="891"/>
      <c r="GF641" s="891"/>
      <c r="GH641" s="891"/>
      <c r="GI641" s="895"/>
      <c r="GJ641" s="890"/>
      <c r="GK641" s="890"/>
      <c r="GL641" s="890"/>
      <c r="GM641" s="908"/>
      <c r="GN641" s="891"/>
      <c r="GO641" s="891"/>
      <c r="GP641" s="891"/>
    </row>
    <row r="642" spans="1:198" s="766" customFormat="1">
      <c r="A642" s="890"/>
      <c r="D642" s="891"/>
      <c r="GD642" s="891"/>
      <c r="GF642" s="891"/>
      <c r="GH642" s="891"/>
      <c r="GI642" s="895"/>
      <c r="GJ642" s="890"/>
      <c r="GK642" s="890"/>
      <c r="GL642" s="890"/>
      <c r="GM642" s="908"/>
      <c r="GN642" s="891"/>
      <c r="GO642" s="891"/>
      <c r="GP642" s="891"/>
    </row>
    <row r="643" spans="1:198" s="766" customFormat="1">
      <c r="A643" s="890"/>
      <c r="D643" s="891"/>
      <c r="GD643" s="891"/>
      <c r="GF643" s="891"/>
      <c r="GH643" s="891"/>
      <c r="GI643" s="895"/>
      <c r="GJ643" s="890"/>
      <c r="GK643" s="890"/>
      <c r="GL643" s="890"/>
      <c r="GM643" s="908"/>
      <c r="GN643" s="891"/>
      <c r="GO643" s="891"/>
      <c r="GP643" s="891"/>
    </row>
    <row r="644" spans="1:198" s="766" customFormat="1">
      <c r="A644" s="890"/>
      <c r="D644" s="891"/>
      <c r="GD644" s="891"/>
      <c r="GF644" s="891"/>
      <c r="GH644" s="891"/>
      <c r="GI644" s="895"/>
      <c r="GJ644" s="890"/>
      <c r="GK644" s="890"/>
      <c r="GL644" s="890"/>
      <c r="GM644" s="908"/>
      <c r="GN644" s="891"/>
      <c r="GO644" s="891"/>
      <c r="GP644" s="891"/>
    </row>
    <row r="645" spans="1:198" s="766" customFormat="1">
      <c r="A645" s="890"/>
      <c r="D645" s="891"/>
      <c r="GD645" s="891"/>
      <c r="GF645" s="891"/>
      <c r="GH645" s="891"/>
      <c r="GI645" s="895"/>
      <c r="GJ645" s="890"/>
      <c r="GK645" s="890"/>
      <c r="GL645" s="890"/>
      <c r="GM645" s="908"/>
      <c r="GN645" s="891"/>
      <c r="GO645" s="891"/>
      <c r="GP645" s="891"/>
    </row>
    <row r="646" spans="1:198" s="766" customFormat="1">
      <c r="A646" s="890"/>
      <c r="D646" s="891"/>
      <c r="GD646" s="891"/>
      <c r="GF646" s="891"/>
      <c r="GH646" s="891"/>
      <c r="GI646" s="895"/>
      <c r="GJ646" s="890"/>
      <c r="GK646" s="890"/>
      <c r="GL646" s="890"/>
      <c r="GM646" s="908"/>
      <c r="GN646" s="891"/>
      <c r="GO646" s="891"/>
      <c r="GP646" s="891"/>
    </row>
    <row r="647" spans="1:198" s="766" customFormat="1">
      <c r="A647" s="890"/>
      <c r="D647" s="891"/>
      <c r="GD647" s="891"/>
      <c r="GF647" s="891"/>
      <c r="GH647" s="891"/>
      <c r="GI647" s="895"/>
      <c r="GJ647" s="890"/>
      <c r="GK647" s="890"/>
      <c r="GL647" s="890"/>
      <c r="GM647" s="908"/>
      <c r="GN647" s="891"/>
      <c r="GO647" s="891"/>
      <c r="GP647" s="891"/>
    </row>
    <row r="648" spans="1:198" s="766" customFormat="1">
      <c r="A648" s="890"/>
      <c r="D648" s="891"/>
      <c r="GD648" s="891"/>
      <c r="GF648" s="891"/>
      <c r="GH648" s="891"/>
      <c r="GI648" s="895"/>
      <c r="GJ648" s="890"/>
      <c r="GK648" s="890"/>
      <c r="GL648" s="890"/>
      <c r="GM648" s="908"/>
      <c r="GN648" s="891"/>
      <c r="GO648" s="891"/>
      <c r="GP648" s="891"/>
    </row>
    <row r="649" spans="1:198" s="766" customFormat="1">
      <c r="A649" s="890"/>
      <c r="D649" s="891"/>
      <c r="GD649" s="891"/>
      <c r="GF649" s="891"/>
      <c r="GH649" s="891"/>
      <c r="GI649" s="895"/>
      <c r="GJ649" s="890"/>
      <c r="GK649" s="890"/>
      <c r="GL649" s="890"/>
      <c r="GM649" s="908"/>
      <c r="GN649" s="891"/>
      <c r="GO649" s="891"/>
      <c r="GP649" s="891"/>
    </row>
    <row r="650" spans="1:198" s="766" customFormat="1">
      <c r="A650" s="890"/>
      <c r="D650" s="891"/>
      <c r="GD650" s="891"/>
      <c r="GF650" s="891"/>
      <c r="GH650" s="891"/>
      <c r="GI650" s="895"/>
      <c r="GJ650" s="890"/>
      <c r="GK650" s="890"/>
      <c r="GL650" s="890"/>
      <c r="GM650" s="908"/>
      <c r="GN650" s="891"/>
      <c r="GO650" s="891"/>
      <c r="GP650" s="891"/>
    </row>
    <row r="651" spans="1:198" s="766" customFormat="1">
      <c r="A651" s="890"/>
      <c r="D651" s="891"/>
      <c r="GD651" s="891"/>
      <c r="GF651" s="891"/>
      <c r="GH651" s="891"/>
      <c r="GI651" s="895"/>
      <c r="GJ651" s="890"/>
      <c r="GK651" s="890"/>
      <c r="GL651" s="890"/>
      <c r="GM651" s="908"/>
      <c r="GN651" s="891"/>
      <c r="GO651" s="891"/>
      <c r="GP651" s="891"/>
    </row>
    <row r="652" spans="1:198" s="766" customFormat="1">
      <c r="A652" s="890"/>
      <c r="D652" s="891"/>
      <c r="GD652" s="891"/>
      <c r="GF652" s="891"/>
      <c r="GH652" s="891"/>
      <c r="GI652" s="895"/>
      <c r="GJ652" s="890"/>
      <c r="GK652" s="890"/>
      <c r="GL652" s="890"/>
      <c r="GM652" s="908"/>
      <c r="GN652" s="891"/>
      <c r="GO652" s="891"/>
      <c r="GP652" s="891"/>
    </row>
    <row r="653" spans="1:198" s="766" customFormat="1">
      <c r="A653" s="890"/>
      <c r="D653" s="891"/>
      <c r="GD653" s="891"/>
      <c r="GF653" s="891"/>
      <c r="GH653" s="891"/>
      <c r="GI653" s="895"/>
      <c r="GJ653" s="890"/>
      <c r="GK653" s="890"/>
      <c r="GL653" s="890"/>
      <c r="GM653" s="908"/>
      <c r="GN653" s="891"/>
      <c r="GO653" s="891"/>
      <c r="GP653" s="891"/>
    </row>
    <row r="654" spans="1:198" s="766" customFormat="1">
      <c r="A654" s="890"/>
      <c r="D654" s="891"/>
      <c r="GD654" s="891"/>
      <c r="GF654" s="891"/>
      <c r="GH654" s="891"/>
      <c r="GI654" s="895"/>
      <c r="GJ654" s="890"/>
      <c r="GK654" s="890"/>
      <c r="GL654" s="890"/>
      <c r="GM654" s="908"/>
      <c r="GN654" s="891"/>
      <c r="GO654" s="891"/>
      <c r="GP654" s="891"/>
    </row>
    <row r="655" spans="1:198" s="766" customFormat="1">
      <c r="A655" s="890"/>
      <c r="D655" s="891"/>
      <c r="GD655" s="891"/>
      <c r="GF655" s="891"/>
      <c r="GH655" s="891"/>
      <c r="GI655" s="895"/>
      <c r="GJ655" s="890"/>
      <c r="GK655" s="890"/>
      <c r="GL655" s="890"/>
      <c r="GM655" s="908"/>
      <c r="GN655" s="891"/>
      <c r="GO655" s="891"/>
      <c r="GP655" s="891"/>
    </row>
    <row r="656" spans="1:198" s="766" customFormat="1">
      <c r="A656" s="890"/>
      <c r="D656" s="891"/>
      <c r="GD656" s="891"/>
      <c r="GF656" s="891"/>
      <c r="GH656" s="891"/>
      <c r="GI656" s="895"/>
      <c r="GJ656" s="890"/>
      <c r="GK656" s="890"/>
      <c r="GL656" s="890"/>
      <c r="GM656" s="908"/>
      <c r="GN656" s="891"/>
      <c r="GO656" s="891"/>
      <c r="GP656" s="891"/>
    </row>
    <row r="657" spans="1:198" s="766" customFormat="1">
      <c r="A657" s="890"/>
      <c r="D657" s="891"/>
      <c r="GD657" s="891"/>
      <c r="GF657" s="891"/>
      <c r="GH657" s="891"/>
      <c r="GI657" s="895"/>
      <c r="GJ657" s="890"/>
      <c r="GK657" s="890"/>
      <c r="GL657" s="890"/>
      <c r="GM657" s="908"/>
      <c r="GN657" s="891"/>
      <c r="GO657" s="891"/>
      <c r="GP657" s="891"/>
    </row>
    <row r="658" spans="1:198" s="766" customFormat="1">
      <c r="A658" s="890"/>
      <c r="D658" s="891"/>
      <c r="GD658" s="891"/>
      <c r="GF658" s="891"/>
      <c r="GH658" s="891"/>
      <c r="GI658" s="895"/>
      <c r="GJ658" s="890"/>
      <c r="GK658" s="890"/>
      <c r="GL658" s="890"/>
      <c r="GM658" s="908"/>
      <c r="GN658" s="891"/>
      <c r="GO658" s="891"/>
      <c r="GP658" s="891"/>
    </row>
    <row r="659" spans="1:198" s="766" customFormat="1">
      <c r="A659" s="890"/>
      <c r="D659" s="891"/>
      <c r="GD659" s="891"/>
      <c r="GF659" s="891"/>
      <c r="GH659" s="891"/>
      <c r="GI659" s="895"/>
      <c r="GJ659" s="890"/>
      <c r="GK659" s="890"/>
      <c r="GL659" s="890"/>
      <c r="GM659" s="908"/>
      <c r="GN659" s="891"/>
      <c r="GO659" s="891"/>
      <c r="GP659" s="891"/>
    </row>
    <row r="660" spans="1:198" s="766" customFormat="1">
      <c r="A660" s="890"/>
      <c r="D660" s="891"/>
      <c r="GD660" s="891"/>
      <c r="GF660" s="891"/>
      <c r="GH660" s="891"/>
      <c r="GI660" s="895"/>
      <c r="GJ660" s="890"/>
      <c r="GK660" s="890"/>
      <c r="GL660" s="890"/>
      <c r="GM660" s="908"/>
      <c r="GN660" s="891"/>
      <c r="GO660" s="891"/>
      <c r="GP660" s="891"/>
    </row>
    <row r="661" spans="1:198" s="766" customFormat="1">
      <c r="A661" s="890"/>
      <c r="D661" s="891"/>
      <c r="GD661" s="891"/>
      <c r="GF661" s="891"/>
      <c r="GH661" s="891"/>
      <c r="GI661" s="895"/>
      <c r="GJ661" s="890"/>
      <c r="GK661" s="890"/>
      <c r="GL661" s="890"/>
      <c r="GM661" s="908"/>
      <c r="GN661" s="891"/>
      <c r="GO661" s="891"/>
      <c r="GP661" s="891"/>
    </row>
    <row r="662" spans="1:198" s="766" customFormat="1">
      <c r="A662" s="890"/>
      <c r="D662" s="891"/>
      <c r="GD662" s="891"/>
      <c r="GF662" s="891"/>
      <c r="GH662" s="891"/>
      <c r="GI662" s="895"/>
      <c r="GJ662" s="890"/>
      <c r="GK662" s="890"/>
      <c r="GL662" s="890"/>
      <c r="GM662" s="908"/>
      <c r="GN662" s="891"/>
      <c r="GO662" s="891"/>
      <c r="GP662" s="891"/>
    </row>
    <row r="663" spans="1:198" s="766" customFormat="1">
      <c r="A663" s="890"/>
      <c r="D663" s="891"/>
      <c r="GD663" s="891"/>
      <c r="GF663" s="891"/>
      <c r="GH663" s="891"/>
      <c r="GI663" s="895"/>
      <c r="GJ663" s="890"/>
      <c r="GK663" s="890"/>
      <c r="GL663" s="890"/>
      <c r="GM663" s="908"/>
      <c r="GN663" s="891"/>
      <c r="GO663" s="891"/>
      <c r="GP663" s="891"/>
    </row>
    <row r="664" spans="1:198" s="766" customFormat="1">
      <c r="A664" s="890"/>
      <c r="D664" s="891"/>
      <c r="GD664" s="891"/>
      <c r="GF664" s="891"/>
      <c r="GH664" s="891"/>
      <c r="GI664" s="895"/>
      <c r="GJ664" s="890"/>
      <c r="GK664" s="890"/>
      <c r="GL664" s="890"/>
      <c r="GM664" s="908"/>
      <c r="GN664" s="891"/>
      <c r="GO664" s="891"/>
      <c r="GP664" s="891"/>
    </row>
    <row r="665" spans="1:198" s="766" customFormat="1">
      <c r="A665" s="890"/>
      <c r="D665" s="891"/>
      <c r="GD665" s="891"/>
      <c r="GF665" s="891"/>
      <c r="GH665" s="891"/>
      <c r="GI665" s="895"/>
      <c r="GJ665" s="890"/>
      <c r="GK665" s="890"/>
      <c r="GL665" s="890"/>
      <c r="GM665" s="908"/>
      <c r="GN665" s="891"/>
      <c r="GO665" s="891"/>
      <c r="GP665" s="891"/>
    </row>
    <row r="666" spans="1:198" s="766" customFormat="1">
      <c r="A666" s="890"/>
      <c r="D666" s="891"/>
      <c r="GD666" s="891"/>
      <c r="GF666" s="891"/>
      <c r="GH666" s="891"/>
      <c r="GI666" s="895"/>
      <c r="GJ666" s="890"/>
      <c r="GK666" s="890"/>
      <c r="GL666" s="890"/>
      <c r="GM666" s="908"/>
      <c r="GN666" s="891"/>
      <c r="GO666" s="891"/>
      <c r="GP666" s="891"/>
    </row>
    <row r="667" spans="1:198" s="766" customFormat="1">
      <c r="A667" s="890"/>
      <c r="D667" s="891"/>
      <c r="GD667" s="891"/>
      <c r="GF667" s="891"/>
      <c r="GH667" s="891"/>
      <c r="GI667" s="895"/>
      <c r="GJ667" s="890"/>
      <c r="GK667" s="890"/>
      <c r="GL667" s="890"/>
      <c r="GM667" s="908"/>
      <c r="GN667" s="891"/>
      <c r="GO667" s="891"/>
      <c r="GP667" s="891"/>
    </row>
    <row r="668" spans="1:198" s="766" customFormat="1">
      <c r="A668" s="890"/>
      <c r="D668" s="891"/>
      <c r="GD668" s="891"/>
      <c r="GF668" s="891"/>
      <c r="GH668" s="891"/>
      <c r="GI668" s="895"/>
      <c r="GJ668" s="890"/>
      <c r="GK668" s="890"/>
      <c r="GL668" s="890"/>
      <c r="GM668" s="908"/>
      <c r="GN668" s="891"/>
      <c r="GO668" s="891"/>
      <c r="GP668" s="891"/>
    </row>
    <row r="669" spans="1:198">
      <c r="GL669" s="890"/>
      <c r="GM669" s="908"/>
    </row>
    <row r="670" spans="1:198">
      <c r="GL670" s="890"/>
      <c r="GM670" s="908"/>
    </row>
    <row r="671" spans="1:198">
      <c r="GL671" s="890"/>
      <c r="GM671" s="908"/>
    </row>
    <row r="672" spans="1:198">
      <c r="GL672" s="890"/>
      <c r="GM672" s="908"/>
    </row>
    <row r="673" spans="194:195">
      <c r="GL673" s="890"/>
      <c r="GM673" s="908"/>
    </row>
    <row r="674" spans="194:195">
      <c r="GL674" s="890"/>
      <c r="GM674" s="908"/>
    </row>
    <row r="675" spans="194:195">
      <c r="GL675" s="890"/>
      <c r="GM675" s="908"/>
    </row>
    <row r="676" spans="194:195">
      <c r="GL676" s="890"/>
      <c r="GM676" s="908"/>
    </row>
    <row r="677" spans="194:195">
      <c r="GL677" s="890"/>
      <c r="GM677" s="908"/>
    </row>
    <row r="678" spans="194:195">
      <c r="GL678" s="890"/>
      <c r="GM678" s="908"/>
    </row>
    <row r="679" spans="194:195">
      <c r="GL679" s="890"/>
      <c r="GM679" s="908"/>
    </row>
    <row r="680" spans="194:195">
      <c r="GL680" s="890"/>
      <c r="GM680" s="908"/>
    </row>
    <row r="681" spans="194:195">
      <c r="GL681" s="890"/>
      <c r="GM681" s="908"/>
    </row>
    <row r="682" spans="194:195">
      <c r="GL682" s="890"/>
      <c r="GM682" s="908"/>
    </row>
    <row r="683" spans="194:195">
      <c r="GL683" s="890"/>
      <c r="GM683" s="908"/>
    </row>
    <row r="684" spans="194:195">
      <c r="GL684" s="890"/>
      <c r="GM684" s="908"/>
    </row>
    <row r="685" spans="194:195">
      <c r="GL685" s="890"/>
      <c r="GM685" s="908"/>
    </row>
    <row r="686" spans="194:195">
      <c r="GL686" s="890"/>
      <c r="GM686" s="908"/>
    </row>
    <row r="687" spans="194:195">
      <c r="GL687" s="890"/>
      <c r="GM687" s="908"/>
    </row>
    <row r="688" spans="194:195">
      <c r="GL688" s="890"/>
      <c r="GM688" s="908"/>
    </row>
    <row r="689" spans="194:195">
      <c r="GL689" s="890"/>
      <c r="GM689" s="908"/>
    </row>
    <row r="690" spans="194:195">
      <c r="GL690" s="890"/>
      <c r="GM690" s="908"/>
    </row>
    <row r="691" spans="194:195">
      <c r="GL691" s="890"/>
      <c r="GM691" s="908"/>
    </row>
    <row r="692" spans="194:195">
      <c r="GL692" s="890"/>
      <c r="GM692" s="908"/>
    </row>
    <row r="693" spans="194:195">
      <c r="GL693" s="890"/>
      <c r="GM693" s="908"/>
    </row>
    <row r="694" spans="194:195">
      <c r="GL694" s="890"/>
      <c r="GM694" s="908"/>
    </row>
    <row r="695" spans="194:195">
      <c r="GL695" s="890"/>
      <c r="GM695" s="908"/>
    </row>
    <row r="696" spans="194:195">
      <c r="GL696" s="890"/>
      <c r="GM696" s="908"/>
    </row>
    <row r="697" spans="194:195">
      <c r="GL697" s="890"/>
      <c r="GM697" s="908"/>
    </row>
    <row r="698" spans="194:195">
      <c r="GL698" s="890"/>
      <c r="GM698" s="908"/>
    </row>
    <row r="699" spans="194:195">
      <c r="GL699" s="890"/>
      <c r="GM699" s="908"/>
    </row>
    <row r="700" spans="194:195">
      <c r="GL700" s="890"/>
      <c r="GM700" s="908"/>
    </row>
    <row r="701" spans="194:195">
      <c r="GL701" s="890"/>
      <c r="GM701" s="908"/>
    </row>
    <row r="702" spans="194:195">
      <c r="GL702" s="890"/>
      <c r="GM702" s="908"/>
    </row>
    <row r="703" spans="194:195">
      <c r="GL703" s="890"/>
      <c r="GM703" s="908"/>
    </row>
    <row r="704" spans="194:195">
      <c r="GL704" s="890"/>
      <c r="GM704" s="908"/>
    </row>
    <row r="705" spans="194:195">
      <c r="GL705" s="890"/>
      <c r="GM705" s="908"/>
    </row>
    <row r="706" spans="194:195">
      <c r="GL706" s="890"/>
      <c r="GM706" s="908"/>
    </row>
    <row r="707" spans="194:195">
      <c r="GL707" s="890"/>
      <c r="GM707" s="908"/>
    </row>
    <row r="708" spans="194:195">
      <c r="GL708" s="890"/>
      <c r="GM708" s="908"/>
    </row>
    <row r="709" spans="194:195">
      <c r="GL709" s="890"/>
      <c r="GM709" s="908"/>
    </row>
    <row r="710" spans="194:195">
      <c r="GL710" s="890"/>
      <c r="GM710" s="908"/>
    </row>
    <row r="711" spans="194:195">
      <c r="GL711" s="890"/>
      <c r="GM711" s="908"/>
    </row>
    <row r="712" spans="194:195">
      <c r="GL712" s="890"/>
      <c r="GM712" s="908"/>
    </row>
    <row r="713" spans="194:195">
      <c r="GL713" s="890"/>
      <c r="GM713" s="908"/>
    </row>
    <row r="714" spans="194:195">
      <c r="GL714" s="890"/>
      <c r="GM714" s="908"/>
    </row>
    <row r="715" spans="194:195">
      <c r="GL715" s="890"/>
      <c r="GM715" s="908"/>
    </row>
    <row r="716" spans="194:195">
      <c r="GL716" s="890"/>
      <c r="GM716" s="908"/>
    </row>
    <row r="717" spans="194:195">
      <c r="GL717" s="890"/>
      <c r="GM717" s="908"/>
    </row>
    <row r="718" spans="194:195">
      <c r="GL718" s="890"/>
      <c r="GM718" s="908"/>
    </row>
    <row r="719" spans="194:195">
      <c r="GL719" s="890"/>
      <c r="GM719" s="908"/>
    </row>
    <row r="720" spans="194:195">
      <c r="GL720" s="890"/>
      <c r="GM720" s="908"/>
    </row>
    <row r="721" spans="194:195">
      <c r="GL721" s="890"/>
      <c r="GM721" s="908"/>
    </row>
    <row r="722" spans="194:195">
      <c r="GL722" s="890"/>
      <c r="GM722" s="908"/>
    </row>
    <row r="723" spans="194:195">
      <c r="GL723" s="890"/>
      <c r="GM723" s="908"/>
    </row>
    <row r="724" spans="194:195">
      <c r="GL724" s="890"/>
      <c r="GM724" s="908"/>
    </row>
    <row r="725" spans="194:195">
      <c r="GL725" s="890"/>
      <c r="GM725" s="908"/>
    </row>
    <row r="726" spans="194:195">
      <c r="GL726" s="890"/>
      <c r="GM726" s="908"/>
    </row>
    <row r="727" spans="194:195">
      <c r="GL727" s="890"/>
      <c r="GM727" s="908"/>
    </row>
    <row r="728" spans="194:195">
      <c r="GL728" s="890"/>
      <c r="GM728" s="908"/>
    </row>
    <row r="729" spans="194:195">
      <c r="GL729" s="890"/>
      <c r="GM729" s="908"/>
    </row>
    <row r="730" spans="194:195">
      <c r="GL730" s="890"/>
      <c r="GM730" s="908"/>
    </row>
    <row r="731" spans="194:195">
      <c r="GL731" s="890"/>
      <c r="GM731" s="908"/>
    </row>
    <row r="732" spans="194:195">
      <c r="GL732" s="890"/>
      <c r="GM732" s="908"/>
    </row>
    <row r="733" spans="194:195">
      <c r="GL733" s="890"/>
      <c r="GM733" s="908"/>
    </row>
    <row r="734" spans="194:195">
      <c r="GL734" s="890"/>
      <c r="GM734" s="908"/>
    </row>
    <row r="735" spans="194:195">
      <c r="GL735" s="890"/>
      <c r="GM735" s="908"/>
    </row>
    <row r="736" spans="194:195">
      <c r="GL736" s="890"/>
      <c r="GM736" s="908"/>
    </row>
    <row r="737" spans="194:195">
      <c r="GL737" s="890"/>
      <c r="GM737" s="908"/>
    </row>
    <row r="738" spans="194:195">
      <c r="GL738" s="890"/>
      <c r="GM738" s="908"/>
    </row>
    <row r="739" spans="194:195">
      <c r="GL739" s="890"/>
      <c r="GM739" s="908"/>
    </row>
    <row r="740" spans="194:195">
      <c r="GL740" s="890"/>
      <c r="GM740" s="908"/>
    </row>
    <row r="741" spans="194:195">
      <c r="GL741" s="890"/>
      <c r="GM741" s="908"/>
    </row>
    <row r="742" spans="194:195">
      <c r="GL742" s="890"/>
      <c r="GM742" s="908"/>
    </row>
    <row r="743" spans="194:195">
      <c r="GL743" s="890"/>
      <c r="GM743" s="908"/>
    </row>
    <row r="744" spans="194:195">
      <c r="GL744" s="890"/>
      <c r="GM744" s="908"/>
    </row>
    <row r="745" spans="194:195">
      <c r="GL745" s="890"/>
      <c r="GM745" s="908"/>
    </row>
    <row r="746" spans="194:195">
      <c r="GL746" s="890"/>
      <c r="GM746" s="908"/>
    </row>
    <row r="747" spans="194:195">
      <c r="GL747" s="890"/>
      <c r="GM747" s="908"/>
    </row>
    <row r="748" spans="194:195">
      <c r="GL748" s="890"/>
      <c r="GM748" s="908"/>
    </row>
    <row r="749" spans="194:195">
      <c r="GL749" s="890"/>
      <c r="GM749" s="908"/>
    </row>
    <row r="750" spans="194:195">
      <c r="GL750" s="890"/>
      <c r="GM750" s="908"/>
    </row>
    <row r="751" spans="194:195">
      <c r="GL751" s="890"/>
      <c r="GM751" s="908"/>
    </row>
    <row r="752" spans="194:195">
      <c r="GL752" s="890"/>
      <c r="GM752" s="908"/>
    </row>
    <row r="753" spans="194:195">
      <c r="GL753" s="890"/>
      <c r="GM753" s="908"/>
    </row>
    <row r="754" spans="194:195">
      <c r="GL754" s="890"/>
      <c r="GM754" s="908"/>
    </row>
    <row r="755" spans="194:195">
      <c r="GL755" s="890"/>
      <c r="GM755" s="908"/>
    </row>
    <row r="756" spans="194:195">
      <c r="GL756" s="890"/>
      <c r="GM756" s="908"/>
    </row>
    <row r="757" spans="194:195">
      <c r="GL757" s="890"/>
      <c r="GM757" s="908"/>
    </row>
    <row r="758" spans="194:195">
      <c r="GL758" s="890"/>
      <c r="GM758" s="908"/>
    </row>
    <row r="759" spans="194:195">
      <c r="GL759" s="890"/>
      <c r="GM759" s="908"/>
    </row>
    <row r="760" spans="194:195">
      <c r="GL760" s="890"/>
      <c r="GM760" s="908"/>
    </row>
    <row r="761" spans="194:195">
      <c r="GL761" s="890"/>
      <c r="GM761" s="908"/>
    </row>
    <row r="762" spans="194:195">
      <c r="GL762" s="890"/>
      <c r="GM762" s="908"/>
    </row>
    <row r="763" spans="194:195">
      <c r="GL763" s="890"/>
      <c r="GM763" s="908"/>
    </row>
    <row r="764" spans="194:195">
      <c r="GL764" s="890"/>
      <c r="GM764" s="908"/>
    </row>
    <row r="765" spans="194:195">
      <c r="GL765" s="890"/>
      <c r="GM765" s="908"/>
    </row>
    <row r="766" spans="194:195">
      <c r="GL766" s="890"/>
      <c r="GM766" s="908"/>
    </row>
    <row r="767" spans="194:195">
      <c r="GL767" s="890"/>
      <c r="GM767" s="908"/>
    </row>
    <row r="768" spans="194:195">
      <c r="GL768" s="890"/>
      <c r="GM768" s="908"/>
    </row>
    <row r="769" spans="194:195">
      <c r="GL769" s="890"/>
      <c r="GM769" s="908"/>
    </row>
    <row r="770" spans="194:195">
      <c r="GL770" s="890"/>
      <c r="GM770" s="908"/>
    </row>
    <row r="771" spans="194:195">
      <c r="GL771" s="890"/>
      <c r="GM771" s="908"/>
    </row>
    <row r="772" spans="194:195">
      <c r="GL772" s="890"/>
      <c r="GM772" s="908"/>
    </row>
    <row r="773" spans="194:195">
      <c r="GL773" s="890"/>
      <c r="GM773" s="908"/>
    </row>
    <row r="774" spans="194:195">
      <c r="GL774" s="890"/>
      <c r="GM774" s="908"/>
    </row>
  </sheetData>
  <mergeCells count="241">
    <mergeCell ref="GJ13:GJ14"/>
    <mergeCell ref="GK13:GK14"/>
    <mergeCell ref="GL13:GL14"/>
    <mergeCell ref="GM13:GM14"/>
    <mergeCell ref="GC13:GC14"/>
    <mergeCell ref="GD13:GD14"/>
    <mergeCell ref="GE13:GE14"/>
    <mergeCell ref="GF13:GF14"/>
    <mergeCell ref="GG13:GG14"/>
    <mergeCell ref="GH13:GH14"/>
    <mergeCell ref="FW13:FW14"/>
    <mergeCell ref="FX13:FX14"/>
    <mergeCell ref="FY13:FY14"/>
    <mergeCell ref="FZ13:FZ14"/>
    <mergeCell ref="GA13:GA14"/>
    <mergeCell ref="GB13:GB14"/>
    <mergeCell ref="FM13:FM14"/>
    <mergeCell ref="FN13:FO13"/>
    <mergeCell ref="FQ13:FR13"/>
    <mergeCell ref="FT13:FT14"/>
    <mergeCell ref="FU13:FU14"/>
    <mergeCell ref="FV13:FV14"/>
    <mergeCell ref="FG13:FG14"/>
    <mergeCell ref="FH13:FH14"/>
    <mergeCell ref="FI13:FI14"/>
    <mergeCell ref="FJ13:FJ14"/>
    <mergeCell ref="FK13:FK14"/>
    <mergeCell ref="FL13:FL14"/>
    <mergeCell ref="ES13:ES14"/>
    <mergeCell ref="ET13:ET14"/>
    <mergeCell ref="EU13:EU14"/>
    <mergeCell ref="EV13:EV14"/>
    <mergeCell ref="EW13:EW14"/>
    <mergeCell ref="EX13:EX14"/>
    <mergeCell ref="EE13:EE14"/>
    <mergeCell ref="EF13:EF14"/>
    <mergeCell ref="EG13:EG14"/>
    <mergeCell ref="EH13:EH14"/>
    <mergeCell ref="EI13:EI14"/>
    <mergeCell ref="EJ13:EK13"/>
    <mergeCell ref="DU13:DV13"/>
    <mergeCell ref="DX13:DY13"/>
    <mergeCell ref="EA13:EA14"/>
    <mergeCell ref="EB13:EB14"/>
    <mergeCell ref="EC13:EC14"/>
    <mergeCell ref="ED13:ED14"/>
    <mergeCell ref="DL13:DL14"/>
    <mergeCell ref="DM13:DM14"/>
    <mergeCell ref="DN13:DN14"/>
    <mergeCell ref="DO13:DO14"/>
    <mergeCell ref="DP13:DP14"/>
    <mergeCell ref="DA13:DA14"/>
    <mergeCell ref="DB13:DB14"/>
    <mergeCell ref="DC13:DC14"/>
    <mergeCell ref="DD13:DD14"/>
    <mergeCell ref="DE13:DE14"/>
    <mergeCell ref="DF13:DG13"/>
    <mergeCell ref="AC13:AC14"/>
    <mergeCell ref="AD13:AD14"/>
    <mergeCell ref="AE13:AE14"/>
    <mergeCell ref="AF13:AF14"/>
    <mergeCell ref="AG13:AG14"/>
    <mergeCell ref="AH13:AH14"/>
    <mergeCell ref="BK13:BK14"/>
    <mergeCell ref="BL13:BL14"/>
    <mergeCell ref="BM13:BN13"/>
    <mergeCell ref="BE13:BE14"/>
    <mergeCell ref="BF13:BF14"/>
    <mergeCell ref="BG13:BG14"/>
    <mergeCell ref="BH13:BH14"/>
    <mergeCell ref="BI13:BI14"/>
    <mergeCell ref="BJ13:BJ14"/>
    <mergeCell ref="S13:S14"/>
    <mergeCell ref="T13:U13"/>
    <mergeCell ref="W13:X13"/>
    <mergeCell ref="Z13:Z14"/>
    <mergeCell ref="AA13:AA14"/>
    <mergeCell ref="AB13:AB14"/>
    <mergeCell ref="FS12:FS14"/>
    <mergeCell ref="FT12:FX12"/>
    <mergeCell ref="FY12:FZ12"/>
    <mergeCell ref="EP13:EP14"/>
    <mergeCell ref="EQ13:EQ14"/>
    <mergeCell ref="ER13:ER14"/>
    <mergeCell ref="DQ12:DR12"/>
    <mergeCell ref="DS12:DT12"/>
    <mergeCell ref="DU12:DY12"/>
    <mergeCell ref="DZ12:DZ14"/>
    <mergeCell ref="EA12:EE12"/>
    <mergeCell ref="EF12:EG12"/>
    <mergeCell ref="DQ13:DQ14"/>
    <mergeCell ref="DR13:DR14"/>
    <mergeCell ref="DS13:DS14"/>
    <mergeCell ref="DT13:DT14"/>
    <mergeCell ref="CW12:DA12"/>
    <mergeCell ref="DB12:DC12"/>
    <mergeCell ref="GA12:GB12"/>
    <mergeCell ref="E13:F13"/>
    <mergeCell ref="H13:I13"/>
    <mergeCell ref="K13:K14"/>
    <mergeCell ref="L13:L14"/>
    <mergeCell ref="M13:M14"/>
    <mergeCell ref="N13:N14"/>
    <mergeCell ref="EY12:FC12"/>
    <mergeCell ref="FD12:FD14"/>
    <mergeCell ref="FE12:FI12"/>
    <mergeCell ref="FJ12:FK12"/>
    <mergeCell ref="FL12:FM12"/>
    <mergeCell ref="FN12:FR12"/>
    <mergeCell ref="EY13:EZ13"/>
    <mergeCell ref="FB13:FC13"/>
    <mergeCell ref="FE13:FE14"/>
    <mergeCell ref="FF13:FF14"/>
    <mergeCell ref="EH12:EI12"/>
    <mergeCell ref="EJ12:EN12"/>
    <mergeCell ref="EO12:EO14"/>
    <mergeCell ref="EP12:ET12"/>
    <mergeCell ref="EU12:EV12"/>
    <mergeCell ref="EW12:EX12"/>
    <mergeCell ref="EM13:EN13"/>
    <mergeCell ref="DK12:DK14"/>
    <mergeCell ref="DL12:DP12"/>
    <mergeCell ref="CW13:CW14"/>
    <mergeCell ref="CX13:CX14"/>
    <mergeCell ref="CY13:CY14"/>
    <mergeCell ref="CZ13:CZ14"/>
    <mergeCell ref="CG12:CG14"/>
    <mergeCell ref="CH12:CL12"/>
    <mergeCell ref="CM12:CN12"/>
    <mergeCell ref="CO12:CP12"/>
    <mergeCell ref="CQ12:CU12"/>
    <mergeCell ref="CV12:CV14"/>
    <mergeCell ref="CI13:CI14"/>
    <mergeCell ref="CJ13:CJ14"/>
    <mergeCell ref="CK13:CK14"/>
    <mergeCell ref="CL13:CL14"/>
    <mergeCell ref="CM13:CM14"/>
    <mergeCell ref="CN13:CN14"/>
    <mergeCell ref="CO13:CO14"/>
    <mergeCell ref="CP13:CP14"/>
    <mergeCell ref="CQ13:CR13"/>
    <mergeCell ref="CT13:CU13"/>
    <mergeCell ref="CH13:CH14"/>
    <mergeCell ref="DI13:DJ13"/>
    <mergeCell ref="BX12:BY12"/>
    <mergeCell ref="BZ12:CA12"/>
    <mergeCell ref="CB12:CF12"/>
    <mergeCell ref="BU13:BU14"/>
    <mergeCell ref="BV13:BV14"/>
    <mergeCell ref="BW13:BW14"/>
    <mergeCell ref="BX13:BX14"/>
    <mergeCell ref="DD12:DE12"/>
    <mergeCell ref="DF12:DJ12"/>
    <mergeCell ref="BY13:BY14"/>
    <mergeCell ref="BZ13:BZ14"/>
    <mergeCell ref="CA13:CA14"/>
    <mergeCell ref="CB13:CC13"/>
    <mergeCell ref="CE13:CF13"/>
    <mergeCell ref="BI12:BJ12"/>
    <mergeCell ref="BK12:BL12"/>
    <mergeCell ref="AW13:AW14"/>
    <mergeCell ref="AX13:AY13"/>
    <mergeCell ref="BA13:BB13"/>
    <mergeCell ref="BD13:BD14"/>
    <mergeCell ref="BM12:BQ12"/>
    <mergeCell ref="BR12:BR14"/>
    <mergeCell ref="BS12:BW12"/>
    <mergeCell ref="BP13:BQ13"/>
    <mergeCell ref="BS13:BS14"/>
    <mergeCell ref="BT13:BT14"/>
    <mergeCell ref="AT12:AU12"/>
    <mergeCell ref="AI13:AJ13"/>
    <mergeCell ref="AL13:AM13"/>
    <mergeCell ref="AO13:AO14"/>
    <mergeCell ref="AP13:AP14"/>
    <mergeCell ref="AV12:AW12"/>
    <mergeCell ref="AX12:BB12"/>
    <mergeCell ref="BC12:BC14"/>
    <mergeCell ref="BD12:BH12"/>
    <mergeCell ref="AQ13:AQ14"/>
    <mergeCell ref="AR13:AR14"/>
    <mergeCell ref="AS13:AS14"/>
    <mergeCell ref="AT13:AT14"/>
    <mergeCell ref="AU13:AU14"/>
    <mergeCell ref="AV13:AV14"/>
    <mergeCell ref="GI11:GI14"/>
    <mergeCell ref="GJ11:GK12"/>
    <mergeCell ref="GL11:GM12"/>
    <mergeCell ref="A12:A13"/>
    <mergeCell ref="B12:B13"/>
    <mergeCell ref="C12:C14"/>
    <mergeCell ref="D12:D14"/>
    <mergeCell ref="E12:I12"/>
    <mergeCell ref="J12:J14"/>
    <mergeCell ref="K12:O12"/>
    <mergeCell ref="P12:Q12"/>
    <mergeCell ref="R12:S12"/>
    <mergeCell ref="T12:X12"/>
    <mergeCell ref="Y12:Y14"/>
    <mergeCell ref="Z12:AD12"/>
    <mergeCell ref="O13:O14"/>
    <mergeCell ref="P13:P14"/>
    <mergeCell ref="Q13:Q14"/>
    <mergeCell ref="R13:R14"/>
    <mergeCell ref="AE12:AF12"/>
    <mergeCell ref="AG12:AH12"/>
    <mergeCell ref="AI12:AM12"/>
    <mergeCell ref="AN12:AN14"/>
    <mergeCell ref="AO12:AS12"/>
    <mergeCell ref="FN7:GB7"/>
    <mergeCell ref="A7:S7"/>
    <mergeCell ref="T7:AH7"/>
    <mergeCell ref="AI7:AW7"/>
    <mergeCell ref="AX7:BL7"/>
    <mergeCell ref="BM7:CA7"/>
    <mergeCell ref="CB7:CP7"/>
    <mergeCell ref="A8:D8"/>
    <mergeCell ref="P9:P10"/>
    <mergeCell ref="AE9:AE10"/>
    <mergeCell ref="AT9:AT10"/>
    <mergeCell ref="BI9:BI10"/>
    <mergeCell ref="BX9:BX10"/>
    <mergeCell ref="CQ7:DE7"/>
    <mergeCell ref="DF7:DT7"/>
    <mergeCell ref="DU7:EI7"/>
    <mergeCell ref="FY9:FY10"/>
    <mergeCell ref="CM9:CM10"/>
    <mergeCell ref="DB9:DB10"/>
    <mergeCell ref="DQ9:DQ10"/>
    <mergeCell ref="EF9:EF10"/>
    <mergeCell ref="EU9:EU10"/>
    <mergeCell ref="FJ9:FJ10"/>
    <mergeCell ref="B2:B3"/>
    <mergeCell ref="C2:E3"/>
    <mergeCell ref="F2:J2"/>
    <mergeCell ref="C4:E4"/>
    <mergeCell ref="M4:P4"/>
    <mergeCell ref="C5:E5"/>
    <mergeCell ref="M5:P5"/>
    <mergeCell ref="EJ7:EX7"/>
    <mergeCell ref="EY7:FM7"/>
  </mergeCells>
  <pageMargins left="0.75" right="0.22" top="0.32" bottom="0.28000000000000003" header="0.26" footer="0.21"/>
  <pageSetup paperSize="9" scale="9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"/>
  <sheetViews>
    <sheetView workbookViewId="0">
      <selection activeCell="B40" sqref="B40"/>
    </sheetView>
  </sheetViews>
  <sheetFormatPr defaultRowHeight="15"/>
  <cols>
    <col min="1" max="1" width="7.7109375" style="155" customWidth="1"/>
    <col min="2" max="2" width="56.42578125" style="155" customWidth="1"/>
    <col min="3" max="3" width="8.28515625" style="128" customWidth="1"/>
    <col min="4" max="4" width="11.42578125" style="129" customWidth="1"/>
    <col min="5" max="5" width="17.28515625" style="130" customWidth="1"/>
    <col min="6" max="6" width="17.42578125" style="130" customWidth="1"/>
    <col min="7" max="10" width="17.7109375" style="130" customWidth="1"/>
    <col min="11" max="12" width="17.7109375" customWidth="1"/>
  </cols>
  <sheetData>
    <row r="1" spans="1:10">
      <c r="A1" s="127" t="s">
        <v>394</v>
      </c>
      <c r="B1" s="127"/>
    </row>
    <row r="2" spans="1:10" s="91" customFormat="1" ht="15.75">
      <c r="A2" s="1006" t="s">
        <v>125</v>
      </c>
      <c r="B2" s="1006"/>
      <c r="C2" s="1006"/>
      <c r="D2" s="1006"/>
      <c r="E2" s="1006"/>
      <c r="F2" s="1006"/>
      <c r="G2" s="1006"/>
      <c r="H2" s="1006"/>
      <c r="I2" s="1006"/>
      <c r="J2" s="1006"/>
    </row>
    <row r="4" spans="1:10" s="91" customFormat="1" ht="15.75">
      <c r="A4" s="1007" t="s">
        <v>395</v>
      </c>
      <c r="B4" s="1007"/>
      <c r="C4" s="1007"/>
      <c r="D4" s="1007"/>
      <c r="E4" s="1007"/>
      <c r="F4" s="1007"/>
      <c r="G4" s="1007"/>
      <c r="H4" s="1007"/>
      <c r="I4" s="1007"/>
    </row>
    <row r="5" spans="1:10" s="91" customFormat="1" ht="15.75">
      <c r="A5" s="229"/>
      <c r="B5" s="229"/>
      <c r="C5" s="229"/>
      <c r="D5" s="230"/>
      <c r="E5" s="230"/>
      <c r="F5" s="230"/>
      <c r="G5" s="230"/>
      <c r="H5" s="230"/>
    </row>
    <row r="6" spans="1:10" s="91" customFormat="1" ht="15.75">
      <c r="A6" s="1008" t="s">
        <v>127</v>
      </c>
      <c r="B6" s="1010" t="s">
        <v>128</v>
      </c>
      <c r="C6" s="1010" t="s">
        <v>396</v>
      </c>
      <c r="D6" s="1012" t="s">
        <v>397</v>
      </c>
      <c r="E6" s="1013"/>
      <c r="F6" s="1014" t="s">
        <v>398</v>
      </c>
      <c r="G6" s="1016" t="s">
        <v>399</v>
      </c>
      <c r="H6" s="1018" t="s">
        <v>400</v>
      </c>
      <c r="I6" s="1014" t="s">
        <v>401</v>
      </c>
    </row>
    <row r="7" spans="1:10" s="91" customFormat="1" ht="48" thickBot="1">
      <c r="A7" s="1009"/>
      <c r="B7" s="1011"/>
      <c r="C7" s="1011"/>
      <c r="D7" s="231" t="s">
        <v>402</v>
      </c>
      <c r="E7" s="231" t="s">
        <v>403</v>
      </c>
      <c r="F7" s="1015"/>
      <c r="G7" s="1017"/>
      <c r="H7" s="1019"/>
      <c r="I7" s="1015"/>
    </row>
    <row r="8" spans="1:10" s="91" customFormat="1" ht="15.75" customHeight="1">
      <c r="A8" s="998">
        <v>9</v>
      </c>
      <c r="B8" s="1000" t="s">
        <v>404</v>
      </c>
      <c r="C8" s="232">
        <v>75</v>
      </c>
      <c r="D8" s="233">
        <v>120</v>
      </c>
      <c r="E8" s="234" t="s">
        <v>405</v>
      </c>
      <c r="F8" s="233">
        <f>C8*(D8*1.25)</f>
        <v>11250</v>
      </c>
      <c r="G8" s="235">
        <v>4500</v>
      </c>
      <c r="H8" s="1002">
        <f>F8+F9+G8+20+G9</f>
        <v>15770</v>
      </c>
      <c r="I8" s="1004" t="s">
        <v>406</v>
      </c>
    </row>
    <row r="9" spans="1:10" s="91" customFormat="1" ht="16.5" thickBot="1">
      <c r="A9" s="999"/>
      <c r="B9" s="1001"/>
      <c r="C9" s="236"/>
      <c r="D9" s="237"/>
      <c r="E9" s="238"/>
      <c r="F9" s="237">
        <f>C9*D9</f>
        <v>0</v>
      </c>
      <c r="G9" s="239"/>
      <c r="H9" s="1003"/>
      <c r="I9" s="1004"/>
    </row>
    <row r="10" spans="1:10" s="91" customFormat="1" ht="15.75">
      <c r="A10" s="1005" t="s">
        <v>407</v>
      </c>
      <c r="B10" s="1005"/>
      <c r="C10" s="1005"/>
      <c r="D10" s="1005"/>
      <c r="E10" s="1005"/>
      <c r="F10" s="1005"/>
      <c r="G10" s="1005"/>
      <c r="H10" s="240">
        <f>MROUND(H8,100)</f>
        <v>15800</v>
      </c>
      <c r="I10" s="1004"/>
    </row>
  </sheetData>
  <mergeCells count="15">
    <mergeCell ref="A2:J2"/>
    <mergeCell ref="A4:I4"/>
    <mergeCell ref="A6:A7"/>
    <mergeCell ref="B6:B7"/>
    <mergeCell ref="C6:C7"/>
    <mergeCell ref="D6:E6"/>
    <mergeCell ref="F6:F7"/>
    <mergeCell ref="G6:G7"/>
    <mergeCell ref="H6:H7"/>
    <mergeCell ref="I6:I7"/>
    <mergeCell ref="A8:A9"/>
    <mergeCell ref="B8:B9"/>
    <mergeCell ref="H8:H9"/>
    <mergeCell ref="I8:I10"/>
    <mergeCell ref="A10:G10"/>
  </mergeCells>
  <pageMargins left="0.19685039370078741" right="0.19685039370078741" top="0.35433070866141736" bottom="0.35433070866141736" header="0.31496062992125984" footer="0.31496062992125984"/>
  <pageSetup paperSize="9" scale="41" orientation="portrait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autoPageBreaks="0" fitToPage="1"/>
  </sheetPr>
  <dimension ref="A1:S11"/>
  <sheetViews>
    <sheetView topLeftCell="B1" zoomScale="110" zoomScaleNormal="110" workbookViewId="0">
      <pane xSplit="1" ySplit="7" topLeftCell="F8" activePane="bottomRight" state="frozen"/>
      <selection activeCell="B1" sqref="B1"/>
      <selection pane="topRight" activeCell="C1" sqref="C1"/>
      <selection pane="bottomLeft" activeCell="B8" sqref="B8"/>
      <selection pane="bottomRight" activeCell="K22" sqref="K22"/>
    </sheetView>
  </sheetViews>
  <sheetFormatPr defaultRowHeight="11.25"/>
  <cols>
    <col min="1" max="1" width="6.85546875" style="253" hidden="1" customWidth="1"/>
    <col min="2" max="2" width="15.42578125" style="253" customWidth="1"/>
    <col min="3" max="3" width="9.140625" style="253" customWidth="1"/>
    <col min="4" max="4" width="10.5703125" style="253" customWidth="1"/>
    <col min="5" max="5" width="11" style="253" customWidth="1"/>
    <col min="6" max="6" width="12.140625" style="253" customWidth="1"/>
    <col min="7" max="7" width="10.85546875" style="253" customWidth="1"/>
    <col min="8" max="8" width="6.7109375" style="253" customWidth="1"/>
    <col min="9" max="9" width="9" style="253" customWidth="1"/>
    <col min="10" max="10" width="9.42578125" style="253" customWidth="1"/>
    <col min="11" max="11" width="6.7109375" style="253" customWidth="1"/>
    <col min="12" max="12" width="9" style="253" customWidth="1"/>
    <col min="13" max="13" width="9.42578125" style="253" customWidth="1"/>
    <col min="14" max="14" width="12.140625" style="253" customWidth="1"/>
    <col min="15" max="15" width="13" style="253" customWidth="1"/>
    <col min="16" max="16" width="11.42578125" style="271" customWidth="1"/>
    <col min="17" max="17" width="11.28515625" style="253" customWidth="1"/>
    <col min="18" max="18" width="13.42578125" style="253" customWidth="1"/>
    <col min="19" max="19" width="13.42578125" style="271" customWidth="1"/>
    <col min="20" max="256" width="9.140625" style="253"/>
    <col min="257" max="257" width="0" style="253" hidden="1" customWidth="1"/>
    <col min="258" max="258" width="15.42578125" style="253" customWidth="1"/>
    <col min="259" max="259" width="9.140625" style="253" customWidth="1"/>
    <col min="260" max="260" width="10.5703125" style="253" customWidth="1"/>
    <col min="261" max="261" width="11" style="253" customWidth="1"/>
    <col min="262" max="262" width="12.140625" style="253" customWidth="1"/>
    <col min="263" max="263" width="10.85546875" style="253" customWidth="1"/>
    <col min="264" max="264" width="6.7109375" style="253" customWidth="1"/>
    <col min="265" max="265" width="9" style="253" customWidth="1"/>
    <col min="266" max="266" width="9.42578125" style="253" customWidth="1"/>
    <col min="267" max="267" width="6.7109375" style="253" customWidth="1"/>
    <col min="268" max="268" width="9" style="253" customWidth="1"/>
    <col min="269" max="269" width="9.42578125" style="253" customWidth="1"/>
    <col min="270" max="270" width="12.140625" style="253" customWidth="1"/>
    <col min="271" max="271" width="13" style="253" customWidth="1"/>
    <col min="272" max="272" width="11.42578125" style="253" customWidth="1"/>
    <col min="273" max="273" width="11.28515625" style="253" customWidth="1"/>
    <col min="274" max="275" width="13.42578125" style="253" customWidth="1"/>
    <col min="276" max="512" width="9.140625" style="253"/>
    <col min="513" max="513" width="0" style="253" hidden="1" customWidth="1"/>
    <col min="514" max="514" width="15.42578125" style="253" customWidth="1"/>
    <col min="515" max="515" width="9.140625" style="253" customWidth="1"/>
    <col min="516" max="516" width="10.5703125" style="253" customWidth="1"/>
    <col min="517" max="517" width="11" style="253" customWidth="1"/>
    <col min="518" max="518" width="12.140625" style="253" customWidth="1"/>
    <col min="519" max="519" width="10.85546875" style="253" customWidth="1"/>
    <col min="520" max="520" width="6.7109375" style="253" customWidth="1"/>
    <col min="521" max="521" width="9" style="253" customWidth="1"/>
    <col min="522" max="522" width="9.42578125" style="253" customWidth="1"/>
    <col min="523" max="523" width="6.7109375" style="253" customWidth="1"/>
    <col min="524" max="524" width="9" style="253" customWidth="1"/>
    <col min="525" max="525" width="9.42578125" style="253" customWidth="1"/>
    <col min="526" max="526" width="12.140625" style="253" customWidth="1"/>
    <col min="527" max="527" width="13" style="253" customWidth="1"/>
    <col min="528" max="528" width="11.42578125" style="253" customWidth="1"/>
    <col min="529" max="529" width="11.28515625" style="253" customWidth="1"/>
    <col min="530" max="531" width="13.42578125" style="253" customWidth="1"/>
    <col min="532" max="768" width="9.140625" style="253"/>
    <col min="769" max="769" width="0" style="253" hidden="1" customWidth="1"/>
    <col min="770" max="770" width="15.42578125" style="253" customWidth="1"/>
    <col min="771" max="771" width="9.140625" style="253" customWidth="1"/>
    <col min="772" max="772" width="10.5703125" style="253" customWidth="1"/>
    <col min="773" max="773" width="11" style="253" customWidth="1"/>
    <col min="774" max="774" width="12.140625" style="253" customWidth="1"/>
    <col min="775" max="775" width="10.85546875" style="253" customWidth="1"/>
    <col min="776" max="776" width="6.7109375" style="253" customWidth="1"/>
    <col min="777" max="777" width="9" style="253" customWidth="1"/>
    <col min="778" max="778" width="9.42578125" style="253" customWidth="1"/>
    <col min="779" max="779" width="6.7109375" style="253" customWidth="1"/>
    <col min="780" max="780" width="9" style="253" customWidth="1"/>
    <col min="781" max="781" width="9.42578125" style="253" customWidth="1"/>
    <col min="782" max="782" width="12.140625" style="253" customWidth="1"/>
    <col min="783" max="783" width="13" style="253" customWidth="1"/>
    <col min="784" max="784" width="11.42578125" style="253" customWidth="1"/>
    <col min="785" max="785" width="11.28515625" style="253" customWidth="1"/>
    <col min="786" max="787" width="13.42578125" style="253" customWidth="1"/>
    <col min="788" max="1024" width="9.140625" style="253"/>
    <col min="1025" max="1025" width="0" style="253" hidden="1" customWidth="1"/>
    <col min="1026" max="1026" width="15.42578125" style="253" customWidth="1"/>
    <col min="1027" max="1027" width="9.140625" style="253" customWidth="1"/>
    <col min="1028" max="1028" width="10.5703125" style="253" customWidth="1"/>
    <col min="1029" max="1029" width="11" style="253" customWidth="1"/>
    <col min="1030" max="1030" width="12.140625" style="253" customWidth="1"/>
    <col min="1031" max="1031" width="10.85546875" style="253" customWidth="1"/>
    <col min="1032" max="1032" width="6.7109375" style="253" customWidth="1"/>
    <col min="1033" max="1033" width="9" style="253" customWidth="1"/>
    <col min="1034" max="1034" width="9.42578125" style="253" customWidth="1"/>
    <col min="1035" max="1035" width="6.7109375" style="253" customWidth="1"/>
    <col min="1036" max="1036" width="9" style="253" customWidth="1"/>
    <col min="1037" max="1037" width="9.42578125" style="253" customWidth="1"/>
    <col min="1038" max="1038" width="12.140625" style="253" customWidth="1"/>
    <col min="1039" max="1039" width="13" style="253" customWidth="1"/>
    <col min="1040" max="1040" width="11.42578125" style="253" customWidth="1"/>
    <col min="1041" max="1041" width="11.28515625" style="253" customWidth="1"/>
    <col min="1042" max="1043" width="13.42578125" style="253" customWidth="1"/>
    <col min="1044" max="1280" width="9.140625" style="253"/>
    <col min="1281" max="1281" width="0" style="253" hidden="1" customWidth="1"/>
    <col min="1282" max="1282" width="15.42578125" style="253" customWidth="1"/>
    <col min="1283" max="1283" width="9.140625" style="253" customWidth="1"/>
    <col min="1284" max="1284" width="10.5703125" style="253" customWidth="1"/>
    <col min="1285" max="1285" width="11" style="253" customWidth="1"/>
    <col min="1286" max="1286" width="12.140625" style="253" customWidth="1"/>
    <col min="1287" max="1287" width="10.85546875" style="253" customWidth="1"/>
    <col min="1288" max="1288" width="6.7109375" style="253" customWidth="1"/>
    <col min="1289" max="1289" width="9" style="253" customWidth="1"/>
    <col min="1290" max="1290" width="9.42578125" style="253" customWidth="1"/>
    <col min="1291" max="1291" width="6.7109375" style="253" customWidth="1"/>
    <col min="1292" max="1292" width="9" style="253" customWidth="1"/>
    <col min="1293" max="1293" width="9.42578125" style="253" customWidth="1"/>
    <col min="1294" max="1294" width="12.140625" style="253" customWidth="1"/>
    <col min="1295" max="1295" width="13" style="253" customWidth="1"/>
    <col min="1296" max="1296" width="11.42578125" style="253" customWidth="1"/>
    <col min="1297" max="1297" width="11.28515625" style="253" customWidth="1"/>
    <col min="1298" max="1299" width="13.42578125" style="253" customWidth="1"/>
    <col min="1300" max="1536" width="9.140625" style="253"/>
    <col min="1537" max="1537" width="0" style="253" hidden="1" customWidth="1"/>
    <col min="1538" max="1538" width="15.42578125" style="253" customWidth="1"/>
    <col min="1539" max="1539" width="9.140625" style="253" customWidth="1"/>
    <col min="1540" max="1540" width="10.5703125" style="253" customWidth="1"/>
    <col min="1541" max="1541" width="11" style="253" customWidth="1"/>
    <col min="1542" max="1542" width="12.140625" style="253" customWidth="1"/>
    <col min="1543" max="1543" width="10.85546875" style="253" customWidth="1"/>
    <col min="1544" max="1544" width="6.7109375" style="253" customWidth="1"/>
    <col min="1545" max="1545" width="9" style="253" customWidth="1"/>
    <col min="1546" max="1546" width="9.42578125" style="253" customWidth="1"/>
    <col min="1547" max="1547" width="6.7109375" style="253" customWidth="1"/>
    <col min="1548" max="1548" width="9" style="253" customWidth="1"/>
    <col min="1549" max="1549" width="9.42578125" style="253" customWidth="1"/>
    <col min="1550" max="1550" width="12.140625" style="253" customWidth="1"/>
    <col min="1551" max="1551" width="13" style="253" customWidth="1"/>
    <col min="1552" max="1552" width="11.42578125" style="253" customWidth="1"/>
    <col min="1553" max="1553" width="11.28515625" style="253" customWidth="1"/>
    <col min="1554" max="1555" width="13.42578125" style="253" customWidth="1"/>
    <col min="1556" max="1792" width="9.140625" style="253"/>
    <col min="1793" max="1793" width="0" style="253" hidden="1" customWidth="1"/>
    <col min="1794" max="1794" width="15.42578125" style="253" customWidth="1"/>
    <col min="1795" max="1795" width="9.140625" style="253" customWidth="1"/>
    <col min="1796" max="1796" width="10.5703125" style="253" customWidth="1"/>
    <col min="1797" max="1797" width="11" style="253" customWidth="1"/>
    <col min="1798" max="1798" width="12.140625" style="253" customWidth="1"/>
    <col min="1799" max="1799" width="10.85546875" style="253" customWidth="1"/>
    <col min="1800" max="1800" width="6.7109375" style="253" customWidth="1"/>
    <col min="1801" max="1801" width="9" style="253" customWidth="1"/>
    <col min="1802" max="1802" width="9.42578125" style="253" customWidth="1"/>
    <col min="1803" max="1803" width="6.7109375" style="253" customWidth="1"/>
    <col min="1804" max="1804" width="9" style="253" customWidth="1"/>
    <col min="1805" max="1805" width="9.42578125" style="253" customWidth="1"/>
    <col min="1806" max="1806" width="12.140625" style="253" customWidth="1"/>
    <col min="1807" max="1807" width="13" style="253" customWidth="1"/>
    <col min="1808" max="1808" width="11.42578125" style="253" customWidth="1"/>
    <col min="1809" max="1809" width="11.28515625" style="253" customWidth="1"/>
    <col min="1810" max="1811" width="13.42578125" style="253" customWidth="1"/>
    <col min="1812" max="2048" width="9.140625" style="253"/>
    <col min="2049" max="2049" width="0" style="253" hidden="1" customWidth="1"/>
    <col min="2050" max="2050" width="15.42578125" style="253" customWidth="1"/>
    <col min="2051" max="2051" width="9.140625" style="253" customWidth="1"/>
    <col min="2052" max="2052" width="10.5703125" style="253" customWidth="1"/>
    <col min="2053" max="2053" width="11" style="253" customWidth="1"/>
    <col min="2054" max="2054" width="12.140625" style="253" customWidth="1"/>
    <col min="2055" max="2055" width="10.85546875" style="253" customWidth="1"/>
    <col min="2056" max="2056" width="6.7109375" style="253" customWidth="1"/>
    <col min="2057" max="2057" width="9" style="253" customWidth="1"/>
    <col min="2058" max="2058" width="9.42578125" style="253" customWidth="1"/>
    <col min="2059" max="2059" width="6.7109375" style="253" customWidth="1"/>
    <col min="2060" max="2060" width="9" style="253" customWidth="1"/>
    <col min="2061" max="2061" width="9.42578125" style="253" customWidth="1"/>
    <col min="2062" max="2062" width="12.140625" style="253" customWidth="1"/>
    <col min="2063" max="2063" width="13" style="253" customWidth="1"/>
    <col min="2064" max="2064" width="11.42578125" style="253" customWidth="1"/>
    <col min="2065" max="2065" width="11.28515625" style="253" customWidth="1"/>
    <col min="2066" max="2067" width="13.42578125" style="253" customWidth="1"/>
    <col min="2068" max="2304" width="9.140625" style="253"/>
    <col min="2305" max="2305" width="0" style="253" hidden="1" customWidth="1"/>
    <col min="2306" max="2306" width="15.42578125" style="253" customWidth="1"/>
    <col min="2307" max="2307" width="9.140625" style="253" customWidth="1"/>
    <col min="2308" max="2308" width="10.5703125" style="253" customWidth="1"/>
    <col min="2309" max="2309" width="11" style="253" customWidth="1"/>
    <col min="2310" max="2310" width="12.140625" style="253" customWidth="1"/>
    <col min="2311" max="2311" width="10.85546875" style="253" customWidth="1"/>
    <col min="2312" max="2312" width="6.7109375" style="253" customWidth="1"/>
    <col min="2313" max="2313" width="9" style="253" customWidth="1"/>
    <col min="2314" max="2314" width="9.42578125" style="253" customWidth="1"/>
    <col min="2315" max="2315" width="6.7109375" style="253" customWidth="1"/>
    <col min="2316" max="2316" width="9" style="253" customWidth="1"/>
    <col min="2317" max="2317" width="9.42578125" style="253" customWidth="1"/>
    <col min="2318" max="2318" width="12.140625" style="253" customWidth="1"/>
    <col min="2319" max="2319" width="13" style="253" customWidth="1"/>
    <col min="2320" max="2320" width="11.42578125" style="253" customWidth="1"/>
    <col min="2321" max="2321" width="11.28515625" style="253" customWidth="1"/>
    <col min="2322" max="2323" width="13.42578125" style="253" customWidth="1"/>
    <col min="2324" max="2560" width="9.140625" style="253"/>
    <col min="2561" max="2561" width="0" style="253" hidden="1" customWidth="1"/>
    <col min="2562" max="2562" width="15.42578125" style="253" customWidth="1"/>
    <col min="2563" max="2563" width="9.140625" style="253" customWidth="1"/>
    <col min="2564" max="2564" width="10.5703125" style="253" customWidth="1"/>
    <col min="2565" max="2565" width="11" style="253" customWidth="1"/>
    <col min="2566" max="2566" width="12.140625" style="253" customWidth="1"/>
    <col min="2567" max="2567" width="10.85546875" style="253" customWidth="1"/>
    <col min="2568" max="2568" width="6.7109375" style="253" customWidth="1"/>
    <col min="2569" max="2569" width="9" style="253" customWidth="1"/>
    <col min="2570" max="2570" width="9.42578125" style="253" customWidth="1"/>
    <col min="2571" max="2571" width="6.7109375" style="253" customWidth="1"/>
    <col min="2572" max="2572" width="9" style="253" customWidth="1"/>
    <col min="2573" max="2573" width="9.42578125" style="253" customWidth="1"/>
    <col min="2574" max="2574" width="12.140625" style="253" customWidth="1"/>
    <col min="2575" max="2575" width="13" style="253" customWidth="1"/>
    <col min="2576" max="2576" width="11.42578125" style="253" customWidth="1"/>
    <col min="2577" max="2577" width="11.28515625" style="253" customWidth="1"/>
    <col min="2578" max="2579" width="13.42578125" style="253" customWidth="1"/>
    <col min="2580" max="2816" width="9.140625" style="253"/>
    <col min="2817" max="2817" width="0" style="253" hidden="1" customWidth="1"/>
    <col min="2818" max="2818" width="15.42578125" style="253" customWidth="1"/>
    <col min="2819" max="2819" width="9.140625" style="253" customWidth="1"/>
    <col min="2820" max="2820" width="10.5703125" style="253" customWidth="1"/>
    <col min="2821" max="2821" width="11" style="253" customWidth="1"/>
    <col min="2822" max="2822" width="12.140625" style="253" customWidth="1"/>
    <col min="2823" max="2823" width="10.85546875" style="253" customWidth="1"/>
    <col min="2824" max="2824" width="6.7109375" style="253" customWidth="1"/>
    <col min="2825" max="2825" width="9" style="253" customWidth="1"/>
    <col min="2826" max="2826" width="9.42578125" style="253" customWidth="1"/>
    <col min="2827" max="2827" width="6.7109375" style="253" customWidth="1"/>
    <col min="2828" max="2828" width="9" style="253" customWidth="1"/>
    <col min="2829" max="2829" width="9.42578125" style="253" customWidth="1"/>
    <col min="2830" max="2830" width="12.140625" style="253" customWidth="1"/>
    <col min="2831" max="2831" width="13" style="253" customWidth="1"/>
    <col min="2832" max="2832" width="11.42578125" style="253" customWidth="1"/>
    <col min="2833" max="2833" width="11.28515625" style="253" customWidth="1"/>
    <col min="2834" max="2835" width="13.42578125" style="253" customWidth="1"/>
    <col min="2836" max="3072" width="9.140625" style="253"/>
    <col min="3073" max="3073" width="0" style="253" hidden="1" customWidth="1"/>
    <col min="3074" max="3074" width="15.42578125" style="253" customWidth="1"/>
    <col min="3075" max="3075" width="9.140625" style="253" customWidth="1"/>
    <col min="3076" max="3076" width="10.5703125" style="253" customWidth="1"/>
    <col min="3077" max="3077" width="11" style="253" customWidth="1"/>
    <col min="3078" max="3078" width="12.140625" style="253" customWidth="1"/>
    <col min="3079" max="3079" width="10.85546875" style="253" customWidth="1"/>
    <col min="3080" max="3080" width="6.7109375" style="253" customWidth="1"/>
    <col min="3081" max="3081" width="9" style="253" customWidth="1"/>
    <col min="3082" max="3082" width="9.42578125" style="253" customWidth="1"/>
    <col min="3083" max="3083" width="6.7109375" style="253" customWidth="1"/>
    <col min="3084" max="3084" width="9" style="253" customWidth="1"/>
    <col min="3085" max="3085" width="9.42578125" style="253" customWidth="1"/>
    <col min="3086" max="3086" width="12.140625" style="253" customWidth="1"/>
    <col min="3087" max="3087" width="13" style="253" customWidth="1"/>
    <col min="3088" max="3088" width="11.42578125" style="253" customWidth="1"/>
    <col min="3089" max="3089" width="11.28515625" style="253" customWidth="1"/>
    <col min="3090" max="3091" width="13.42578125" style="253" customWidth="1"/>
    <col min="3092" max="3328" width="9.140625" style="253"/>
    <col min="3329" max="3329" width="0" style="253" hidden="1" customWidth="1"/>
    <col min="3330" max="3330" width="15.42578125" style="253" customWidth="1"/>
    <col min="3331" max="3331" width="9.140625" style="253" customWidth="1"/>
    <col min="3332" max="3332" width="10.5703125" style="253" customWidth="1"/>
    <col min="3333" max="3333" width="11" style="253" customWidth="1"/>
    <col min="3334" max="3334" width="12.140625" style="253" customWidth="1"/>
    <col min="3335" max="3335" width="10.85546875" style="253" customWidth="1"/>
    <col min="3336" max="3336" width="6.7109375" style="253" customWidth="1"/>
    <col min="3337" max="3337" width="9" style="253" customWidth="1"/>
    <col min="3338" max="3338" width="9.42578125" style="253" customWidth="1"/>
    <col min="3339" max="3339" width="6.7109375" style="253" customWidth="1"/>
    <col min="3340" max="3340" width="9" style="253" customWidth="1"/>
    <col min="3341" max="3341" width="9.42578125" style="253" customWidth="1"/>
    <col min="3342" max="3342" width="12.140625" style="253" customWidth="1"/>
    <col min="3343" max="3343" width="13" style="253" customWidth="1"/>
    <col min="3344" max="3344" width="11.42578125" style="253" customWidth="1"/>
    <col min="3345" max="3345" width="11.28515625" style="253" customWidth="1"/>
    <col min="3346" max="3347" width="13.42578125" style="253" customWidth="1"/>
    <col min="3348" max="3584" width="9.140625" style="253"/>
    <col min="3585" max="3585" width="0" style="253" hidden="1" customWidth="1"/>
    <col min="3586" max="3586" width="15.42578125" style="253" customWidth="1"/>
    <col min="3587" max="3587" width="9.140625" style="253" customWidth="1"/>
    <col min="3588" max="3588" width="10.5703125" style="253" customWidth="1"/>
    <col min="3589" max="3589" width="11" style="253" customWidth="1"/>
    <col min="3590" max="3590" width="12.140625" style="253" customWidth="1"/>
    <col min="3591" max="3591" width="10.85546875" style="253" customWidth="1"/>
    <col min="3592" max="3592" width="6.7109375" style="253" customWidth="1"/>
    <col min="3593" max="3593" width="9" style="253" customWidth="1"/>
    <col min="3594" max="3594" width="9.42578125" style="253" customWidth="1"/>
    <col min="3595" max="3595" width="6.7109375" style="253" customWidth="1"/>
    <col min="3596" max="3596" width="9" style="253" customWidth="1"/>
    <col min="3597" max="3597" width="9.42578125" style="253" customWidth="1"/>
    <col min="3598" max="3598" width="12.140625" style="253" customWidth="1"/>
    <col min="3599" max="3599" width="13" style="253" customWidth="1"/>
    <col min="3600" max="3600" width="11.42578125" style="253" customWidth="1"/>
    <col min="3601" max="3601" width="11.28515625" style="253" customWidth="1"/>
    <col min="3602" max="3603" width="13.42578125" style="253" customWidth="1"/>
    <col min="3604" max="3840" width="9.140625" style="253"/>
    <col min="3841" max="3841" width="0" style="253" hidden="1" customWidth="1"/>
    <col min="3842" max="3842" width="15.42578125" style="253" customWidth="1"/>
    <col min="3843" max="3843" width="9.140625" style="253" customWidth="1"/>
    <col min="3844" max="3844" width="10.5703125" style="253" customWidth="1"/>
    <col min="3845" max="3845" width="11" style="253" customWidth="1"/>
    <col min="3846" max="3846" width="12.140625" style="253" customWidth="1"/>
    <col min="3847" max="3847" width="10.85546875" style="253" customWidth="1"/>
    <col min="3848" max="3848" width="6.7109375" style="253" customWidth="1"/>
    <col min="3849" max="3849" width="9" style="253" customWidth="1"/>
    <col min="3850" max="3850" width="9.42578125" style="253" customWidth="1"/>
    <col min="3851" max="3851" width="6.7109375" style="253" customWidth="1"/>
    <col min="3852" max="3852" width="9" style="253" customWidth="1"/>
    <col min="3853" max="3853" width="9.42578125" style="253" customWidth="1"/>
    <col min="3854" max="3854" width="12.140625" style="253" customWidth="1"/>
    <col min="3855" max="3855" width="13" style="253" customWidth="1"/>
    <col min="3856" max="3856" width="11.42578125" style="253" customWidth="1"/>
    <col min="3857" max="3857" width="11.28515625" style="253" customWidth="1"/>
    <col min="3858" max="3859" width="13.42578125" style="253" customWidth="1"/>
    <col min="3860" max="4096" width="9.140625" style="253"/>
    <col min="4097" max="4097" width="0" style="253" hidden="1" customWidth="1"/>
    <col min="4098" max="4098" width="15.42578125" style="253" customWidth="1"/>
    <col min="4099" max="4099" width="9.140625" style="253" customWidth="1"/>
    <col min="4100" max="4100" width="10.5703125" style="253" customWidth="1"/>
    <col min="4101" max="4101" width="11" style="253" customWidth="1"/>
    <col min="4102" max="4102" width="12.140625" style="253" customWidth="1"/>
    <col min="4103" max="4103" width="10.85546875" style="253" customWidth="1"/>
    <col min="4104" max="4104" width="6.7109375" style="253" customWidth="1"/>
    <col min="4105" max="4105" width="9" style="253" customWidth="1"/>
    <col min="4106" max="4106" width="9.42578125" style="253" customWidth="1"/>
    <col min="4107" max="4107" width="6.7109375" style="253" customWidth="1"/>
    <col min="4108" max="4108" width="9" style="253" customWidth="1"/>
    <col min="4109" max="4109" width="9.42578125" style="253" customWidth="1"/>
    <col min="4110" max="4110" width="12.140625" style="253" customWidth="1"/>
    <col min="4111" max="4111" width="13" style="253" customWidth="1"/>
    <col min="4112" max="4112" width="11.42578125" style="253" customWidth="1"/>
    <col min="4113" max="4113" width="11.28515625" style="253" customWidth="1"/>
    <col min="4114" max="4115" width="13.42578125" style="253" customWidth="1"/>
    <col min="4116" max="4352" width="9.140625" style="253"/>
    <col min="4353" max="4353" width="0" style="253" hidden="1" customWidth="1"/>
    <col min="4354" max="4354" width="15.42578125" style="253" customWidth="1"/>
    <col min="4355" max="4355" width="9.140625" style="253" customWidth="1"/>
    <col min="4356" max="4356" width="10.5703125" style="253" customWidth="1"/>
    <col min="4357" max="4357" width="11" style="253" customWidth="1"/>
    <col min="4358" max="4358" width="12.140625" style="253" customWidth="1"/>
    <col min="4359" max="4359" width="10.85546875" style="253" customWidth="1"/>
    <col min="4360" max="4360" width="6.7109375" style="253" customWidth="1"/>
    <col min="4361" max="4361" width="9" style="253" customWidth="1"/>
    <col min="4362" max="4362" width="9.42578125" style="253" customWidth="1"/>
    <col min="4363" max="4363" width="6.7109375" style="253" customWidth="1"/>
    <col min="4364" max="4364" width="9" style="253" customWidth="1"/>
    <col min="4365" max="4365" width="9.42578125" style="253" customWidth="1"/>
    <col min="4366" max="4366" width="12.140625" style="253" customWidth="1"/>
    <col min="4367" max="4367" width="13" style="253" customWidth="1"/>
    <col min="4368" max="4368" width="11.42578125" style="253" customWidth="1"/>
    <col min="4369" max="4369" width="11.28515625" style="253" customWidth="1"/>
    <col min="4370" max="4371" width="13.42578125" style="253" customWidth="1"/>
    <col min="4372" max="4608" width="9.140625" style="253"/>
    <col min="4609" max="4609" width="0" style="253" hidden="1" customWidth="1"/>
    <col min="4610" max="4610" width="15.42578125" style="253" customWidth="1"/>
    <col min="4611" max="4611" width="9.140625" style="253" customWidth="1"/>
    <col min="4612" max="4612" width="10.5703125" style="253" customWidth="1"/>
    <col min="4613" max="4613" width="11" style="253" customWidth="1"/>
    <col min="4614" max="4614" width="12.140625" style="253" customWidth="1"/>
    <col min="4615" max="4615" width="10.85546875" style="253" customWidth="1"/>
    <col min="4616" max="4616" width="6.7109375" style="253" customWidth="1"/>
    <col min="4617" max="4617" width="9" style="253" customWidth="1"/>
    <col min="4618" max="4618" width="9.42578125" style="253" customWidth="1"/>
    <col min="4619" max="4619" width="6.7109375" style="253" customWidth="1"/>
    <col min="4620" max="4620" width="9" style="253" customWidth="1"/>
    <col min="4621" max="4621" width="9.42578125" style="253" customWidth="1"/>
    <col min="4622" max="4622" width="12.140625" style="253" customWidth="1"/>
    <col min="4623" max="4623" width="13" style="253" customWidth="1"/>
    <col min="4624" max="4624" width="11.42578125" style="253" customWidth="1"/>
    <col min="4625" max="4625" width="11.28515625" style="253" customWidth="1"/>
    <col min="4626" max="4627" width="13.42578125" style="253" customWidth="1"/>
    <col min="4628" max="4864" width="9.140625" style="253"/>
    <col min="4865" max="4865" width="0" style="253" hidden="1" customWidth="1"/>
    <col min="4866" max="4866" width="15.42578125" style="253" customWidth="1"/>
    <col min="4867" max="4867" width="9.140625" style="253" customWidth="1"/>
    <col min="4868" max="4868" width="10.5703125" style="253" customWidth="1"/>
    <col min="4869" max="4869" width="11" style="253" customWidth="1"/>
    <col min="4870" max="4870" width="12.140625" style="253" customWidth="1"/>
    <col min="4871" max="4871" width="10.85546875" style="253" customWidth="1"/>
    <col min="4872" max="4872" width="6.7109375" style="253" customWidth="1"/>
    <col min="4873" max="4873" width="9" style="253" customWidth="1"/>
    <col min="4874" max="4874" width="9.42578125" style="253" customWidth="1"/>
    <col min="4875" max="4875" width="6.7109375" style="253" customWidth="1"/>
    <col min="4876" max="4876" width="9" style="253" customWidth="1"/>
    <col min="4877" max="4877" width="9.42578125" style="253" customWidth="1"/>
    <col min="4878" max="4878" width="12.140625" style="253" customWidth="1"/>
    <col min="4879" max="4879" width="13" style="253" customWidth="1"/>
    <col min="4880" max="4880" width="11.42578125" style="253" customWidth="1"/>
    <col min="4881" max="4881" width="11.28515625" style="253" customWidth="1"/>
    <col min="4882" max="4883" width="13.42578125" style="253" customWidth="1"/>
    <col min="4884" max="5120" width="9.140625" style="253"/>
    <col min="5121" max="5121" width="0" style="253" hidden="1" customWidth="1"/>
    <col min="5122" max="5122" width="15.42578125" style="253" customWidth="1"/>
    <col min="5123" max="5123" width="9.140625" style="253" customWidth="1"/>
    <col min="5124" max="5124" width="10.5703125" style="253" customWidth="1"/>
    <col min="5125" max="5125" width="11" style="253" customWidth="1"/>
    <col min="5126" max="5126" width="12.140625" style="253" customWidth="1"/>
    <col min="5127" max="5127" width="10.85546875" style="253" customWidth="1"/>
    <col min="5128" max="5128" width="6.7109375" style="253" customWidth="1"/>
    <col min="5129" max="5129" width="9" style="253" customWidth="1"/>
    <col min="5130" max="5130" width="9.42578125" style="253" customWidth="1"/>
    <col min="5131" max="5131" width="6.7109375" style="253" customWidth="1"/>
    <col min="5132" max="5132" width="9" style="253" customWidth="1"/>
    <col min="5133" max="5133" width="9.42578125" style="253" customWidth="1"/>
    <col min="5134" max="5134" width="12.140625" style="253" customWidth="1"/>
    <col min="5135" max="5135" width="13" style="253" customWidth="1"/>
    <col min="5136" max="5136" width="11.42578125" style="253" customWidth="1"/>
    <col min="5137" max="5137" width="11.28515625" style="253" customWidth="1"/>
    <col min="5138" max="5139" width="13.42578125" style="253" customWidth="1"/>
    <col min="5140" max="5376" width="9.140625" style="253"/>
    <col min="5377" max="5377" width="0" style="253" hidden="1" customWidth="1"/>
    <col min="5378" max="5378" width="15.42578125" style="253" customWidth="1"/>
    <col min="5379" max="5379" width="9.140625" style="253" customWidth="1"/>
    <col min="5380" max="5380" width="10.5703125" style="253" customWidth="1"/>
    <col min="5381" max="5381" width="11" style="253" customWidth="1"/>
    <col min="5382" max="5382" width="12.140625" style="253" customWidth="1"/>
    <col min="5383" max="5383" width="10.85546875" style="253" customWidth="1"/>
    <col min="5384" max="5384" width="6.7109375" style="253" customWidth="1"/>
    <col min="5385" max="5385" width="9" style="253" customWidth="1"/>
    <col min="5386" max="5386" width="9.42578125" style="253" customWidth="1"/>
    <col min="5387" max="5387" width="6.7109375" style="253" customWidth="1"/>
    <col min="5388" max="5388" width="9" style="253" customWidth="1"/>
    <col min="5389" max="5389" width="9.42578125" style="253" customWidth="1"/>
    <col min="5390" max="5390" width="12.140625" style="253" customWidth="1"/>
    <col min="5391" max="5391" width="13" style="253" customWidth="1"/>
    <col min="5392" max="5392" width="11.42578125" style="253" customWidth="1"/>
    <col min="5393" max="5393" width="11.28515625" style="253" customWidth="1"/>
    <col min="5394" max="5395" width="13.42578125" style="253" customWidth="1"/>
    <col min="5396" max="5632" width="9.140625" style="253"/>
    <col min="5633" max="5633" width="0" style="253" hidden="1" customWidth="1"/>
    <col min="5634" max="5634" width="15.42578125" style="253" customWidth="1"/>
    <col min="5635" max="5635" width="9.140625" style="253" customWidth="1"/>
    <col min="5636" max="5636" width="10.5703125" style="253" customWidth="1"/>
    <col min="5637" max="5637" width="11" style="253" customWidth="1"/>
    <col min="5638" max="5638" width="12.140625" style="253" customWidth="1"/>
    <col min="5639" max="5639" width="10.85546875" style="253" customWidth="1"/>
    <col min="5640" max="5640" width="6.7109375" style="253" customWidth="1"/>
    <col min="5641" max="5641" width="9" style="253" customWidth="1"/>
    <col min="5642" max="5642" width="9.42578125" style="253" customWidth="1"/>
    <col min="5643" max="5643" width="6.7109375" style="253" customWidth="1"/>
    <col min="5644" max="5644" width="9" style="253" customWidth="1"/>
    <col min="5645" max="5645" width="9.42578125" style="253" customWidth="1"/>
    <col min="5646" max="5646" width="12.140625" style="253" customWidth="1"/>
    <col min="5647" max="5647" width="13" style="253" customWidth="1"/>
    <col min="5648" max="5648" width="11.42578125" style="253" customWidth="1"/>
    <col min="5649" max="5649" width="11.28515625" style="253" customWidth="1"/>
    <col min="5650" max="5651" width="13.42578125" style="253" customWidth="1"/>
    <col min="5652" max="5888" width="9.140625" style="253"/>
    <col min="5889" max="5889" width="0" style="253" hidden="1" customWidth="1"/>
    <col min="5890" max="5890" width="15.42578125" style="253" customWidth="1"/>
    <col min="5891" max="5891" width="9.140625" style="253" customWidth="1"/>
    <col min="5892" max="5892" width="10.5703125" style="253" customWidth="1"/>
    <col min="5893" max="5893" width="11" style="253" customWidth="1"/>
    <col min="5894" max="5894" width="12.140625" style="253" customWidth="1"/>
    <col min="5895" max="5895" width="10.85546875" style="253" customWidth="1"/>
    <col min="5896" max="5896" width="6.7109375" style="253" customWidth="1"/>
    <col min="5897" max="5897" width="9" style="253" customWidth="1"/>
    <col min="5898" max="5898" width="9.42578125" style="253" customWidth="1"/>
    <col min="5899" max="5899" width="6.7109375" style="253" customWidth="1"/>
    <col min="5900" max="5900" width="9" style="253" customWidth="1"/>
    <col min="5901" max="5901" width="9.42578125" style="253" customWidth="1"/>
    <col min="5902" max="5902" width="12.140625" style="253" customWidth="1"/>
    <col min="5903" max="5903" width="13" style="253" customWidth="1"/>
    <col min="5904" max="5904" width="11.42578125" style="253" customWidth="1"/>
    <col min="5905" max="5905" width="11.28515625" style="253" customWidth="1"/>
    <col min="5906" max="5907" width="13.42578125" style="253" customWidth="1"/>
    <col min="5908" max="6144" width="9.140625" style="253"/>
    <col min="6145" max="6145" width="0" style="253" hidden="1" customWidth="1"/>
    <col min="6146" max="6146" width="15.42578125" style="253" customWidth="1"/>
    <col min="6147" max="6147" width="9.140625" style="253" customWidth="1"/>
    <col min="6148" max="6148" width="10.5703125" style="253" customWidth="1"/>
    <col min="6149" max="6149" width="11" style="253" customWidth="1"/>
    <col min="6150" max="6150" width="12.140625" style="253" customWidth="1"/>
    <col min="6151" max="6151" width="10.85546875" style="253" customWidth="1"/>
    <col min="6152" max="6152" width="6.7109375" style="253" customWidth="1"/>
    <col min="6153" max="6153" width="9" style="253" customWidth="1"/>
    <col min="6154" max="6154" width="9.42578125" style="253" customWidth="1"/>
    <col min="6155" max="6155" width="6.7109375" style="253" customWidth="1"/>
    <col min="6156" max="6156" width="9" style="253" customWidth="1"/>
    <col min="6157" max="6157" width="9.42578125" style="253" customWidth="1"/>
    <col min="6158" max="6158" width="12.140625" style="253" customWidth="1"/>
    <col min="6159" max="6159" width="13" style="253" customWidth="1"/>
    <col min="6160" max="6160" width="11.42578125" style="253" customWidth="1"/>
    <col min="6161" max="6161" width="11.28515625" style="253" customWidth="1"/>
    <col min="6162" max="6163" width="13.42578125" style="253" customWidth="1"/>
    <col min="6164" max="6400" width="9.140625" style="253"/>
    <col min="6401" max="6401" width="0" style="253" hidden="1" customWidth="1"/>
    <col min="6402" max="6402" width="15.42578125" style="253" customWidth="1"/>
    <col min="6403" max="6403" width="9.140625" style="253" customWidth="1"/>
    <col min="6404" max="6404" width="10.5703125" style="253" customWidth="1"/>
    <col min="6405" max="6405" width="11" style="253" customWidth="1"/>
    <col min="6406" max="6406" width="12.140625" style="253" customWidth="1"/>
    <col min="6407" max="6407" width="10.85546875" style="253" customWidth="1"/>
    <col min="6408" max="6408" width="6.7109375" style="253" customWidth="1"/>
    <col min="6409" max="6409" width="9" style="253" customWidth="1"/>
    <col min="6410" max="6410" width="9.42578125" style="253" customWidth="1"/>
    <col min="6411" max="6411" width="6.7109375" style="253" customWidth="1"/>
    <col min="6412" max="6412" width="9" style="253" customWidth="1"/>
    <col min="6413" max="6413" width="9.42578125" style="253" customWidth="1"/>
    <col min="6414" max="6414" width="12.140625" style="253" customWidth="1"/>
    <col min="6415" max="6415" width="13" style="253" customWidth="1"/>
    <col min="6416" max="6416" width="11.42578125" style="253" customWidth="1"/>
    <col min="6417" max="6417" width="11.28515625" style="253" customWidth="1"/>
    <col min="6418" max="6419" width="13.42578125" style="253" customWidth="1"/>
    <col min="6420" max="6656" width="9.140625" style="253"/>
    <col min="6657" max="6657" width="0" style="253" hidden="1" customWidth="1"/>
    <col min="6658" max="6658" width="15.42578125" style="253" customWidth="1"/>
    <col min="6659" max="6659" width="9.140625" style="253" customWidth="1"/>
    <col min="6660" max="6660" width="10.5703125" style="253" customWidth="1"/>
    <col min="6661" max="6661" width="11" style="253" customWidth="1"/>
    <col min="6662" max="6662" width="12.140625" style="253" customWidth="1"/>
    <col min="6663" max="6663" width="10.85546875" style="253" customWidth="1"/>
    <col min="6664" max="6664" width="6.7109375" style="253" customWidth="1"/>
    <col min="6665" max="6665" width="9" style="253" customWidth="1"/>
    <col min="6666" max="6666" width="9.42578125" style="253" customWidth="1"/>
    <col min="6667" max="6667" width="6.7109375" style="253" customWidth="1"/>
    <col min="6668" max="6668" width="9" style="253" customWidth="1"/>
    <col min="6669" max="6669" width="9.42578125" style="253" customWidth="1"/>
    <col min="6670" max="6670" width="12.140625" style="253" customWidth="1"/>
    <col min="6671" max="6671" width="13" style="253" customWidth="1"/>
    <col min="6672" max="6672" width="11.42578125" style="253" customWidth="1"/>
    <col min="6673" max="6673" width="11.28515625" style="253" customWidth="1"/>
    <col min="6674" max="6675" width="13.42578125" style="253" customWidth="1"/>
    <col min="6676" max="6912" width="9.140625" style="253"/>
    <col min="6913" max="6913" width="0" style="253" hidden="1" customWidth="1"/>
    <col min="6914" max="6914" width="15.42578125" style="253" customWidth="1"/>
    <col min="6915" max="6915" width="9.140625" style="253" customWidth="1"/>
    <col min="6916" max="6916" width="10.5703125" style="253" customWidth="1"/>
    <col min="6917" max="6917" width="11" style="253" customWidth="1"/>
    <col min="6918" max="6918" width="12.140625" style="253" customWidth="1"/>
    <col min="6919" max="6919" width="10.85546875" style="253" customWidth="1"/>
    <col min="6920" max="6920" width="6.7109375" style="253" customWidth="1"/>
    <col min="6921" max="6921" width="9" style="253" customWidth="1"/>
    <col min="6922" max="6922" width="9.42578125" style="253" customWidth="1"/>
    <col min="6923" max="6923" width="6.7109375" style="253" customWidth="1"/>
    <col min="6924" max="6924" width="9" style="253" customWidth="1"/>
    <col min="6925" max="6925" width="9.42578125" style="253" customWidth="1"/>
    <col min="6926" max="6926" width="12.140625" style="253" customWidth="1"/>
    <col min="6927" max="6927" width="13" style="253" customWidth="1"/>
    <col min="6928" max="6928" width="11.42578125" style="253" customWidth="1"/>
    <col min="6929" max="6929" width="11.28515625" style="253" customWidth="1"/>
    <col min="6930" max="6931" width="13.42578125" style="253" customWidth="1"/>
    <col min="6932" max="7168" width="9.140625" style="253"/>
    <col min="7169" max="7169" width="0" style="253" hidden="1" customWidth="1"/>
    <col min="7170" max="7170" width="15.42578125" style="253" customWidth="1"/>
    <col min="7171" max="7171" width="9.140625" style="253" customWidth="1"/>
    <col min="7172" max="7172" width="10.5703125" style="253" customWidth="1"/>
    <col min="7173" max="7173" width="11" style="253" customWidth="1"/>
    <col min="7174" max="7174" width="12.140625" style="253" customWidth="1"/>
    <col min="7175" max="7175" width="10.85546875" style="253" customWidth="1"/>
    <col min="7176" max="7176" width="6.7109375" style="253" customWidth="1"/>
    <col min="7177" max="7177" width="9" style="253" customWidth="1"/>
    <col min="7178" max="7178" width="9.42578125" style="253" customWidth="1"/>
    <col min="7179" max="7179" width="6.7109375" style="253" customWidth="1"/>
    <col min="7180" max="7180" width="9" style="253" customWidth="1"/>
    <col min="7181" max="7181" width="9.42578125" style="253" customWidth="1"/>
    <col min="7182" max="7182" width="12.140625" style="253" customWidth="1"/>
    <col min="7183" max="7183" width="13" style="253" customWidth="1"/>
    <col min="7184" max="7184" width="11.42578125" style="253" customWidth="1"/>
    <col min="7185" max="7185" width="11.28515625" style="253" customWidth="1"/>
    <col min="7186" max="7187" width="13.42578125" style="253" customWidth="1"/>
    <col min="7188" max="7424" width="9.140625" style="253"/>
    <col min="7425" max="7425" width="0" style="253" hidden="1" customWidth="1"/>
    <col min="7426" max="7426" width="15.42578125" style="253" customWidth="1"/>
    <col min="7427" max="7427" width="9.140625" style="253" customWidth="1"/>
    <col min="7428" max="7428" width="10.5703125" style="253" customWidth="1"/>
    <col min="7429" max="7429" width="11" style="253" customWidth="1"/>
    <col min="7430" max="7430" width="12.140625" style="253" customWidth="1"/>
    <col min="7431" max="7431" width="10.85546875" style="253" customWidth="1"/>
    <col min="7432" max="7432" width="6.7109375" style="253" customWidth="1"/>
    <col min="7433" max="7433" width="9" style="253" customWidth="1"/>
    <col min="7434" max="7434" width="9.42578125" style="253" customWidth="1"/>
    <col min="7435" max="7435" width="6.7109375" style="253" customWidth="1"/>
    <col min="7436" max="7436" width="9" style="253" customWidth="1"/>
    <col min="7437" max="7437" width="9.42578125" style="253" customWidth="1"/>
    <col min="7438" max="7438" width="12.140625" style="253" customWidth="1"/>
    <col min="7439" max="7439" width="13" style="253" customWidth="1"/>
    <col min="7440" max="7440" width="11.42578125" style="253" customWidth="1"/>
    <col min="7441" max="7441" width="11.28515625" style="253" customWidth="1"/>
    <col min="7442" max="7443" width="13.42578125" style="253" customWidth="1"/>
    <col min="7444" max="7680" width="9.140625" style="253"/>
    <col min="7681" max="7681" width="0" style="253" hidden="1" customWidth="1"/>
    <col min="7682" max="7682" width="15.42578125" style="253" customWidth="1"/>
    <col min="7683" max="7683" width="9.140625" style="253" customWidth="1"/>
    <col min="7684" max="7684" width="10.5703125" style="253" customWidth="1"/>
    <col min="7685" max="7685" width="11" style="253" customWidth="1"/>
    <col min="7686" max="7686" width="12.140625" style="253" customWidth="1"/>
    <col min="7687" max="7687" width="10.85546875" style="253" customWidth="1"/>
    <col min="7688" max="7688" width="6.7109375" style="253" customWidth="1"/>
    <col min="7689" max="7689" width="9" style="253" customWidth="1"/>
    <col min="7690" max="7690" width="9.42578125" style="253" customWidth="1"/>
    <col min="7691" max="7691" width="6.7109375" style="253" customWidth="1"/>
    <col min="7692" max="7692" width="9" style="253" customWidth="1"/>
    <col min="7693" max="7693" width="9.42578125" style="253" customWidth="1"/>
    <col min="7694" max="7694" width="12.140625" style="253" customWidth="1"/>
    <col min="7695" max="7695" width="13" style="253" customWidth="1"/>
    <col min="7696" max="7696" width="11.42578125" style="253" customWidth="1"/>
    <col min="7697" max="7697" width="11.28515625" style="253" customWidth="1"/>
    <col min="7698" max="7699" width="13.42578125" style="253" customWidth="1"/>
    <col min="7700" max="7936" width="9.140625" style="253"/>
    <col min="7937" max="7937" width="0" style="253" hidden="1" customWidth="1"/>
    <col min="7938" max="7938" width="15.42578125" style="253" customWidth="1"/>
    <col min="7939" max="7939" width="9.140625" style="253" customWidth="1"/>
    <col min="7940" max="7940" width="10.5703125" style="253" customWidth="1"/>
    <col min="7941" max="7941" width="11" style="253" customWidth="1"/>
    <col min="7942" max="7942" width="12.140625" style="253" customWidth="1"/>
    <col min="7943" max="7943" width="10.85546875" style="253" customWidth="1"/>
    <col min="7944" max="7944" width="6.7109375" style="253" customWidth="1"/>
    <col min="7945" max="7945" width="9" style="253" customWidth="1"/>
    <col min="7946" max="7946" width="9.42578125" style="253" customWidth="1"/>
    <col min="7947" max="7947" width="6.7109375" style="253" customWidth="1"/>
    <col min="7948" max="7948" width="9" style="253" customWidth="1"/>
    <col min="7949" max="7949" width="9.42578125" style="253" customWidth="1"/>
    <col min="7950" max="7950" width="12.140625" style="253" customWidth="1"/>
    <col min="7951" max="7951" width="13" style="253" customWidth="1"/>
    <col min="7952" max="7952" width="11.42578125" style="253" customWidth="1"/>
    <col min="7953" max="7953" width="11.28515625" style="253" customWidth="1"/>
    <col min="7954" max="7955" width="13.42578125" style="253" customWidth="1"/>
    <col min="7956" max="8192" width="9.140625" style="253"/>
    <col min="8193" max="8193" width="0" style="253" hidden="1" customWidth="1"/>
    <col min="8194" max="8194" width="15.42578125" style="253" customWidth="1"/>
    <col min="8195" max="8195" width="9.140625" style="253" customWidth="1"/>
    <col min="8196" max="8196" width="10.5703125" style="253" customWidth="1"/>
    <col min="8197" max="8197" width="11" style="253" customWidth="1"/>
    <col min="8198" max="8198" width="12.140625" style="253" customWidth="1"/>
    <col min="8199" max="8199" width="10.85546875" style="253" customWidth="1"/>
    <col min="8200" max="8200" width="6.7109375" style="253" customWidth="1"/>
    <col min="8201" max="8201" width="9" style="253" customWidth="1"/>
    <col min="8202" max="8202" width="9.42578125" style="253" customWidth="1"/>
    <col min="8203" max="8203" width="6.7109375" style="253" customWidth="1"/>
    <col min="8204" max="8204" width="9" style="253" customWidth="1"/>
    <col min="8205" max="8205" width="9.42578125" style="253" customWidth="1"/>
    <col min="8206" max="8206" width="12.140625" style="253" customWidth="1"/>
    <col min="8207" max="8207" width="13" style="253" customWidth="1"/>
    <col min="8208" max="8208" width="11.42578125" style="253" customWidth="1"/>
    <col min="8209" max="8209" width="11.28515625" style="253" customWidth="1"/>
    <col min="8210" max="8211" width="13.42578125" style="253" customWidth="1"/>
    <col min="8212" max="8448" width="9.140625" style="253"/>
    <col min="8449" max="8449" width="0" style="253" hidden="1" customWidth="1"/>
    <col min="8450" max="8450" width="15.42578125" style="253" customWidth="1"/>
    <col min="8451" max="8451" width="9.140625" style="253" customWidth="1"/>
    <col min="8452" max="8452" width="10.5703125" style="253" customWidth="1"/>
    <col min="8453" max="8453" width="11" style="253" customWidth="1"/>
    <col min="8454" max="8454" width="12.140625" style="253" customWidth="1"/>
    <col min="8455" max="8455" width="10.85546875" style="253" customWidth="1"/>
    <col min="8456" max="8456" width="6.7109375" style="253" customWidth="1"/>
    <col min="8457" max="8457" width="9" style="253" customWidth="1"/>
    <col min="8458" max="8458" width="9.42578125" style="253" customWidth="1"/>
    <col min="8459" max="8459" width="6.7109375" style="253" customWidth="1"/>
    <col min="8460" max="8460" width="9" style="253" customWidth="1"/>
    <col min="8461" max="8461" width="9.42578125" style="253" customWidth="1"/>
    <col min="8462" max="8462" width="12.140625" style="253" customWidth="1"/>
    <col min="8463" max="8463" width="13" style="253" customWidth="1"/>
    <col min="8464" max="8464" width="11.42578125" style="253" customWidth="1"/>
    <col min="8465" max="8465" width="11.28515625" style="253" customWidth="1"/>
    <col min="8466" max="8467" width="13.42578125" style="253" customWidth="1"/>
    <col min="8468" max="8704" width="9.140625" style="253"/>
    <col min="8705" max="8705" width="0" style="253" hidden="1" customWidth="1"/>
    <col min="8706" max="8706" width="15.42578125" style="253" customWidth="1"/>
    <col min="8707" max="8707" width="9.140625" style="253" customWidth="1"/>
    <col min="8708" max="8708" width="10.5703125" style="253" customWidth="1"/>
    <col min="8709" max="8709" width="11" style="253" customWidth="1"/>
    <col min="8710" max="8710" width="12.140625" style="253" customWidth="1"/>
    <col min="8711" max="8711" width="10.85546875" style="253" customWidth="1"/>
    <col min="8712" max="8712" width="6.7109375" style="253" customWidth="1"/>
    <col min="8713" max="8713" width="9" style="253" customWidth="1"/>
    <col min="8714" max="8714" width="9.42578125" style="253" customWidth="1"/>
    <col min="8715" max="8715" width="6.7109375" style="253" customWidth="1"/>
    <col min="8716" max="8716" width="9" style="253" customWidth="1"/>
    <col min="8717" max="8717" width="9.42578125" style="253" customWidth="1"/>
    <col min="8718" max="8718" width="12.140625" style="253" customWidth="1"/>
    <col min="8719" max="8719" width="13" style="253" customWidth="1"/>
    <col min="8720" max="8720" width="11.42578125" style="253" customWidth="1"/>
    <col min="8721" max="8721" width="11.28515625" style="253" customWidth="1"/>
    <col min="8722" max="8723" width="13.42578125" style="253" customWidth="1"/>
    <col min="8724" max="8960" width="9.140625" style="253"/>
    <col min="8961" max="8961" width="0" style="253" hidden="1" customWidth="1"/>
    <col min="8962" max="8962" width="15.42578125" style="253" customWidth="1"/>
    <col min="8963" max="8963" width="9.140625" style="253" customWidth="1"/>
    <col min="8964" max="8964" width="10.5703125" style="253" customWidth="1"/>
    <col min="8965" max="8965" width="11" style="253" customWidth="1"/>
    <col min="8966" max="8966" width="12.140625" style="253" customWidth="1"/>
    <col min="8967" max="8967" width="10.85546875" style="253" customWidth="1"/>
    <col min="8968" max="8968" width="6.7109375" style="253" customWidth="1"/>
    <col min="8969" max="8969" width="9" style="253" customWidth="1"/>
    <col min="8970" max="8970" width="9.42578125" style="253" customWidth="1"/>
    <col min="8971" max="8971" width="6.7109375" style="253" customWidth="1"/>
    <col min="8972" max="8972" width="9" style="253" customWidth="1"/>
    <col min="8973" max="8973" width="9.42578125" style="253" customWidth="1"/>
    <col min="8974" max="8974" width="12.140625" style="253" customWidth="1"/>
    <col min="8975" max="8975" width="13" style="253" customWidth="1"/>
    <col min="8976" max="8976" width="11.42578125" style="253" customWidth="1"/>
    <col min="8977" max="8977" width="11.28515625" style="253" customWidth="1"/>
    <col min="8978" max="8979" width="13.42578125" style="253" customWidth="1"/>
    <col min="8980" max="9216" width="9.140625" style="253"/>
    <col min="9217" max="9217" width="0" style="253" hidden="1" customWidth="1"/>
    <col min="9218" max="9218" width="15.42578125" style="253" customWidth="1"/>
    <col min="9219" max="9219" width="9.140625" style="253" customWidth="1"/>
    <col min="9220" max="9220" width="10.5703125" style="253" customWidth="1"/>
    <col min="9221" max="9221" width="11" style="253" customWidth="1"/>
    <col min="9222" max="9222" width="12.140625" style="253" customWidth="1"/>
    <col min="9223" max="9223" width="10.85546875" style="253" customWidth="1"/>
    <col min="9224" max="9224" width="6.7109375" style="253" customWidth="1"/>
    <col min="9225" max="9225" width="9" style="253" customWidth="1"/>
    <col min="9226" max="9226" width="9.42578125" style="253" customWidth="1"/>
    <col min="9227" max="9227" width="6.7109375" style="253" customWidth="1"/>
    <col min="9228" max="9228" width="9" style="253" customWidth="1"/>
    <col min="9229" max="9229" width="9.42578125" style="253" customWidth="1"/>
    <col min="9230" max="9230" width="12.140625" style="253" customWidth="1"/>
    <col min="9231" max="9231" width="13" style="253" customWidth="1"/>
    <col min="9232" max="9232" width="11.42578125" style="253" customWidth="1"/>
    <col min="9233" max="9233" width="11.28515625" style="253" customWidth="1"/>
    <col min="9234" max="9235" width="13.42578125" style="253" customWidth="1"/>
    <col min="9236" max="9472" width="9.140625" style="253"/>
    <col min="9473" max="9473" width="0" style="253" hidden="1" customWidth="1"/>
    <col min="9474" max="9474" width="15.42578125" style="253" customWidth="1"/>
    <col min="9475" max="9475" width="9.140625" style="253" customWidth="1"/>
    <col min="9476" max="9476" width="10.5703125" style="253" customWidth="1"/>
    <col min="9477" max="9477" width="11" style="253" customWidth="1"/>
    <col min="9478" max="9478" width="12.140625" style="253" customWidth="1"/>
    <col min="9479" max="9479" width="10.85546875" style="253" customWidth="1"/>
    <col min="9480" max="9480" width="6.7109375" style="253" customWidth="1"/>
    <col min="9481" max="9481" width="9" style="253" customWidth="1"/>
    <col min="9482" max="9482" width="9.42578125" style="253" customWidth="1"/>
    <col min="9483" max="9483" width="6.7109375" style="253" customWidth="1"/>
    <col min="9484" max="9484" width="9" style="253" customWidth="1"/>
    <col min="9485" max="9485" width="9.42578125" style="253" customWidth="1"/>
    <col min="9486" max="9486" width="12.140625" style="253" customWidth="1"/>
    <col min="9487" max="9487" width="13" style="253" customWidth="1"/>
    <col min="9488" max="9488" width="11.42578125" style="253" customWidth="1"/>
    <col min="9489" max="9489" width="11.28515625" style="253" customWidth="1"/>
    <col min="9490" max="9491" width="13.42578125" style="253" customWidth="1"/>
    <col min="9492" max="9728" width="9.140625" style="253"/>
    <col min="9729" max="9729" width="0" style="253" hidden="1" customWidth="1"/>
    <col min="9730" max="9730" width="15.42578125" style="253" customWidth="1"/>
    <col min="9731" max="9731" width="9.140625" style="253" customWidth="1"/>
    <col min="9732" max="9732" width="10.5703125" style="253" customWidth="1"/>
    <col min="9733" max="9733" width="11" style="253" customWidth="1"/>
    <col min="9734" max="9734" width="12.140625" style="253" customWidth="1"/>
    <col min="9735" max="9735" width="10.85546875" style="253" customWidth="1"/>
    <col min="9736" max="9736" width="6.7109375" style="253" customWidth="1"/>
    <col min="9737" max="9737" width="9" style="253" customWidth="1"/>
    <col min="9738" max="9738" width="9.42578125" style="253" customWidth="1"/>
    <col min="9739" max="9739" width="6.7109375" style="253" customWidth="1"/>
    <col min="9740" max="9740" width="9" style="253" customWidth="1"/>
    <col min="9741" max="9741" width="9.42578125" style="253" customWidth="1"/>
    <col min="9742" max="9742" width="12.140625" style="253" customWidth="1"/>
    <col min="9743" max="9743" width="13" style="253" customWidth="1"/>
    <col min="9744" max="9744" width="11.42578125" style="253" customWidth="1"/>
    <col min="9745" max="9745" width="11.28515625" style="253" customWidth="1"/>
    <col min="9746" max="9747" width="13.42578125" style="253" customWidth="1"/>
    <col min="9748" max="9984" width="9.140625" style="253"/>
    <col min="9985" max="9985" width="0" style="253" hidden="1" customWidth="1"/>
    <col min="9986" max="9986" width="15.42578125" style="253" customWidth="1"/>
    <col min="9987" max="9987" width="9.140625" style="253" customWidth="1"/>
    <col min="9988" max="9988" width="10.5703125" style="253" customWidth="1"/>
    <col min="9989" max="9989" width="11" style="253" customWidth="1"/>
    <col min="9990" max="9990" width="12.140625" style="253" customWidth="1"/>
    <col min="9991" max="9991" width="10.85546875" style="253" customWidth="1"/>
    <col min="9992" max="9992" width="6.7109375" style="253" customWidth="1"/>
    <col min="9993" max="9993" width="9" style="253" customWidth="1"/>
    <col min="9994" max="9994" width="9.42578125" style="253" customWidth="1"/>
    <col min="9995" max="9995" width="6.7109375" style="253" customWidth="1"/>
    <col min="9996" max="9996" width="9" style="253" customWidth="1"/>
    <col min="9997" max="9997" width="9.42578125" style="253" customWidth="1"/>
    <col min="9998" max="9998" width="12.140625" style="253" customWidth="1"/>
    <col min="9999" max="9999" width="13" style="253" customWidth="1"/>
    <col min="10000" max="10000" width="11.42578125" style="253" customWidth="1"/>
    <col min="10001" max="10001" width="11.28515625" style="253" customWidth="1"/>
    <col min="10002" max="10003" width="13.42578125" style="253" customWidth="1"/>
    <col min="10004" max="10240" width="9.140625" style="253"/>
    <col min="10241" max="10241" width="0" style="253" hidden="1" customWidth="1"/>
    <col min="10242" max="10242" width="15.42578125" style="253" customWidth="1"/>
    <col min="10243" max="10243" width="9.140625" style="253" customWidth="1"/>
    <col min="10244" max="10244" width="10.5703125" style="253" customWidth="1"/>
    <col min="10245" max="10245" width="11" style="253" customWidth="1"/>
    <col min="10246" max="10246" width="12.140625" style="253" customWidth="1"/>
    <col min="10247" max="10247" width="10.85546875" style="253" customWidth="1"/>
    <col min="10248" max="10248" width="6.7109375" style="253" customWidth="1"/>
    <col min="10249" max="10249" width="9" style="253" customWidth="1"/>
    <col min="10250" max="10250" width="9.42578125" style="253" customWidth="1"/>
    <col min="10251" max="10251" width="6.7109375" style="253" customWidth="1"/>
    <col min="10252" max="10252" width="9" style="253" customWidth="1"/>
    <col min="10253" max="10253" width="9.42578125" style="253" customWidth="1"/>
    <col min="10254" max="10254" width="12.140625" style="253" customWidth="1"/>
    <col min="10255" max="10255" width="13" style="253" customWidth="1"/>
    <col min="10256" max="10256" width="11.42578125" style="253" customWidth="1"/>
    <col min="10257" max="10257" width="11.28515625" style="253" customWidth="1"/>
    <col min="10258" max="10259" width="13.42578125" style="253" customWidth="1"/>
    <col min="10260" max="10496" width="9.140625" style="253"/>
    <col min="10497" max="10497" width="0" style="253" hidden="1" customWidth="1"/>
    <col min="10498" max="10498" width="15.42578125" style="253" customWidth="1"/>
    <col min="10499" max="10499" width="9.140625" style="253" customWidth="1"/>
    <col min="10500" max="10500" width="10.5703125" style="253" customWidth="1"/>
    <col min="10501" max="10501" width="11" style="253" customWidth="1"/>
    <col min="10502" max="10502" width="12.140625" style="253" customWidth="1"/>
    <col min="10503" max="10503" width="10.85546875" style="253" customWidth="1"/>
    <col min="10504" max="10504" width="6.7109375" style="253" customWidth="1"/>
    <col min="10505" max="10505" width="9" style="253" customWidth="1"/>
    <col min="10506" max="10506" width="9.42578125" style="253" customWidth="1"/>
    <col min="10507" max="10507" width="6.7109375" style="253" customWidth="1"/>
    <col min="10508" max="10508" width="9" style="253" customWidth="1"/>
    <col min="10509" max="10509" width="9.42578125" style="253" customWidth="1"/>
    <col min="10510" max="10510" width="12.140625" style="253" customWidth="1"/>
    <col min="10511" max="10511" width="13" style="253" customWidth="1"/>
    <col min="10512" max="10512" width="11.42578125" style="253" customWidth="1"/>
    <col min="10513" max="10513" width="11.28515625" style="253" customWidth="1"/>
    <col min="10514" max="10515" width="13.42578125" style="253" customWidth="1"/>
    <col min="10516" max="10752" width="9.140625" style="253"/>
    <col min="10753" max="10753" width="0" style="253" hidden="1" customWidth="1"/>
    <col min="10754" max="10754" width="15.42578125" style="253" customWidth="1"/>
    <col min="10755" max="10755" width="9.140625" style="253" customWidth="1"/>
    <col min="10756" max="10756" width="10.5703125" style="253" customWidth="1"/>
    <col min="10757" max="10757" width="11" style="253" customWidth="1"/>
    <col min="10758" max="10758" width="12.140625" style="253" customWidth="1"/>
    <col min="10759" max="10759" width="10.85546875" style="253" customWidth="1"/>
    <col min="10760" max="10760" width="6.7109375" style="253" customWidth="1"/>
    <col min="10761" max="10761" width="9" style="253" customWidth="1"/>
    <col min="10762" max="10762" width="9.42578125" style="253" customWidth="1"/>
    <col min="10763" max="10763" width="6.7109375" style="253" customWidth="1"/>
    <col min="10764" max="10764" width="9" style="253" customWidth="1"/>
    <col min="10765" max="10765" width="9.42578125" style="253" customWidth="1"/>
    <col min="10766" max="10766" width="12.140625" style="253" customWidth="1"/>
    <col min="10767" max="10767" width="13" style="253" customWidth="1"/>
    <col min="10768" max="10768" width="11.42578125" style="253" customWidth="1"/>
    <col min="10769" max="10769" width="11.28515625" style="253" customWidth="1"/>
    <col min="10770" max="10771" width="13.42578125" style="253" customWidth="1"/>
    <col min="10772" max="11008" width="9.140625" style="253"/>
    <col min="11009" max="11009" width="0" style="253" hidden="1" customWidth="1"/>
    <col min="11010" max="11010" width="15.42578125" style="253" customWidth="1"/>
    <col min="11011" max="11011" width="9.140625" style="253" customWidth="1"/>
    <col min="11012" max="11012" width="10.5703125" style="253" customWidth="1"/>
    <col min="11013" max="11013" width="11" style="253" customWidth="1"/>
    <col min="11014" max="11014" width="12.140625" style="253" customWidth="1"/>
    <col min="11015" max="11015" width="10.85546875" style="253" customWidth="1"/>
    <col min="11016" max="11016" width="6.7109375" style="253" customWidth="1"/>
    <col min="11017" max="11017" width="9" style="253" customWidth="1"/>
    <col min="11018" max="11018" width="9.42578125" style="253" customWidth="1"/>
    <col min="11019" max="11019" width="6.7109375" style="253" customWidth="1"/>
    <col min="11020" max="11020" width="9" style="253" customWidth="1"/>
    <col min="11021" max="11021" width="9.42578125" style="253" customWidth="1"/>
    <col min="11022" max="11022" width="12.140625" style="253" customWidth="1"/>
    <col min="11023" max="11023" width="13" style="253" customWidth="1"/>
    <col min="11024" max="11024" width="11.42578125" style="253" customWidth="1"/>
    <col min="11025" max="11025" width="11.28515625" style="253" customWidth="1"/>
    <col min="11026" max="11027" width="13.42578125" style="253" customWidth="1"/>
    <col min="11028" max="11264" width="9.140625" style="253"/>
    <col min="11265" max="11265" width="0" style="253" hidden="1" customWidth="1"/>
    <col min="11266" max="11266" width="15.42578125" style="253" customWidth="1"/>
    <col min="11267" max="11267" width="9.140625" style="253" customWidth="1"/>
    <col min="11268" max="11268" width="10.5703125" style="253" customWidth="1"/>
    <col min="11269" max="11269" width="11" style="253" customWidth="1"/>
    <col min="11270" max="11270" width="12.140625" style="253" customWidth="1"/>
    <col min="11271" max="11271" width="10.85546875" style="253" customWidth="1"/>
    <col min="11272" max="11272" width="6.7109375" style="253" customWidth="1"/>
    <col min="11273" max="11273" width="9" style="253" customWidth="1"/>
    <col min="11274" max="11274" width="9.42578125" style="253" customWidth="1"/>
    <col min="11275" max="11275" width="6.7109375" style="253" customWidth="1"/>
    <col min="11276" max="11276" width="9" style="253" customWidth="1"/>
    <col min="11277" max="11277" width="9.42578125" style="253" customWidth="1"/>
    <col min="11278" max="11278" width="12.140625" style="253" customWidth="1"/>
    <col min="11279" max="11279" width="13" style="253" customWidth="1"/>
    <col min="11280" max="11280" width="11.42578125" style="253" customWidth="1"/>
    <col min="11281" max="11281" width="11.28515625" style="253" customWidth="1"/>
    <col min="11282" max="11283" width="13.42578125" style="253" customWidth="1"/>
    <col min="11284" max="11520" width="9.140625" style="253"/>
    <col min="11521" max="11521" width="0" style="253" hidden="1" customWidth="1"/>
    <col min="11522" max="11522" width="15.42578125" style="253" customWidth="1"/>
    <col min="11523" max="11523" width="9.140625" style="253" customWidth="1"/>
    <col min="11524" max="11524" width="10.5703125" style="253" customWidth="1"/>
    <col min="11525" max="11525" width="11" style="253" customWidth="1"/>
    <col min="11526" max="11526" width="12.140625" style="253" customWidth="1"/>
    <col min="11527" max="11527" width="10.85546875" style="253" customWidth="1"/>
    <col min="11528" max="11528" width="6.7109375" style="253" customWidth="1"/>
    <col min="11529" max="11529" width="9" style="253" customWidth="1"/>
    <col min="11530" max="11530" width="9.42578125" style="253" customWidth="1"/>
    <col min="11531" max="11531" width="6.7109375" style="253" customWidth="1"/>
    <col min="11532" max="11532" width="9" style="253" customWidth="1"/>
    <col min="11533" max="11533" width="9.42578125" style="253" customWidth="1"/>
    <col min="11534" max="11534" width="12.140625" style="253" customWidth="1"/>
    <col min="11535" max="11535" width="13" style="253" customWidth="1"/>
    <col min="11536" max="11536" width="11.42578125" style="253" customWidth="1"/>
    <col min="11537" max="11537" width="11.28515625" style="253" customWidth="1"/>
    <col min="11538" max="11539" width="13.42578125" style="253" customWidth="1"/>
    <col min="11540" max="11776" width="9.140625" style="253"/>
    <col min="11777" max="11777" width="0" style="253" hidden="1" customWidth="1"/>
    <col min="11778" max="11778" width="15.42578125" style="253" customWidth="1"/>
    <col min="11779" max="11779" width="9.140625" style="253" customWidth="1"/>
    <col min="11780" max="11780" width="10.5703125" style="253" customWidth="1"/>
    <col min="11781" max="11781" width="11" style="253" customWidth="1"/>
    <col min="11782" max="11782" width="12.140625" style="253" customWidth="1"/>
    <col min="11783" max="11783" width="10.85546875" style="253" customWidth="1"/>
    <col min="11784" max="11784" width="6.7109375" style="253" customWidth="1"/>
    <col min="11785" max="11785" width="9" style="253" customWidth="1"/>
    <col min="11786" max="11786" width="9.42578125" style="253" customWidth="1"/>
    <col min="11787" max="11787" width="6.7109375" style="253" customWidth="1"/>
    <col min="11788" max="11788" width="9" style="253" customWidth="1"/>
    <col min="11789" max="11789" width="9.42578125" style="253" customWidth="1"/>
    <col min="11790" max="11790" width="12.140625" style="253" customWidth="1"/>
    <col min="11791" max="11791" width="13" style="253" customWidth="1"/>
    <col min="11792" max="11792" width="11.42578125" style="253" customWidth="1"/>
    <col min="11793" max="11793" width="11.28515625" style="253" customWidth="1"/>
    <col min="11794" max="11795" width="13.42578125" style="253" customWidth="1"/>
    <col min="11796" max="12032" width="9.140625" style="253"/>
    <col min="12033" max="12033" width="0" style="253" hidden="1" customWidth="1"/>
    <col min="12034" max="12034" width="15.42578125" style="253" customWidth="1"/>
    <col min="12035" max="12035" width="9.140625" style="253" customWidth="1"/>
    <col min="12036" max="12036" width="10.5703125" style="253" customWidth="1"/>
    <col min="12037" max="12037" width="11" style="253" customWidth="1"/>
    <col min="12038" max="12038" width="12.140625" style="253" customWidth="1"/>
    <col min="12039" max="12039" width="10.85546875" style="253" customWidth="1"/>
    <col min="12040" max="12040" width="6.7109375" style="253" customWidth="1"/>
    <col min="12041" max="12041" width="9" style="253" customWidth="1"/>
    <col min="12042" max="12042" width="9.42578125" style="253" customWidth="1"/>
    <col min="12043" max="12043" width="6.7109375" style="253" customWidth="1"/>
    <col min="12044" max="12044" width="9" style="253" customWidth="1"/>
    <col min="12045" max="12045" width="9.42578125" style="253" customWidth="1"/>
    <col min="12046" max="12046" width="12.140625" style="253" customWidth="1"/>
    <col min="12047" max="12047" width="13" style="253" customWidth="1"/>
    <col min="12048" max="12048" width="11.42578125" style="253" customWidth="1"/>
    <col min="12049" max="12049" width="11.28515625" style="253" customWidth="1"/>
    <col min="12050" max="12051" width="13.42578125" style="253" customWidth="1"/>
    <col min="12052" max="12288" width="9.140625" style="253"/>
    <col min="12289" max="12289" width="0" style="253" hidden="1" customWidth="1"/>
    <col min="12290" max="12290" width="15.42578125" style="253" customWidth="1"/>
    <col min="12291" max="12291" width="9.140625" style="253" customWidth="1"/>
    <col min="12292" max="12292" width="10.5703125" style="253" customWidth="1"/>
    <col min="12293" max="12293" width="11" style="253" customWidth="1"/>
    <col min="12294" max="12294" width="12.140625" style="253" customWidth="1"/>
    <col min="12295" max="12295" width="10.85546875" style="253" customWidth="1"/>
    <col min="12296" max="12296" width="6.7109375" style="253" customWidth="1"/>
    <col min="12297" max="12297" width="9" style="253" customWidth="1"/>
    <col min="12298" max="12298" width="9.42578125" style="253" customWidth="1"/>
    <col min="12299" max="12299" width="6.7109375" style="253" customWidth="1"/>
    <col min="12300" max="12300" width="9" style="253" customWidth="1"/>
    <col min="12301" max="12301" width="9.42578125" style="253" customWidth="1"/>
    <col min="12302" max="12302" width="12.140625" style="253" customWidth="1"/>
    <col min="12303" max="12303" width="13" style="253" customWidth="1"/>
    <col min="12304" max="12304" width="11.42578125" style="253" customWidth="1"/>
    <col min="12305" max="12305" width="11.28515625" style="253" customWidth="1"/>
    <col min="12306" max="12307" width="13.42578125" style="253" customWidth="1"/>
    <col min="12308" max="12544" width="9.140625" style="253"/>
    <col min="12545" max="12545" width="0" style="253" hidden="1" customWidth="1"/>
    <col min="12546" max="12546" width="15.42578125" style="253" customWidth="1"/>
    <col min="12547" max="12547" width="9.140625" style="253" customWidth="1"/>
    <col min="12548" max="12548" width="10.5703125" style="253" customWidth="1"/>
    <col min="12549" max="12549" width="11" style="253" customWidth="1"/>
    <col min="12550" max="12550" width="12.140625" style="253" customWidth="1"/>
    <col min="12551" max="12551" width="10.85546875" style="253" customWidth="1"/>
    <col min="12552" max="12552" width="6.7109375" style="253" customWidth="1"/>
    <col min="12553" max="12553" width="9" style="253" customWidth="1"/>
    <col min="12554" max="12554" width="9.42578125" style="253" customWidth="1"/>
    <col min="12555" max="12555" width="6.7109375" style="253" customWidth="1"/>
    <col min="12556" max="12556" width="9" style="253" customWidth="1"/>
    <col min="12557" max="12557" width="9.42578125" style="253" customWidth="1"/>
    <col min="12558" max="12558" width="12.140625" style="253" customWidth="1"/>
    <col min="12559" max="12559" width="13" style="253" customWidth="1"/>
    <col min="12560" max="12560" width="11.42578125" style="253" customWidth="1"/>
    <col min="12561" max="12561" width="11.28515625" style="253" customWidth="1"/>
    <col min="12562" max="12563" width="13.42578125" style="253" customWidth="1"/>
    <col min="12564" max="12800" width="9.140625" style="253"/>
    <col min="12801" max="12801" width="0" style="253" hidden="1" customWidth="1"/>
    <col min="12802" max="12802" width="15.42578125" style="253" customWidth="1"/>
    <col min="12803" max="12803" width="9.140625" style="253" customWidth="1"/>
    <col min="12804" max="12804" width="10.5703125" style="253" customWidth="1"/>
    <col min="12805" max="12805" width="11" style="253" customWidth="1"/>
    <col min="12806" max="12806" width="12.140625" style="253" customWidth="1"/>
    <col min="12807" max="12807" width="10.85546875" style="253" customWidth="1"/>
    <col min="12808" max="12808" width="6.7109375" style="253" customWidth="1"/>
    <col min="12809" max="12809" width="9" style="253" customWidth="1"/>
    <col min="12810" max="12810" width="9.42578125" style="253" customWidth="1"/>
    <col min="12811" max="12811" width="6.7109375" style="253" customWidth="1"/>
    <col min="12812" max="12812" width="9" style="253" customWidth="1"/>
    <col min="12813" max="12813" width="9.42578125" style="253" customWidth="1"/>
    <col min="12814" max="12814" width="12.140625" style="253" customWidth="1"/>
    <col min="12815" max="12815" width="13" style="253" customWidth="1"/>
    <col min="12816" max="12816" width="11.42578125" style="253" customWidth="1"/>
    <col min="12817" max="12817" width="11.28515625" style="253" customWidth="1"/>
    <col min="12818" max="12819" width="13.42578125" style="253" customWidth="1"/>
    <col min="12820" max="13056" width="9.140625" style="253"/>
    <col min="13057" max="13057" width="0" style="253" hidden="1" customWidth="1"/>
    <col min="13058" max="13058" width="15.42578125" style="253" customWidth="1"/>
    <col min="13059" max="13059" width="9.140625" style="253" customWidth="1"/>
    <col min="13060" max="13060" width="10.5703125" style="253" customWidth="1"/>
    <col min="13061" max="13061" width="11" style="253" customWidth="1"/>
    <col min="13062" max="13062" width="12.140625" style="253" customWidth="1"/>
    <col min="13063" max="13063" width="10.85546875" style="253" customWidth="1"/>
    <col min="13064" max="13064" width="6.7109375" style="253" customWidth="1"/>
    <col min="13065" max="13065" width="9" style="253" customWidth="1"/>
    <col min="13066" max="13066" width="9.42578125" style="253" customWidth="1"/>
    <col min="13067" max="13067" width="6.7109375" style="253" customWidth="1"/>
    <col min="13068" max="13068" width="9" style="253" customWidth="1"/>
    <col min="13069" max="13069" width="9.42578125" style="253" customWidth="1"/>
    <col min="13070" max="13070" width="12.140625" style="253" customWidth="1"/>
    <col min="13071" max="13071" width="13" style="253" customWidth="1"/>
    <col min="13072" max="13072" width="11.42578125" style="253" customWidth="1"/>
    <col min="13073" max="13073" width="11.28515625" style="253" customWidth="1"/>
    <col min="13074" max="13075" width="13.42578125" style="253" customWidth="1"/>
    <col min="13076" max="13312" width="9.140625" style="253"/>
    <col min="13313" max="13313" width="0" style="253" hidden="1" customWidth="1"/>
    <col min="13314" max="13314" width="15.42578125" style="253" customWidth="1"/>
    <col min="13315" max="13315" width="9.140625" style="253" customWidth="1"/>
    <col min="13316" max="13316" width="10.5703125" style="253" customWidth="1"/>
    <col min="13317" max="13317" width="11" style="253" customWidth="1"/>
    <col min="13318" max="13318" width="12.140625" style="253" customWidth="1"/>
    <col min="13319" max="13319" width="10.85546875" style="253" customWidth="1"/>
    <col min="13320" max="13320" width="6.7109375" style="253" customWidth="1"/>
    <col min="13321" max="13321" width="9" style="253" customWidth="1"/>
    <col min="13322" max="13322" width="9.42578125" style="253" customWidth="1"/>
    <col min="13323" max="13323" width="6.7109375" style="253" customWidth="1"/>
    <col min="13324" max="13324" width="9" style="253" customWidth="1"/>
    <col min="13325" max="13325" width="9.42578125" style="253" customWidth="1"/>
    <col min="13326" max="13326" width="12.140625" style="253" customWidth="1"/>
    <col min="13327" max="13327" width="13" style="253" customWidth="1"/>
    <col min="13328" max="13328" width="11.42578125" style="253" customWidth="1"/>
    <col min="13329" max="13329" width="11.28515625" style="253" customWidth="1"/>
    <col min="13330" max="13331" width="13.42578125" style="253" customWidth="1"/>
    <col min="13332" max="13568" width="9.140625" style="253"/>
    <col min="13569" max="13569" width="0" style="253" hidden="1" customWidth="1"/>
    <col min="13570" max="13570" width="15.42578125" style="253" customWidth="1"/>
    <col min="13571" max="13571" width="9.140625" style="253" customWidth="1"/>
    <col min="13572" max="13572" width="10.5703125" style="253" customWidth="1"/>
    <col min="13573" max="13573" width="11" style="253" customWidth="1"/>
    <col min="13574" max="13574" width="12.140625" style="253" customWidth="1"/>
    <col min="13575" max="13575" width="10.85546875" style="253" customWidth="1"/>
    <col min="13576" max="13576" width="6.7109375" style="253" customWidth="1"/>
    <col min="13577" max="13577" width="9" style="253" customWidth="1"/>
    <col min="13578" max="13578" width="9.42578125" style="253" customWidth="1"/>
    <col min="13579" max="13579" width="6.7109375" style="253" customWidth="1"/>
    <col min="13580" max="13580" width="9" style="253" customWidth="1"/>
    <col min="13581" max="13581" width="9.42578125" style="253" customWidth="1"/>
    <col min="13582" max="13582" width="12.140625" style="253" customWidth="1"/>
    <col min="13583" max="13583" width="13" style="253" customWidth="1"/>
    <col min="13584" max="13584" width="11.42578125" style="253" customWidth="1"/>
    <col min="13585" max="13585" width="11.28515625" style="253" customWidth="1"/>
    <col min="13586" max="13587" width="13.42578125" style="253" customWidth="1"/>
    <col min="13588" max="13824" width="9.140625" style="253"/>
    <col min="13825" max="13825" width="0" style="253" hidden="1" customWidth="1"/>
    <col min="13826" max="13826" width="15.42578125" style="253" customWidth="1"/>
    <col min="13827" max="13827" width="9.140625" style="253" customWidth="1"/>
    <col min="13828" max="13828" width="10.5703125" style="253" customWidth="1"/>
    <col min="13829" max="13829" width="11" style="253" customWidth="1"/>
    <col min="13830" max="13830" width="12.140625" style="253" customWidth="1"/>
    <col min="13831" max="13831" width="10.85546875" style="253" customWidth="1"/>
    <col min="13832" max="13832" width="6.7109375" style="253" customWidth="1"/>
    <col min="13833" max="13833" width="9" style="253" customWidth="1"/>
    <col min="13834" max="13834" width="9.42578125" style="253" customWidth="1"/>
    <col min="13835" max="13835" width="6.7109375" style="253" customWidth="1"/>
    <col min="13836" max="13836" width="9" style="253" customWidth="1"/>
    <col min="13837" max="13837" width="9.42578125" style="253" customWidth="1"/>
    <col min="13838" max="13838" width="12.140625" style="253" customWidth="1"/>
    <col min="13839" max="13839" width="13" style="253" customWidth="1"/>
    <col min="13840" max="13840" width="11.42578125" style="253" customWidth="1"/>
    <col min="13841" max="13841" width="11.28515625" style="253" customWidth="1"/>
    <col min="13842" max="13843" width="13.42578125" style="253" customWidth="1"/>
    <col min="13844" max="14080" width="9.140625" style="253"/>
    <col min="14081" max="14081" width="0" style="253" hidden="1" customWidth="1"/>
    <col min="14082" max="14082" width="15.42578125" style="253" customWidth="1"/>
    <col min="14083" max="14083" width="9.140625" style="253" customWidth="1"/>
    <col min="14084" max="14084" width="10.5703125" style="253" customWidth="1"/>
    <col min="14085" max="14085" width="11" style="253" customWidth="1"/>
    <col min="14086" max="14086" width="12.140625" style="253" customWidth="1"/>
    <col min="14087" max="14087" width="10.85546875" style="253" customWidth="1"/>
    <col min="14088" max="14088" width="6.7109375" style="253" customWidth="1"/>
    <col min="14089" max="14089" width="9" style="253" customWidth="1"/>
    <col min="14090" max="14090" width="9.42578125" style="253" customWidth="1"/>
    <col min="14091" max="14091" width="6.7109375" style="253" customWidth="1"/>
    <col min="14092" max="14092" width="9" style="253" customWidth="1"/>
    <col min="14093" max="14093" width="9.42578125" style="253" customWidth="1"/>
    <col min="14094" max="14094" width="12.140625" style="253" customWidth="1"/>
    <col min="14095" max="14095" width="13" style="253" customWidth="1"/>
    <col min="14096" max="14096" width="11.42578125" style="253" customWidth="1"/>
    <col min="14097" max="14097" width="11.28515625" style="253" customWidth="1"/>
    <col min="14098" max="14099" width="13.42578125" style="253" customWidth="1"/>
    <col min="14100" max="14336" width="9.140625" style="253"/>
    <col min="14337" max="14337" width="0" style="253" hidden="1" customWidth="1"/>
    <col min="14338" max="14338" width="15.42578125" style="253" customWidth="1"/>
    <col min="14339" max="14339" width="9.140625" style="253" customWidth="1"/>
    <col min="14340" max="14340" width="10.5703125" style="253" customWidth="1"/>
    <col min="14341" max="14341" width="11" style="253" customWidth="1"/>
    <col min="14342" max="14342" width="12.140625" style="253" customWidth="1"/>
    <col min="14343" max="14343" width="10.85546875" style="253" customWidth="1"/>
    <col min="14344" max="14344" width="6.7109375" style="253" customWidth="1"/>
    <col min="14345" max="14345" width="9" style="253" customWidth="1"/>
    <col min="14346" max="14346" width="9.42578125" style="253" customWidth="1"/>
    <col min="14347" max="14347" width="6.7109375" style="253" customWidth="1"/>
    <col min="14348" max="14348" width="9" style="253" customWidth="1"/>
    <col min="14349" max="14349" width="9.42578125" style="253" customWidth="1"/>
    <col min="14350" max="14350" width="12.140625" style="253" customWidth="1"/>
    <col min="14351" max="14351" width="13" style="253" customWidth="1"/>
    <col min="14352" max="14352" width="11.42578125" style="253" customWidth="1"/>
    <col min="14353" max="14353" width="11.28515625" style="253" customWidth="1"/>
    <col min="14354" max="14355" width="13.42578125" style="253" customWidth="1"/>
    <col min="14356" max="14592" width="9.140625" style="253"/>
    <col min="14593" max="14593" width="0" style="253" hidden="1" customWidth="1"/>
    <col min="14594" max="14594" width="15.42578125" style="253" customWidth="1"/>
    <col min="14595" max="14595" width="9.140625" style="253" customWidth="1"/>
    <col min="14596" max="14596" width="10.5703125" style="253" customWidth="1"/>
    <col min="14597" max="14597" width="11" style="253" customWidth="1"/>
    <col min="14598" max="14598" width="12.140625" style="253" customWidth="1"/>
    <col min="14599" max="14599" width="10.85546875" style="253" customWidth="1"/>
    <col min="14600" max="14600" width="6.7109375" style="253" customWidth="1"/>
    <col min="14601" max="14601" width="9" style="253" customWidth="1"/>
    <col min="14602" max="14602" width="9.42578125" style="253" customWidth="1"/>
    <col min="14603" max="14603" width="6.7109375" style="253" customWidth="1"/>
    <col min="14604" max="14604" width="9" style="253" customWidth="1"/>
    <col min="14605" max="14605" width="9.42578125" style="253" customWidth="1"/>
    <col min="14606" max="14606" width="12.140625" style="253" customWidth="1"/>
    <col min="14607" max="14607" width="13" style="253" customWidth="1"/>
    <col min="14608" max="14608" width="11.42578125" style="253" customWidth="1"/>
    <col min="14609" max="14609" width="11.28515625" style="253" customWidth="1"/>
    <col min="14610" max="14611" width="13.42578125" style="253" customWidth="1"/>
    <col min="14612" max="14848" width="9.140625" style="253"/>
    <col min="14849" max="14849" width="0" style="253" hidden="1" customWidth="1"/>
    <col min="14850" max="14850" width="15.42578125" style="253" customWidth="1"/>
    <col min="14851" max="14851" width="9.140625" style="253" customWidth="1"/>
    <col min="14852" max="14852" width="10.5703125" style="253" customWidth="1"/>
    <col min="14853" max="14853" width="11" style="253" customWidth="1"/>
    <col min="14854" max="14854" width="12.140625" style="253" customWidth="1"/>
    <col min="14855" max="14855" width="10.85546875" style="253" customWidth="1"/>
    <col min="14856" max="14856" width="6.7109375" style="253" customWidth="1"/>
    <col min="14857" max="14857" width="9" style="253" customWidth="1"/>
    <col min="14858" max="14858" width="9.42578125" style="253" customWidth="1"/>
    <col min="14859" max="14859" width="6.7109375" style="253" customWidth="1"/>
    <col min="14860" max="14860" width="9" style="253" customWidth="1"/>
    <col min="14861" max="14861" width="9.42578125" style="253" customWidth="1"/>
    <col min="14862" max="14862" width="12.140625" style="253" customWidth="1"/>
    <col min="14863" max="14863" width="13" style="253" customWidth="1"/>
    <col min="14864" max="14864" width="11.42578125" style="253" customWidth="1"/>
    <col min="14865" max="14865" width="11.28515625" style="253" customWidth="1"/>
    <col min="14866" max="14867" width="13.42578125" style="253" customWidth="1"/>
    <col min="14868" max="15104" width="9.140625" style="253"/>
    <col min="15105" max="15105" width="0" style="253" hidden="1" customWidth="1"/>
    <col min="15106" max="15106" width="15.42578125" style="253" customWidth="1"/>
    <col min="15107" max="15107" width="9.140625" style="253" customWidth="1"/>
    <col min="15108" max="15108" width="10.5703125" style="253" customWidth="1"/>
    <col min="15109" max="15109" width="11" style="253" customWidth="1"/>
    <col min="15110" max="15110" width="12.140625" style="253" customWidth="1"/>
    <col min="15111" max="15111" width="10.85546875" style="253" customWidth="1"/>
    <col min="15112" max="15112" width="6.7109375" style="253" customWidth="1"/>
    <col min="15113" max="15113" width="9" style="253" customWidth="1"/>
    <col min="15114" max="15114" width="9.42578125" style="253" customWidth="1"/>
    <col min="15115" max="15115" width="6.7109375" style="253" customWidth="1"/>
    <col min="15116" max="15116" width="9" style="253" customWidth="1"/>
    <col min="15117" max="15117" width="9.42578125" style="253" customWidth="1"/>
    <col min="15118" max="15118" width="12.140625" style="253" customWidth="1"/>
    <col min="15119" max="15119" width="13" style="253" customWidth="1"/>
    <col min="15120" max="15120" width="11.42578125" style="253" customWidth="1"/>
    <col min="15121" max="15121" width="11.28515625" style="253" customWidth="1"/>
    <col min="15122" max="15123" width="13.42578125" style="253" customWidth="1"/>
    <col min="15124" max="15360" width="9.140625" style="253"/>
    <col min="15361" max="15361" width="0" style="253" hidden="1" customWidth="1"/>
    <col min="15362" max="15362" width="15.42578125" style="253" customWidth="1"/>
    <col min="15363" max="15363" width="9.140625" style="253" customWidth="1"/>
    <col min="15364" max="15364" width="10.5703125" style="253" customWidth="1"/>
    <col min="15365" max="15365" width="11" style="253" customWidth="1"/>
    <col min="15366" max="15366" width="12.140625" style="253" customWidth="1"/>
    <col min="15367" max="15367" width="10.85546875" style="253" customWidth="1"/>
    <col min="15368" max="15368" width="6.7109375" style="253" customWidth="1"/>
    <col min="15369" max="15369" width="9" style="253" customWidth="1"/>
    <col min="15370" max="15370" width="9.42578125" style="253" customWidth="1"/>
    <col min="15371" max="15371" width="6.7109375" style="253" customWidth="1"/>
    <col min="15372" max="15372" width="9" style="253" customWidth="1"/>
    <col min="15373" max="15373" width="9.42578125" style="253" customWidth="1"/>
    <col min="15374" max="15374" width="12.140625" style="253" customWidth="1"/>
    <col min="15375" max="15375" width="13" style="253" customWidth="1"/>
    <col min="15376" max="15376" width="11.42578125" style="253" customWidth="1"/>
    <col min="15377" max="15377" width="11.28515625" style="253" customWidth="1"/>
    <col min="15378" max="15379" width="13.42578125" style="253" customWidth="1"/>
    <col min="15380" max="15616" width="9.140625" style="253"/>
    <col min="15617" max="15617" width="0" style="253" hidden="1" customWidth="1"/>
    <col min="15618" max="15618" width="15.42578125" style="253" customWidth="1"/>
    <col min="15619" max="15619" width="9.140625" style="253" customWidth="1"/>
    <col min="15620" max="15620" width="10.5703125" style="253" customWidth="1"/>
    <col min="15621" max="15621" width="11" style="253" customWidth="1"/>
    <col min="15622" max="15622" width="12.140625" style="253" customWidth="1"/>
    <col min="15623" max="15623" width="10.85546875" style="253" customWidth="1"/>
    <col min="15624" max="15624" width="6.7109375" style="253" customWidth="1"/>
    <col min="15625" max="15625" width="9" style="253" customWidth="1"/>
    <col min="15626" max="15626" width="9.42578125" style="253" customWidth="1"/>
    <col min="15627" max="15627" width="6.7109375" style="253" customWidth="1"/>
    <col min="15628" max="15628" width="9" style="253" customWidth="1"/>
    <col min="15629" max="15629" width="9.42578125" style="253" customWidth="1"/>
    <col min="15630" max="15630" width="12.140625" style="253" customWidth="1"/>
    <col min="15631" max="15631" width="13" style="253" customWidth="1"/>
    <col min="15632" max="15632" width="11.42578125" style="253" customWidth="1"/>
    <col min="15633" max="15633" width="11.28515625" style="253" customWidth="1"/>
    <col min="15634" max="15635" width="13.42578125" style="253" customWidth="1"/>
    <col min="15636" max="15872" width="9.140625" style="253"/>
    <col min="15873" max="15873" width="0" style="253" hidden="1" customWidth="1"/>
    <col min="15874" max="15874" width="15.42578125" style="253" customWidth="1"/>
    <col min="15875" max="15875" width="9.140625" style="253" customWidth="1"/>
    <col min="15876" max="15876" width="10.5703125" style="253" customWidth="1"/>
    <col min="15877" max="15877" width="11" style="253" customWidth="1"/>
    <col min="15878" max="15878" width="12.140625" style="253" customWidth="1"/>
    <col min="15879" max="15879" width="10.85546875" style="253" customWidth="1"/>
    <col min="15880" max="15880" width="6.7109375" style="253" customWidth="1"/>
    <col min="15881" max="15881" width="9" style="253" customWidth="1"/>
    <col min="15882" max="15882" width="9.42578125" style="253" customWidth="1"/>
    <col min="15883" max="15883" width="6.7109375" style="253" customWidth="1"/>
    <col min="15884" max="15884" width="9" style="253" customWidth="1"/>
    <col min="15885" max="15885" width="9.42578125" style="253" customWidth="1"/>
    <col min="15886" max="15886" width="12.140625" style="253" customWidth="1"/>
    <col min="15887" max="15887" width="13" style="253" customWidth="1"/>
    <col min="15888" max="15888" width="11.42578125" style="253" customWidth="1"/>
    <col min="15889" max="15889" width="11.28515625" style="253" customWidth="1"/>
    <col min="15890" max="15891" width="13.42578125" style="253" customWidth="1"/>
    <col min="15892" max="16128" width="9.140625" style="253"/>
    <col min="16129" max="16129" width="0" style="253" hidden="1" customWidth="1"/>
    <col min="16130" max="16130" width="15.42578125" style="253" customWidth="1"/>
    <col min="16131" max="16131" width="9.140625" style="253" customWidth="1"/>
    <col min="16132" max="16132" width="10.5703125" style="253" customWidth="1"/>
    <col min="16133" max="16133" width="11" style="253" customWidth="1"/>
    <col min="16134" max="16134" width="12.140625" style="253" customWidth="1"/>
    <col min="16135" max="16135" width="10.85546875" style="253" customWidth="1"/>
    <col min="16136" max="16136" width="6.7109375" style="253" customWidth="1"/>
    <col min="16137" max="16137" width="9" style="253" customWidth="1"/>
    <col min="16138" max="16138" width="9.42578125" style="253" customWidth="1"/>
    <col min="16139" max="16139" width="6.7109375" style="253" customWidth="1"/>
    <col min="16140" max="16140" width="9" style="253" customWidth="1"/>
    <col min="16141" max="16141" width="9.42578125" style="253" customWidth="1"/>
    <col min="16142" max="16142" width="12.140625" style="253" customWidth="1"/>
    <col min="16143" max="16143" width="13" style="253" customWidth="1"/>
    <col min="16144" max="16144" width="11.42578125" style="253" customWidth="1"/>
    <col min="16145" max="16145" width="11.28515625" style="253" customWidth="1"/>
    <col min="16146" max="16147" width="13.42578125" style="253" customWidth="1"/>
    <col min="16148" max="16384" width="9.140625" style="253"/>
  </cols>
  <sheetData>
    <row r="1" spans="1:19" ht="10.5" customHeight="1"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  <c r="Q1" s="256" t="s">
        <v>1097</v>
      </c>
      <c r="S1" s="257" t="s">
        <v>1098</v>
      </c>
    </row>
    <row r="2" spans="1:19" ht="10.5" customHeight="1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5"/>
      <c r="Q2" s="256" t="s">
        <v>417</v>
      </c>
      <c r="S2" s="257" t="s">
        <v>417</v>
      </c>
    </row>
    <row r="3" spans="1:19" ht="10.5" customHeight="1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  <c r="Q3" s="256" t="s">
        <v>418</v>
      </c>
      <c r="S3" s="257" t="s">
        <v>419</v>
      </c>
    </row>
    <row r="4" spans="1:19" ht="12">
      <c r="B4" s="1028" t="s">
        <v>420</v>
      </c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8"/>
      <c r="S4" s="1028"/>
    </row>
    <row r="5" spans="1:19" ht="16.5" customHeight="1">
      <c r="B5" s="1029" t="s">
        <v>421</v>
      </c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</row>
    <row r="6" spans="1:19" ht="24.75" customHeight="1">
      <c r="B6" s="1030" t="s">
        <v>411</v>
      </c>
      <c r="C6" s="1026" t="s">
        <v>422</v>
      </c>
      <c r="D6" s="1027"/>
      <c r="E6" s="1020" t="s">
        <v>423</v>
      </c>
      <c r="F6" s="1020" t="s">
        <v>424</v>
      </c>
      <c r="G6" s="1020" t="s">
        <v>425</v>
      </c>
      <c r="H6" s="1026" t="s">
        <v>426</v>
      </c>
      <c r="I6" s="1032"/>
      <c r="J6" s="1027"/>
      <c r="K6" s="1026" t="s">
        <v>427</v>
      </c>
      <c r="L6" s="1032"/>
      <c r="M6" s="1027"/>
      <c r="N6" s="1020" t="s">
        <v>428</v>
      </c>
      <c r="O6" s="1020" t="s">
        <v>429</v>
      </c>
      <c r="P6" s="1022" t="s">
        <v>430</v>
      </c>
      <c r="Q6" s="1024" t="s">
        <v>431</v>
      </c>
      <c r="R6" s="1026" t="s">
        <v>432</v>
      </c>
      <c r="S6" s="1027"/>
    </row>
    <row r="7" spans="1:19" ht="57.75" customHeight="1">
      <c r="B7" s="1031"/>
      <c r="C7" s="258" t="s">
        <v>433</v>
      </c>
      <c r="D7" s="259" t="s">
        <v>434</v>
      </c>
      <c r="E7" s="1021"/>
      <c r="F7" s="1021"/>
      <c r="G7" s="1021"/>
      <c r="H7" s="258" t="s">
        <v>435</v>
      </c>
      <c r="I7" s="258" t="s">
        <v>436</v>
      </c>
      <c r="J7" s="258" t="s">
        <v>437</v>
      </c>
      <c r="K7" s="258" t="s">
        <v>435</v>
      </c>
      <c r="L7" s="258" t="s">
        <v>438</v>
      </c>
      <c r="M7" s="258" t="s">
        <v>437</v>
      </c>
      <c r="N7" s="1021"/>
      <c r="O7" s="1021"/>
      <c r="P7" s="1023"/>
      <c r="Q7" s="1025"/>
      <c r="R7" s="258" t="s">
        <v>433</v>
      </c>
      <c r="S7" s="260" t="s">
        <v>434</v>
      </c>
    </row>
    <row r="8" spans="1:19" ht="13.5" customHeight="1">
      <c r="A8" s="261" t="s">
        <v>439</v>
      </c>
      <c r="B8" s="262" t="s">
        <v>440</v>
      </c>
      <c r="C8" s="263">
        <v>1530.46</v>
      </c>
      <c r="D8" s="264">
        <f t="shared" ref="D8" si="0">CEILING(C8*12,100)</f>
        <v>18400</v>
      </c>
      <c r="E8" s="264"/>
      <c r="F8" s="264">
        <v>500</v>
      </c>
      <c r="G8" s="264">
        <v>8600</v>
      </c>
      <c r="H8" s="265">
        <v>162</v>
      </c>
      <c r="I8" s="264">
        <v>32</v>
      </c>
      <c r="J8" s="264">
        <f t="shared" ref="J8" si="1">CEILING(H8*I8,100)</f>
        <v>5200</v>
      </c>
      <c r="K8" s="265">
        <v>80</v>
      </c>
      <c r="L8" s="266">
        <v>71.290000000000006</v>
      </c>
      <c r="M8" s="266">
        <f t="shared" ref="M8" si="2">MROUND(K8*L8,100)</f>
        <v>5700</v>
      </c>
      <c r="N8" s="264">
        <v>1000</v>
      </c>
      <c r="O8" s="264">
        <v>1300</v>
      </c>
      <c r="P8" s="267">
        <f t="shared" ref="P8" si="3">SUM(D8,E8,F8,G8,J8,M8,N8,O8)</f>
        <v>40700</v>
      </c>
      <c r="Q8" s="268">
        <v>33200</v>
      </c>
      <c r="R8" s="266">
        <v>4000</v>
      </c>
      <c r="S8" s="269">
        <f t="shared" ref="S8" si="4">R8*12</f>
        <v>48000</v>
      </c>
    </row>
    <row r="9" spans="1:19">
      <c r="A9" s="272" t="s">
        <v>441</v>
      </c>
      <c r="P9" s="270"/>
    </row>
    <row r="10" spans="1:19" ht="27.75" customHeight="1">
      <c r="A10" s="253" t="s">
        <v>442</v>
      </c>
      <c r="B10" s="253" t="s">
        <v>443</v>
      </c>
    </row>
    <row r="11" spans="1:19">
      <c r="B11" s="273">
        <v>341949</v>
      </c>
    </row>
  </sheetData>
  <mergeCells count="14">
    <mergeCell ref="O6:O7"/>
    <mergeCell ref="P6:P7"/>
    <mergeCell ref="Q6:Q7"/>
    <mergeCell ref="R6:S6"/>
    <mergeCell ref="B4:S4"/>
    <mergeCell ref="B5:S5"/>
    <mergeCell ref="B6:B7"/>
    <mergeCell ref="C6:D6"/>
    <mergeCell ref="E6:E7"/>
    <mergeCell ref="F6:F7"/>
    <mergeCell ref="G6:G7"/>
    <mergeCell ref="H6:J6"/>
    <mergeCell ref="K6:M6"/>
    <mergeCell ref="N6:N7"/>
  </mergeCells>
  <pageMargins left="0.55118110236220474" right="0.23622047244094491" top="0.23622047244094491" bottom="0.19685039370078741" header="0.19685039370078741" footer="0.19685039370078741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ES13"/>
  <sheetViews>
    <sheetView topLeftCell="A5" zoomScale="80" zoomScaleNormal="80" workbookViewId="0">
      <pane xSplit="2" ySplit="6" topLeftCell="C11" activePane="bottomRight" state="frozen"/>
      <selection activeCell="C48" sqref="C48"/>
      <selection pane="topRight" activeCell="C48" sqref="C48"/>
      <selection pane="bottomLeft" activeCell="C48" sqref="C48"/>
      <selection pane="bottomRight" activeCell="A5" sqref="A5"/>
    </sheetView>
  </sheetViews>
  <sheetFormatPr defaultRowHeight="12.75" outlineLevelCol="1"/>
  <cols>
    <col min="1" max="1" width="5.5703125" customWidth="1"/>
    <col min="2" max="2" width="34.7109375" customWidth="1"/>
    <col min="3" max="3" width="22.28515625" customWidth="1"/>
    <col min="4" max="4" width="15.28515625" customWidth="1"/>
    <col min="5" max="18" width="13.7109375" hidden="1" customWidth="1" outlineLevel="1"/>
    <col min="19" max="19" width="16.28515625" hidden="1" customWidth="1" outlineLevel="1"/>
    <col min="20" max="20" width="19.28515625" customWidth="1" collapsed="1"/>
    <col min="21" max="21" width="19.5703125" style="276" customWidth="1"/>
    <col min="22" max="22" width="19.5703125" customWidth="1"/>
    <col min="23" max="23" width="17" customWidth="1"/>
    <col min="24" max="25" width="13.7109375" customWidth="1"/>
    <col min="26" max="29" width="12.7109375" hidden="1" customWidth="1" outlineLevel="1"/>
    <col min="30" max="31" width="13" hidden="1" customWidth="1" outlineLevel="1"/>
    <col min="32" max="32" width="13" customWidth="1" collapsed="1"/>
    <col min="33" max="34" width="13" hidden="1" customWidth="1" outlineLevel="1"/>
    <col min="35" max="36" width="12.42578125" hidden="1" customWidth="1" outlineLevel="1"/>
    <col min="37" max="38" width="11.42578125" hidden="1" customWidth="1" outlineLevel="1"/>
    <col min="39" max="40" width="11.7109375" hidden="1" customWidth="1" outlineLevel="1"/>
    <col min="41" max="41" width="12.5703125" customWidth="1" collapsed="1"/>
    <col min="42" max="43" width="12.5703125" hidden="1" customWidth="1" outlineLevel="1"/>
    <col min="44" max="45" width="11" hidden="1" customWidth="1" outlineLevel="1"/>
    <col min="46" max="47" width="11.140625" hidden="1" customWidth="1" outlineLevel="1"/>
    <col min="48" max="49" width="11.5703125" hidden="1" customWidth="1" outlineLevel="1"/>
    <col min="50" max="50" width="11.7109375" customWidth="1" collapsed="1"/>
    <col min="51" max="51" width="11.7109375" hidden="1" customWidth="1" outlineLevel="1"/>
    <col min="52" max="52" width="13.42578125" hidden="1" customWidth="1" outlineLevel="1"/>
    <col min="53" max="54" width="13.140625" hidden="1" customWidth="1" outlineLevel="1"/>
    <col min="55" max="56" width="13" hidden="1" customWidth="1" outlineLevel="1"/>
    <col min="57" max="58" width="13.140625" hidden="1" customWidth="1" outlineLevel="1"/>
    <col min="59" max="59" width="12.5703125" customWidth="1" collapsed="1"/>
    <col min="60" max="61" width="12.5703125" hidden="1" customWidth="1" outlineLevel="1"/>
    <col min="62" max="62" width="14.140625" customWidth="1" collapsed="1"/>
    <col min="63" max="64" width="14.140625" hidden="1" customWidth="1" outlineLevel="1"/>
    <col min="65" max="65" width="19" customWidth="1" collapsed="1"/>
    <col min="66" max="67" width="13.85546875" customWidth="1"/>
    <col min="68" max="73" width="12.7109375" hidden="1" customWidth="1" outlineLevel="1"/>
    <col min="74" max="74" width="12.7109375" customWidth="1" collapsed="1"/>
    <col min="75" max="82" width="12.7109375" hidden="1" customWidth="1" outlineLevel="1"/>
    <col min="83" max="83" width="12.7109375" customWidth="1" collapsed="1"/>
    <col min="84" max="85" width="12.7109375" hidden="1" customWidth="1" outlineLevel="1"/>
    <col min="86" max="89" width="11.140625" hidden="1" customWidth="1" outlineLevel="1"/>
    <col min="90" max="91" width="12.85546875" hidden="1" customWidth="1" outlineLevel="1"/>
    <col min="92" max="92" width="12.85546875" customWidth="1" collapsed="1"/>
    <col min="93" max="96" width="12.85546875" hidden="1" customWidth="1" outlineLevel="1"/>
    <col min="97" max="97" width="11.42578125" hidden="1" customWidth="1" outlineLevel="1"/>
    <col min="98" max="98" width="11.28515625" hidden="1" customWidth="1" outlineLevel="1"/>
    <col min="99" max="100" width="12.85546875" hidden="1" customWidth="1" outlineLevel="1"/>
    <col min="101" max="101" width="12.85546875" customWidth="1" collapsed="1"/>
    <col min="102" max="103" width="12.85546875" hidden="1" customWidth="1" outlineLevel="1"/>
    <col min="104" max="104" width="13.85546875" customWidth="1" collapsed="1"/>
    <col min="105" max="106" width="13.85546875" hidden="1" customWidth="1" outlineLevel="1"/>
    <col min="107" max="107" width="18.42578125" customWidth="1" collapsed="1"/>
    <col min="108" max="109" width="14" customWidth="1"/>
    <col min="110" max="115" width="10" hidden="1" customWidth="1" outlineLevel="1"/>
    <col min="116" max="116" width="11.7109375" customWidth="1" collapsed="1"/>
    <col min="117" max="117" width="10.5703125" hidden="1" customWidth="1" outlineLevel="1"/>
    <col min="118" max="124" width="10" hidden="1" customWidth="1" outlineLevel="1"/>
    <col min="125" max="125" width="11.85546875" customWidth="1" collapsed="1"/>
    <col min="126" max="133" width="10" hidden="1" customWidth="1" outlineLevel="1"/>
    <col min="134" max="134" width="12.7109375" customWidth="1" collapsed="1"/>
    <col min="135" max="142" width="10" hidden="1" customWidth="1" outlineLevel="1"/>
    <col min="143" max="143" width="12.28515625" customWidth="1" collapsed="1"/>
    <col min="144" max="144" width="10.42578125" hidden="1" customWidth="1" outlineLevel="1"/>
    <col min="145" max="145" width="9.85546875" hidden="1" customWidth="1" outlineLevel="1"/>
    <col min="146" max="146" width="14.140625" customWidth="1" collapsed="1"/>
    <col min="147" max="147" width="10.85546875" hidden="1" customWidth="1" outlineLevel="1"/>
    <col min="148" max="148" width="10" hidden="1" customWidth="1" outlineLevel="1"/>
    <col min="149" max="149" width="17.140625" customWidth="1" collapsed="1"/>
    <col min="150" max="150" width="16.85546875" customWidth="1"/>
    <col min="257" max="257" width="5.5703125" customWidth="1"/>
    <col min="258" max="258" width="34.7109375" customWidth="1"/>
    <col min="259" max="259" width="22.28515625" customWidth="1"/>
    <col min="260" max="260" width="15.28515625" customWidth="1"/>
    <col min="261" max="275" width="0" hidden="1" customWidth="1"/>
    <col min="276" max="276" width="19.28515625" customWidth="1"/>
    <col min="277" max="278" width="19.5703125" customWidth="1"/>
    <col min="279" max="279" width="17" customWidth="1"/>
    <col min="280" max="281" width="13.7109375" customWidth="1"/>
    <col min="282" max="287" width="0" hidden="1" customWidth="1"/>
    <col min="288" max="288" width="13" customWidth="1"/>
    <col min="289" max="296" width="0" hidden="1" customWidth="1"/>
    <col min="297" max="297" width="12.5703125" customWidth="1"/>
    <col min="298" max="305" width="0" hidden="1" customWidth="1"/>
    <col min="306" max="306" width="11.7109375" customWidth="1"/>
    <col min="307" max="314" width="0" hidden="1" customWidth="1"/>
    <col min="315" max="315" width="12.5703125" customWidth="1"/>
    <col min="316" max="317" width="0" hidden="1" customWidth="1"/>
    <col min="318" max="318" width="14.140625" customWidth="1"/>
    <col min="319" max="320" width="0" hidden="1" customWidth="1"/>
    <col min="321" max="321" width="19" customWidth="1"/>
    <col min="322" max="323" width="13.85546875" customWidth="1"/>
    <col min="324" max="329" width="0" hidden="1" customWidth="1"/>
    <col min="330" max="330" width="12.7109375" customWidth="1"/>
    <col min="331" max="338" width="0" hidden="1" customWidth="1"/>
    <col min="339" max="339" width="12.7109375" customWidth="1"/>
    <col min="340" max="347" width="0" hidden="1" customWidth="1"/>
    <col min="348" max="348" width="12.85546875" customWidth="1"/>
    <col min="349" max="356" width="0" hidden="1" customWidth="1"/>
    <col min="357" max="357" width="12.85546875" customWidth="1"/>
    <col min="358" max="359" width="0" hidden="1" customWidth="1"/>
    <col min="360" max="360" width="13.85546875" customWidth="1"/>
    <col min="361" max="362" width="0" hidden="1" customWidth="1"/>
    <col min="363" max="363" width="18.42578125" customWidth="1"/>
    <col min="364" max="365" width="14" customWidth="1"/>
    <col min="366" max="371" width="0" hidden="1" customWidth="1"/>
    <col min="372" max="372" width="11.7109375" customWidth="1"/>
    <col min="373" max="380" width="0" hidden="1" customWidth="1"/>
    <col min="381" max="381" width="11.85546875" customWidth="1"/>
    <col min="382" max="389" width="0" hidden="1" customWidth="1"/>
    <col min="390" max="390" width="12.7109375" customWidth="1"/>
    <col min="391" max="398" width="0" hidden="1" customWidth="1"/>
    <col min="399" max="399" width="12.28515625" customWidth="1"/>
    <col min="400" max="401" width="0" hidden="1" customWidth="1"/>
    <col min="402" max="402" width="14.140625" customWidth="1"/>
    <col min="403" max="404" width="0" hidden="1" customWidth="1"/>
    <col min="405" max="405" width="17.140625" customWidth="1"/>
    <col min="406" max="406" width="16.85546875" customWidth="1"/>
    <col min="513" max="513" width="5.5703125" customWidth="1"/>
    <col min="514" max="514" width="34.7109375" customWidth="1"/>
    <col min="515" max="515" width="22.28515625" customWidth="1"/>
    <col min="516" max="516" width="15.28515625" customWidth="1"/>
    <col min="517" max="531" width="0" hidden="1" customWidth="1"/>
    <col min="532" max="532" width="19.28515625" customWidth="1"/>
    <col min="533" max="534" width="19.5703125" customWidth="1"/>
    <col min="535" max="535" width="17" customWidth="1"/>
    <col min="536" max="537" width="13.7109375" customWidth="1"/>
    <col min="538" max="543" width="0" hidden="1" customWidth="1"/>
    <col min="544" max="544" width="13" customWidth="1"/>
    <col min="545" max="552" width="0" hidden="1" customWidth="1"/>
    <col min="553" max="553" width="12.5703125" customWidth="1"/>
    <col min="554" max="561" width="0" hidden="1" customWidth="1"/>
    <col min="562" max="562" width="11.7109375" customWidth="1"/>
    <col min="563" max="570" width="0" hidden="1" customWidth="1"/>
    <col min="571" max="571" width="12.5703125" customWidth="1"/>
    <col min="572" max="573" width="0" hidden="1" customWidth="1"/>
    <col min="574" max="574" width="14.140625" customWidth="1"/>
    <col min="575" max="576" width="0" hidden="1" customWidth="1"/>
    <col min="577" max="577" width="19" customWidth="1"/>
    <col min="578" max="579" width="13.85546875" customWidth="1"/>
    <col min="580" max="585" width="0" hidden="1" customWidth="1"/>
    <col min="586" max="586" width="12.7109375" customWidth="1"/>
    <col min="587" max="594" width="0" hidden="1" customWidth="1"/>
    <col min="595" max="595" width="12.7109375" customWidth="1"/>
    <col min="596" max="603" width="0" hidden="1" customWidth="1"/>
    <col min="604" max="604" width="12.85546875" customWidth="1"/>
    <col min="605" max="612" width="0" hidden="1" customWidth="1"/>
    <col min="613" max="613" width="12.85546875" customWidth="1"/>
    <col min="614" max="615" width="0" hidden="1" customWidth="1"/>
    <col min="616" max="616" width="13.85546875" customWidth="1"/>
    <col min="617" max="618" width="0" hidden="1" customWidth="1"/>
    <col min="619" max="619" width="18.42578125" customWidth="1"/>
    <col min="620" max="621" width="14" customWidth="1"/>
    <col min="622" max="627" width="0" hidden="1" customWidth="1"/>
    <col min="628" max="628" width="11.7109375" customWidth="1"/>
    <col min="629" max="636" width="0" hidden="1" customWidth="1"/>
    <col min="637" max="637" width="11.85546875" customWidth="1"/>
    <col min="638" max="645" width="0" hidden="1" customWidth="1"/>
    <col min="646" max="646" width="12.7109375" customWidth="1"/>
    <col min="647" max="654" width="0" hidden="1" customWidth="1"/>
    <col min="655" max="655" width="12.28515625" customWidth="1"/>
    <col min="656" max="657" width="0" hidden="1" customWidth="1"/>
    <col min="658" max="658" width="14.140625" customWidth="1"/>
    <col min="659" max="660" width="0" hidden="1" customWidth="1"/>
    <col min="661" max="661" width="17.140625" customWidth="1"/>
    <col min="662" max="662" width="16.85546875" customWidth="1"/>
    <col min="769" max="769" width="5.5703125" customWidth="1"/>
    <col min="770" max="770" width="34.7109375" customWidth="1"/>
    <col min="771" max="771" width="22.28515625" customWidth="1"/>
    <col min="772" max="772" width="15.28515625" customWidth="1"/>
    <col min="773" max="787" width="0" hidden="1" customWidth="1"/>
    <col min="788" max="788" width="19.28515625" customWidth="1"/>
    <col min="789" max="790" width="19.5703125" customWidth="1"/>
    <col min="791" max="791" width="17" customWidth="1"/>
    <col min="792" max="793" width="13.7109375" customWidth="1"/>
    <col min="794" max="799" width="0" hidden="1" customWidth="1"/>
    <col min="800" max="800" width="13" customWidth="1"/>
    <col min="801" max="808" width="0" hidden="1" customWidth="1"/>
    <col min="809" max="809" width="12.5703125" customWidth="1"/>
    <col min="810" max="817" width="0" hidden="1" customWidth="1"/>
    <col min="818" max="818" width="11.7109375" customWidth="1"/>
    <col min="819" max="826" width="0" hidden="1" customWidth="1"/>
    <col min="827" max="827" width="12.5703125" customWidth="1"/>
    <col min="828" max="829" width="0" hidden="1" customWidth="1"/>
    <col min="830" max="830" width="14.140625" customWidth="1"/>
    <col min="831" max="832" width="0" hidden="1" customWidth="1"/>
    <col min="833" max="833" width="19" customWidth="1"/>
    <col min="834" max="835" width="13.85546875" customWidth="1"/>
    <col min="836" max="841" width="0" hidden="1" customWidth="1"/>
    <col min="842" max="842" width="12.7109375" customWidth="1"/>
    <col min="843" max="850" width="0" hidden="1" customWidth="1"/>
    <col min="851" max="851" width="12.7109375" customWidth="1"/>
    <col min="852" max="859" width="0" hidden="1" customWidth="1"/>
    <col min="860" max="860" width="12.85546875" customWidth="1"/>
    <col min="861" max="868" width="0" hidden="1" customWidth="1"/>
    <col min="869" max="869" width="12.85546875" customWidth="1"/>
    <col min="870" max="871" width="0" hidden="1" customWidth="1"/>
    <col min="872" max="872" width="13.85546875" customWidth="1"/>
    <col min="873" max="874" width="0" hidden="1" customWidth="1"/>
    <col min="875" max="875" width="18.42578125" customWidth="1"/>
    <col min="876" max="877" width="14" customWidth="1"/>
    <col min="878" max="883" width="0" hidden="1" customWidth="1"/>
    <col min="884" max="884" width="11.7109375" customWidth="1"/>
    <col min="885" max="892" width="0" hidden="1" customWidth="1"/>
    <col min="893" max="893" width="11.85546875" customWidth="1"/>
    <col min="894" max="901" width="0" hidden="1" customWidth="1"/>
    <col min="902" max="902" width="12.7109375" customWidth="1"/>
    <col min="903" max="910" width="0" hidden="1" customWidth="1"/>
    <col min="911" max="911" width="12.28515625" customWidth="1"/>
    <col min="912" max="913" width="0" hidden="1" customWidth="1"/>
    <col min="914" max="914" width="14.140625" customWidth="1"/>
    <col min="915" max="916" width="0" hidden="1" customWidth="1"/>
    <col min="917" max="917" width="17.140625" customWidth="1"/>
    <col min="918" max="918" width="16.85546875" customWidth="1"/>
    <col min="1025" max="1025" width="5.5703125" customWidth="1"/>
    <col min="1026" max="1026" width="34.7109375" customWidth="1"/>
    <col min="1027" max="1027" width="22.28515625" customWidth="1"/>
    <col min="1028" max="1028" width="15.28515625" customWidth="1"/>
    <col min="1029" max="1043" width="0" hidden="1" customWidth="1"/>
    <col min="1044" max="1044" width="19.28515625" customWidth="1"/>
    <col min="1045" max="1046" width="19.5703125" customWidth="1"/>
    <col min="1047" max="1047" width="17" customWidth="1"/>
    <col min="1048" max="1049" width="13.7109375" customWidth="1"/>
    <col min="1050" max="1055" width="0" hidden="1" customWidth="1"/>
    <col min="1056" max="1056" width="13" customWidth="1"/>
    <col min="1057" max="1064" width="0" hidden="1" customWidth="1"/>
    <col min="1065" max="1065" width="12.5703125" customWidth="1"/>
    <col min="1066" max="1073" width="0" hidden="1" customWidth="1"/>
    <col min="1074" max="1074" width="11.7109375" customWidth="1"/>
    <col min="1075" max="1082" width="0" hidden="1" customWidth="1"/>
    <col min="1083" max="1083" width="12.5703125" customWidth="1"/>
    <col min="1084" max="1085" width="0" hidden="1" customWidth="1"/>
    <col min="1086" max="1086" width="14.140625" customWidth="1"/>
    <col min="1087" max="1088" width="0" hidden="1" customWidth="1"/>
    <col min="1089" max="1089" width="19" customWidth="1"/>
    <col min="1090" max="1091" width="13.85546875" customWidth="1"/>
    <col min="1092" max="1097" width="0" hidden="1" customWidth="1"/>
    <col min="1098" max="1098" width="12.7109375" customWidth="1"/>
    <col min="1099" max="1106" width="0" hidden="1" customWidth="1"/>
    <col min="1107" max="1107" width="12.7109375" customWidth="1"/>
    <col min="1108" max="1115" width="0" hidden="1" customWidth="1"/>
    <col min="1116" max="1116" width="12.85546875" customWidth="1"/>
    <col min="1117" max="1124" width="0" hidden="1" customWidth="1"/>
    <col min="1125" max="1125" width="12.85546875" customWidth="1"/>
    <col min="1126" max="1127" width="0" hidden="1" customWidth="1"/>
    <col min="1128" max="1128" width="13.85546875" customWidth="1"/>
    <col min="1129" max="1130" width="0" hidden="1" customWidth="1"/>
    <col min="1131" max="1131" width="18.42578125" customWidth="1"/>
    <col min="1132" max="1133" width="14" customWidth="1"/>
    <col min="1134" max="1139" width="0" hidden="1" customWidth="1"/>
    <col min="1140" max="1140" width="11.7109375" customWidth="1"/>
    <col min="1141" max="1148" width="0" hidden="1" customWidth="1"/>
    <col min="1149" max="1149" width="11.85546875" customWidth="1"/>
    <col min="1150" max="1157" width="0" hidden="1" customWidth="1"/>
    <col min="1158" max="1158" width="12.7109375" customWidth="1"/>
    <col min="1159" max="1166" width="0" hidden="1" customWidth="1"/>
    <col min="1167" max="1167" width="12.28515625" customWidth="1"/>
    <col min="1168" max="1169" width="0" hidden="1" customWidth="1"/>
    <col min="1170" max="1170" width="14.140625" customWidth="1"/>
    <col min="1171" max="1172" width="0" hidden="1" customWidth="1"/>
    <col min="1173" max="1173" width="17.140625" customWidth="1"/>
    <col min="1174" max="1174" width="16.85546875" customWidth="1"/>
    <col min="1281" max="1281" width="5.5703125" customWidth="1"/>
    <col min="1282" max="1282" width="34.7109375" customWidth="1"/>
    <col min="1283" max="1283" width="22.28515625" customWidth="1"/>
    <col min="1284" max="1284" width="15.28515625" customWidth="1"/>
    <col min="1285" max="1299" width="0" hidden="1" customWidth="1"/>
    <col min="1300" max="1300" width="19.28515625" customWidth="1"/>
    <col min="1301" max="1302" width="19.5703125" customWidth="1"/>
    <col min="1303" max="1303" width="17" customWidth="1"/>
    <col min="1304" max="1305" width="13.7109375" customWidth="1"/>
    <col min="1306" max="1311" width="0" hidden="1" customWidth="1"/>
    <col min="1312" max="1312" width="13" customWidth="1"/>
    <col min="1313" max="1320" width="0" hidden="1" customWidth="1"/>
    <col min="1321" max="1321" width="12.5703125" customWidth="1"/>
    <col min="1322" max="1329" width="0" hidden="1" customWidth="1"/>
    <col min="1330" max="1330" width="11.7109375" customWidth="1"/>
    <col min="1331" max="1338" width="0" hidden="1" customWidth="1"/>
    <col min="1339" max="1339" width="12.5703125" customWidth="1"/>
    <col min="1340" max="1341" width="0" hidden="1" customWidth="1"/>
    <col min="1342" max="1342" width="14.140625" customWidth="1"/>
    <col min="1343" max="1344" width="0" hidden="1" customWidth="1"/>
    <col min="1345" max="1345" width="19" customWidth="1"/>
    <col min="1346" max="1347" width="13.85546875" customWidth="1"/>
    <col min="1348" max="1353" width="0" hidden="1" customWidth="1"/>
    <col min="1354" max="1354" width="12.7109375" customWidth="1"/>
    <col min="1355" max="1362" width="0" hidden="1" customWidth="1"/>
    <col min="1363" max="1363" width="12.7109375" customWidth="1"/>
    <col min="1364" max="1371" width="0" hidden="1" customWidth="1"/>
    <col min="1372" max="1372" width="12.85546875" customWidth="1"/>
    <col min="1373" max="1380" width="0" hidden="1" customWidth="1"/>
    <col min="1381" max="1381" width="12.85546875" customWidth="1"/>
    <col min="1382" max="1383" width="0" hidden="1" customWidth="1"/>
    <col min="1384" max="1384" width="13.85546875" customWidth="1"/>
    <col min="1385" max="1386" width="0" hidden="1" customWidth="1"/>
    <col min="1387" max="1387" width="18.42578125" customWidth="1"/>
    <col min="1388" max="1389" width="14" customWidth="1"/>
    <col min="1390" max="1395" width="0" hidden="1" customWidth="1"/>
    <col min="1396" max="1396" width="11.7109375" customWidth="1"/>
    <col min="1397" max="1404" width="0" hidden="1" customWidth="1"/>
    <col min="1405" max="1405" width="11.85546875" customWidth="1"/>
    <col min="1406" max="1413" width="0" hidden="1" customWidth="1"/>
    <col min="1414" max="1414" width="12.7109375" customWidth="1"/>
    <col min="1415" max="1422" width="0" hidden="1" customWidth="1"/>
    <col min="1423" max="1423" width="12.28515625" customWidth="1"/>
    <col min="1424" max="1425" width="0" hidden="1" customWidth="1"/>
    <col min="1426" max="1426" width="14.140625" customWidth="1"/>
    <col min="1427" max="1428" width="0" hidden="1" customWidth="1"/>
    <col min="1429" max="1429" width="17.140625" customWidth="1"/>
    <col min="1430" max="1430" width="16.85546875" customWidth="1"/>
    <col min="1537" max="1537" width="5.5703125" customWidth="1"/>
    <col min="1538" max="1538" width="34.7109375" customWidth="1"/>
    <col min="1539" max="1539" width="22.28515625" customWidth="1"/>
    <col min="1540" max="1540" width="15.28515625" customWidth="1"/>
    <col min="1541" max="1555" width="0" hidden="1" customWidth="1"/>
    <col min="1556" max="1556" width="19.28515625" customWidth="1"/>
    <col min="1557" max="1558" width="19.5703125" customWidth="1"/>
    <col min="1559" max="1559" width="17" customWidth="1"/>
    <col min="1560" max="1561" width="13.7109375" customWidth="1"/>
    <col min="1562" max="1567" width="0" hidden="1" customWidth="1"/>
    <col min="1568" max="1568" width="13" customWidth="1"/>
    <col min="1569" max="1576" width="0" hidden="1" customWidth="1"/>
    <col min="1577" max="1577" width="12.5703125" customWidth="1"/>
    <col min="1578" max="1585" width="0" hidden="1" customWidth="1"/>
    <col min="1586" max="1586" width="11.7109375" customWidth="1"/>
    <col min="1587" max="1594" width="0" hidden="1" customWidth="1"/>
    <col min="1595" max="1595" width="12.5703125" customWidth="1"/>
    <col min="1596" max="1597" width="0" hidden="1" customWidth="1"/>
    <col min="1598" max="1598" width="14.140625" customWidth="1"/>
    <col min="1599" max="1600" width="0" hidden="1" customWidth="1"/>
    <col min="1601" max="1601" width="19" customWidth="1"/>
    <col min="1602" max="1603" width="13.85546875" customWidth="1"/>
    <col min="1604" max="1609" width="0" hidden="1" customWidth="1"/>
    <col min="1610" max="1610" width="12.7109375" customWidth="1"/>
    <col min="1611" max="1618" width="0" hidden="1" customWidth="1"/>
    <col min="1619" max="1619" width="12.7109375" customWidth="1"/>
    <col min="1620" max="1627" width="0" hidden="1" customWidth="1"/>
    <col min="1628" max="1628" width="12.85546875" customWidth="1"/>
    <col min="1629" max="1636" width="0" hidden="1" customWidth="1"/>
    <col min="1637" max="1637" width="12.85546875" customWidth="1"/>
    <col min="1638" max="1639" width="0" hidden="1" customWidth="1"/>
    <col min="1640" max="1640" width="13.85546875" customWidth="1"/>
    <col min="1641" max="1642" width="0" hidden="1" customWidth="1"/>
    <col min="1643" max="1643" width="18.42578125" customWidth="1"/>
    <col min="1644" max="1645" width="14" customWidth="1"/>
    <col min="1646" max="1651" width="0" hidden="1" customWidth="1"/>
    <col min="1652" max="1652" width="11.7109375" customWidth="1"/>
    <col min="1653" max="1660" width="0" hidden="1" customWidth="1"/>
    <col min="1661" max="1661" width="11.85546875" customWidth="1"/>
    <col min="1662" max="1669" width="0" hidden="1" customWidth="1"/>
    <col min="1670" max="1670" width="12.7109375" customWidth="1"/>
    <col min="1671" max="1678" width="0" hidden="1" customWidth="1"/>
    <col min="1679" max="1679" width="12.28515625" customWidth="1"/>
    <col min="1680" max="1681" width="0" hidden="1" customWidth="1"/>
    <col min="1682" max="1682" width="14.140625" customWidth="1"/>
    <col min="1683" max="1684" width="0" hidden="1" customWidth="1"/>
    <col min="1685" max="1685" width="17.140625" customWidth="1"/>
    <col min="1686" max="1686" width="16.85546875" customWidth="1"/>
    <col min="1793" max="1793" width="5.5703125" customWidth="1"/>
    <col min="1794" max="1794" width="34.7109375" customWidth="1"/>
    <col min="1795" max="1795" width="22.28515625" customWidth="1"/>
    <col min="1796" max="1796" width="15.28515625" customWidth="1"/>
    <col min="1797" max="1811" width="0" hidden="1" customWidth="1"/>
    <col min="1812" max="1812" width="19.28515625" customWidth="1"/>
    <col min="1813" max="1814" width="19.5703125" customWidth="1"/>
    <col min="1815" max="1815" width="17" customWidth="1"/>
    <col min="1816" max="1817" width="13.7109375" customWidth="1"/>
    <col min="1818" max="1823" width="0" hidden="1" customWidth="1"/>
    <col min="1824" max="1824" width="13" customWidth="1"/>
    <col min="1825" max="1832" width="0" hidden="1" customWidth="1"/>
    <col min="1833" max="1833" width="12.5703125" customWidth="1"/>
    <col min="1834" max="1841" width="0" hidden="1" customWidth="1"/>
    <col min="1842" max="1842" width="11.7109375" customWidth="1"/>
    <col min="1843" max="1850" width="0" hidden="1" customWidth="1"/>
    <col min="1851" max="1851" width="12.5703125" customWidth="1"/>
    <col min="1852" max="1853" width="0" hidden="1" customWidth="1"/>
    <col min="1854" max="1854" width="14.140625" customWidth="1"/>
    <col min="1855" max="1856" width="0" hidden="1" customWidth="1"/>
    <col min="1857" max="1857" width="19" customWidth="1"/>
    <col min="1858" max="1859" width="13.85546875" customWidth="1"/>
    <col min="1860" max="1865" width="0" hidden="1" customWidth="1"/>
    <col min="1866" max="1866" width="12.7109375" customWidth="1"/>
    <col min="1867" max="1874" width="0" hidden="1" customWidth="1"/>
    <col min="1875" max="1875" width="12.7109375" customWidth="1"/>
    <col min="1876" max="1883" width="0" hidden="1" customWidth="1"/>
    <col min="1884" max="1884" width="12.85546875" customWidth="1"/>
    <col min="1885" max="1892" width="0" hidden="1" customWidth="1"/>
    <col min="1893" max="1893" width="12.85546875" customWidth="1"/>
    <col min="1894" max="1895" width="0" hidden="1" customWidth="1"/>
    <col min="1896" max="1896" width="13.85546875" customWidth="1"/>
    <col min="1897" max="1898" width="0" hidden="1" customWidth="1"/>
    <col min="1899" max="1899" width="18.42578125" customWidth="1"/>
    <col min="1900" max="1901" width="14" customWidth="1"/>
    <col min="1902" max="1907" width="0" hidden="1" customWidth="1"/>
    <col min="1908" max="1908" width="11.7109375" customWidth="1"/>
    <col min="1909" max="1916" width="0" hidden="1" customWidth="1"/>
    <col min="1917" max="1917" width="11.85546875" customWidth="1"/>
    <col min="1918" max="1925" width="0" hidden="1" customWidth="1"/>
    <col min="1926" max="1926" width="12.7109375" customWidth="1"/>
    <col min="1927" max="1934" width="0" hidden="1" customWidth="1"/>
    <col min="1935" max="1935" width="12.28515625" customWidth="1"/>
    <col min="1936" max="1937" width="0" hidden="1" customWidth="1"/>
    <col min="1938" max="1938" width="14.140625" customWidth="1"/>
    <col min="1939" max="1940" width="0" hidden="1" customWidth="1"/>
    <col min="1941" max="1941" width="17.140625" customWidth="1"/>
    <col min="1942" max="1942" width="16.85546875" customWidth="1"/>
    <col min="2049" max="2049" width="5.5703125" customWidth="1"/>
    <col min="2050" max="2050" width="34.7109375" customWidth="1"/>
    <col min="2051" max="2051" width="22.28515625" customWidth="1"/>
    <col min="2052" max="2052" width="15.28515625" customWidth="1"/>
    <col min="2053" max="2067" width="0" hidden="1" customWidth="1"/>
    <col min="2068" max="2068" width="19.28515625" customWidth="1"/>
    <col min="2069" max="2070" width="19.5703125" customWidth="1"/>
    <col min="2071" max="2071" width="17" customWidth="1"/>
    <col min="2072" max="2073" width="13.7109375" customWidth="1"/>
    <col min="2074" max="2079" width="0" hidden="1" customWidth="1"/>
    <col min="2080" max="2080" width="13" customWidth="1"/>
    <col min="2081" max="2088" width="0" hidden="1" customWidth="1"/>
    <col min="2089" max="2089" width="12.5703125" customWidth="1"/>
    <col min="2090" max="2097" width="0" hidden="1" customWidth="1"/>
    <col min="2098" max="2098" width="11.7109375" customWidth="1"/>
    <col min="2099" max="2106" width="0" hidden="1" customWidth="1"/>
    <col min="2107" max="2107" width="12.5703125" customWidth="1"/>
    <col min="2108" max="2109" width="0" hidden="1" customWidth="1"/>
    <col min="2110" max="2110" width="14.140625" customWidth="1"/>
    <col min="2111" max="2112" width="0" hidden="1" customWidth="1"/>
    <col min="2113" max="2113" width="19" customWidth="1"/>
    <col min="2114" max="2115" width="13.85546875" customWidth="1"/>
    <col min="2116" max="2121" width="0" hidden="1" customWidth="1"/>
    <col min="2122" max="2122" width="12.7109375" customWidth="1"/>
    <col min="2123" max="2130" width="0" hidden="1" customWidth="1"/>
    <col min="2131" max="2131" width="12.7109375" customWidth="1"/>
    <col min="2132" max="2139" width="0" hidden="1" customWidth="1"/>
    <col min="2140" max="2140" width="12.85546875" customWidth="1"/>
    <col min="2141" max="2148" width="0" hidden="1" customWidth="1"/>
    <col min="2149" max="2149" width="12.85546875" customWidth="1"/>
    <col min="2150" max="2151" width="0" hidden="1" customWidth="1"/>
    <col min="2152" max="2152" width="13.85546875" customWidth="1"/>
    <col min="2153" max="2154" width="0" hidden="1" customWidth="1"/>
    <col min="2155" max="2155" width="18.42578125" customWidth="1"/>
    <col min="2156" max="2157" width="14" customWidth="1"/>
    <col min="2158" max="2163" width="0" hidden="1" customWidth="1"/>
    <col min="2164" max="2164" width="11.7109375" customWidth="1"/>
    <col min="2165" max="2172" width="0" hidden="1" customWidth="1"/>
    <col min="2173" max="2173" width="11.85546875" customWidth="1"/>
    <col min="2174" max="2181" width="0" hidden="1" customWidth="1"/>
    <col min="2182" max="2182" width="12.7109375" customWidth="1"/>
    <col min="2183" max="2190" width="0" hidden="1" customWidth="1"/>
    <col min="2191" max="2191" width="12.28515625" customWidth="1"/>
    <col min="2192" max="2193" width="0" hidden="1" customWidth="1"/>
    <col min="2194" max="2194" width="14.140625" customWidth="1"/>
    <col min="2195" max="2196" width="0" hidden="1" customWidth="1"/>
    <col min="2197" max="2197" width="17.140625" customWidth="1"/>
    <col min="2198" max="2198" width="16.85546875" customWidth="1"/>
    <col min="2305" max="2305" width="5.5703125" customWidth="1"/>
    <col min="2306" max="2306" width="34.7109375" customWidth="1"/>
    <col min="2307" max="2307" width="22.28515625" customWidth="1"/>
    <col min="2308" max="2308" width="15.28515625" customWidth="1"/>
    <col min="2309" max="2323" width="0" hidden="1" customWidth="1"/>
    <col min="2324" max="2324" width="19.28515625" customWidth="1"/>
    <col min="2325" max="2326" width="19.5703125" customWidth="1"/>
    <col min="2327" max="2327" width="17" customWidth="1"/>
    <col min="2328" max="2329" width="13.7109375" customWidth="1"/>
    <col min="2330" max="2335" width="0" hidden="1" customWidth="1"/>
    <col min="2336" max="2336" width="13" customWidth="1"/>
    <col min="2337" max="2344" width="0" hidden="1" customWidth="1"/>
    <col min="2345" max="2345" width="12.5703125" customWidth="1"/>
    <col min="2346" max="2353" width="0" hidden="1" customWidth="1"/>
    <col min="2354" max="2354" width="11.7109375" customWidth="1"/>
    <col min="2355" max="2362" width="0" hidden="1" customWidth="1"/>
    <col min="2363" max="2363" width="12.5703125" customWidth="1"/>
    <col min="2364" max="2365" width="0" hidden="1" customWidth="1"/>
    <col min="2366" max="2366" width="14.140625" customWidth="1"/>
    <col min="2367" max="2368" width="0" hidden="1" customWidth="1"/>
    <col min="2369" max="2369" width="19" customWidth="1"/>
    <col min="2370" max="2371" width="13.85546875" customWidth="1"/>
    <col min="2372" max="2377" width="0" hidden="1" customWidth="1"/>
    <col min="2378" max="2378" width="12.7109375" customWidth="1"/>
    <col min="2379" max="2386" width="0" hidden="1" customWidth="1"/>
    <col min="2387" max="2387" width="12.7109375" customWidth="1"/>
    <col min="2388" max="2395" width="0" hidden="1" customWidth="1"/>
    <col min="2396" max="2396" width="12.85546875" customWidth="1"/>
    <col min="2397" max="2404" width="0" hidden="1" customWidth="1"/>
    <col min="2405" max="2405" width="12.85546875" customWidth="1"/>
    <col min="2406" max="2407" width="0" hidden="1" customWidth="1"/>
    <col min="2408" max="2408" width="13.85546875" customWidth="1"/>
    <col min="2409" max="2410" width="0" hidden="1" customWidth="1"/>
    <col min="2411" max="2411" width="18.42578125" customWidth="1"/>
    <col min="2412" max="2413" width="14" customWidth="1"/>
    <col min="2414" max="2419" width="0" hidden="1" customWidth="1"/>
    <col min="2420" max="2420" width="11.7109375" customWidth="1"/>
    <col min="2421" max="2428" width="0" hidden="1" customWidth="1"/>
    <col min="2429" max="2429" width="11.85546875" customWidth="1"/>
    <col min="2430" max="2437" width="0" hidden="1" customWidth="1"/>
    <col min="2438" max="2438" width="12.7109375" customWidth="1"/>
    <col min="2439" max="2446" width="0" hidden="1" customWidth="1"/>
    <col min="2447" max="2447" width="12.28515625" customWidth="1"/>
    <col min="2448" max="2449" width="0" hidden="1" customWidth="1"/>
    <col min="2450" max="2450" width="14.140625" customWidth="1"/>
    <col min="2451" max="2452" width="0" hidden="1" customWidth="1"/>
    <col min="2453" max="2453" width="17.140625" customWidth="1"/>
    <col min="2454" max="2454" width="16.85546875" customWidth="1"/>
    <col min="2561" max="2561" width="5.5703125" customWidth="1"/>
    <col min="2562" max="2562" width="34.7109375" customWidth="1"/>
    <col min="2563" max="2563" width="22.28515625" customWidth="1"/>
    <col min="2564" max="2564" width="15.28515625" customWidth="1"/>
    <col min="2565" max="2579" width="0" hidden="1" customWidth="1"/>
    <col min="2580" max="2580" width="19.28515625" customWidth="1"/>
    <col min="2581" max="2582" width="19.5703125" customWidth="1"/>
    <col min="2583" max="2583" width="17" customWidth="1"/>
    <col min="2584" max="2585" width="13.7109375" customWidth="1"/>
    <col min="2586" max="2591" width="0" hidden="1" customWidth="1"/>
    <col min="2592" max="2592" width="13" customWidth="1"/>
    <col min="2593" max="2600" width="0" hidden="1" customWidth="1"/>
    <col min="2601" max="2601" width="12.5703125" customWidth="1"/>
    <col min="2602" max="2609" width="0" hidden="1" customWidth="1"/>
    <col min="2610" max="2610" width="11.7109375" customWidth="1"/>
    <col min="2611" max="2618" width="0" hidden="1" customWidth="1"/>
    <col min="2619" max="2619" width="12.5703125" customWidth="1"/>
    <col min="2620" max="2621" width="0" hidden="1" customWidth="1"/>
    <col min="2622" max="2622" width="14.140625" customWidth="1"/>
    <col min="2623" max="2624" width="0" hidden="1" customWidth="1"/>
    <col min="2625" max="2625" width="19" customWidth="1"/>
    <col min="2626" max="2627" width="13.85546875" customWidth="1"/>
    <col min="2628" max="2633" width="0" hidden="1" customWidth="1"/>
    <col min="2634" max="2634" width="12.7109375" customWidth="1"/>
    <col min="2635" max="2642" width="0" hidden="1" customWidth="1"/>
    <col min="2643" max="2643" width="12.7109375" customWidth="1"/>
    <col min="2644" max="2651" width="0" hidden="1" customWidth="1"/>
    <col min="2652" max="2652" width="12.85546875" customWidth="1"/>
    <col min="2653" max="2660" width="0" hidden="1" customWidth="1"/>
    <col min="2661" max="2661" width="12.85546875" customWidth="1"/>
    <col min="2662" max="2663" width="0" hidden="1" customWidth="1"/>
    <col min="2664" max="2664" width="13.85546875" customWidth="1"/>
    <col min="2665" max="2666" width="0" hidden="1" customWidth="1"/>
    <col min="2667" max="2667" width="18.42578125" customWidth="1"/>
    <col min="2668" max="2669" width="14" customWidth="1"/>
    <col min="2670" max="2675" width="0" hidden="1" customWidth="1"/>
    <col min="2676" max="2676" width="11.7109375" customWidth="1"/>
    <col min="2677" max="2684" width="0" hidden="1" customWidth="1"/>
    <col min="2685" max="2685" width="11.85546875" customWidth="1"/>
    <col min="2686" max="2693" width="0" hidden="1" customWidth="1"/>
    <col min="2694" max="2694" width="12.7109375" customWidth="1"/>
    <col min="2695" max="2702" width="0" hidden="1" customWidth="1"/>
    <col min="2703" max="2703" width="12.28515625" customWidth="1"/>
    <col min="2704" max="2705" width="0" hidden="1" customWidth="1"/>
    <col min="2706" max="2706" width="14.140625" customWidth="1"/>
    <col min="2707" max="2708" width="0" hidden="1" customWidth="1"/>
    <col min="2709" max="2709" width="17.140625" customWidth="1"/>
    <col min="2710" max="2710" width="16.85546875" customWidth="1"/>
    <col min="2817" max="2817" width="5.5703125" customWidth="1"/>
    <col min="2818" max="2818" width="34.7109375" customWidth="1"/>
    <col min="2819" max="2819" width="22.28515625" customWidth="1"/>
    <col min="2820" max="2820" width="15.28515625" customWidth="1"/>
    <col min="2821" max="2835" width="0" hidden="1" customWidth="1"/>
    <col min="2836" max="2836" width="19.28515625" customWidth="1"/>
    <col min="2837" max="2838" width="19.5703125" customWidth="1"/>
    <col min="2839" max="2839" width="17" customWidth="1"/>
    <col min="2840" max="2841" width="13.7109375" customWidth="1"/>
    <col min="2842" max="2847" width="0" hidden="1" customWidth="1"/>
    <col min="2848" max="2848" width="13" customWidth="1"/>
    <col min="2849" max="2856" width="0" hidden="1" customWidth="1"/>
    <col min="2857" max="2857" width="12.5703125" customWidth="1"/>
    <col min="2858" max="2865" width="0" hidden="1" customWidth="1"/>
    <col min="2866" max="2866" width="11.7109375" customWidth="1"/>
    <col min="2867" max="2874" width="0" hidden="1" customWidth="1"/>
    <col min="2875" max="2875" width="12.5703125" customWidth="1"/>
    <col min="2876" max="2877" width="0" hidden="1" customWidth="1"/>
    <col min="2878" max="2878" width="14.140625" customWidth="1"/>
    <col min="2879" max="2880" width="0" hidden="1" customWidth="1"/>
    <col min="2881" max="2881" width="19" customWidth="1"/>
    <col min="2882" max="2883" width="13.85546875" customWidth="1"/>
    <col min="2884" max="2889" width="0" hidden="1" customWidth="1"/>
    <col min="2890" max="2890" width="12.7109375" customWidth="1"/>
    <col min="2891" max="2898" width="0" hidden="1" customWidth="1"/>
    <col min="2899" max="2899" width="12.7109375" customWidth="1"/>
    <col min="2900" max="2907" width="0" hidden="1" customWidth="1"/>
    <col min="2908" max="2908" width="12.85546875" customWidth="1"/>
    <col min="2909" max="2916" width="0" hidden="1" customWidth="1"/>
    <col min="2917" max="2917" width="12.85546875" customWidth="1"/>
    <col min="2918" max="2919" width="0" hidden="1" customWidth="1"/>
    <col min="2920" max="2920" width="13.85546875" customWidth="1"/>
    <col min="2921" max="2922" width="0" hidden="1" customWidth="1"/>
    <col min="2923" max="2923" width="18.42578125" customWidth="1"/>
    <col min="2924" max="2925" width="14" customWidth="1"/>
    <col min="2926" max="2931" width="0" hidden="1" customWidth="1"/>
    <col min="2932" max="2932" width="11.7109375" customWidth="1"/>
    <col min="2933" max="2940" width="0" hidden="1" customWidth="1"/>
    <col min="2941" max="2941" width="11.85546875" customWidth="1"/>
    <col min="2942" max="2949" width="0" hidden="1" customWidth="1"/>
    <col min="2950" max="2950" width="12.7109375" customWidth="1"/>
    <col min="2951" max="2958" width="0" hidden="1" customWidth="1"/>
    <col min="2959" max="2959" width="12.28515625" customWidth="1"/>
    <col min="2960" max="2961" width="0" hidden="1" customWidth="1"/>
    <col min="2962" max="2962" width="14.140625" customWidth="1"/>
    <col min="2963" max="2964" width="0" hidden="1" customWidth="1"/>
    <col min="2965" max="2965" width="17.140625" customWidth="1"/>
    <col min="2966" max="2966" width="16.85546875" customWidth="1"/>
    <col min="3073" max="3073" width="5.5703125" customWidth="1"/>
    <col min="3074" max="3074" width="34.7109375" customWidth="1"/>
    <col min="3075" max="3075" width="22.28515625" customWidth="1"/>
    <col min="3076" max="3076" width="15.28515625" customWidth="1"/>
    <col min="3077" max="3091" width="0" hidden="1" customWidth="1"/>
    <col min="3092" max="3092" width="19.28515625" customWidth="1"/>
    <col min="3093" max="3094" width="19.5703125" customWidth="1"/>
    <col min="3095" max="3095" width="17" customWidth="1"/>
    <col min="3096" max="3097" width="13.7109375" customWidth="1"/>
    <col min="3098" max="3103" width="0" hidden="1" customWidth="1"/>
    <col min="3104" max="3104" width="13" customWidth="1"/>
    <col min="3105" max="3112" width="0" hidden="1" customWidth="1"/>
    <col min="3113" max="3113" width="12.5703125" customWidth="1"/>
    <col min="3114" max="3121" width="0" hidden="1" customWidth="1"/>
    <col min="3122" max="3122" width="11.7109375" customWidth="1"/>
    <col min="3123" max="3130" width="0" hidden="1" customWidth="1"/>
    <col min="3131" max="3131" width="12.5703125" customWidth="1"/>
    <col min="3132" max="3133" width="0" hidden="1" customWidth="1"/>
    <col min="3134" max="3134" width="14.140625" customWidth="1"/>
    <col min="3135" max="3136" width="0" hidden="1" customWidth="1"/>
    <col min="3137" max="3137" width="19" customWidth="1"/>
    <col min="3138" max="3139" width="13.85546875" customWidth="1"/>
    <col min="3140" max="3145" width="0" hidden="1" customWidth="1"/>
    <col min="3146" max="3146" width="12.7109375" customWidth="1"/>
    <col min="3147" max="3154" width="0" hidden="1" customWidth="1"/>
    <col min="3155" max="3155" width="12.7109375" customWidth="1"/>
    <col min="3156" max="3163" width="0" hidden="1" customWidth="1"/>
    <col min="3164" max="3164" width="12.85546875" customWidth="1"/>
    <col min="3165" max="3172" width="0" hidden="1" customWidth="1"/>
    <col min="3173" max="3173" width="12.85546875" customWidth="1"/>
    <col min="3174" max="3175" width="0" hidden="1" customWidth="1"/>
    <col min="3176" max="3176" width="13.85546875" customWidth="1"/>
    <col min="3177" max="3178" width="0" hidden="1" customWidth="1"/>
    <col min="3179" max="3179" width="18.42578125" customWidth="1"/>
    <col min="3180" max="3181" width="14" customWidth="1"/>
    <col min="3182" max="3187" width="0" hidden="1" customWidth="1"/>
    <col min="3188" max="3188" width="11.7109375" customWidth="1"/>
    <col min="3189" max="3196" width="0" hidden="1" customWidth="1"/>
    <col min="3197" max="3197" width="11.85546875" customWidth="1"/>
    <col min="3198" max="3205" width="0" hidden="1" customWidth="1"/>
    <col min="3206" max="3206" width="12.7109375" customWidth="1"/>
    <col min="3207" max="3214" width="0" hidden="1" customWidth="1"/>
    <col min="3215" max="3215" width="12.28515625" customWidth="1"/>
    <col min="3216" max="3217" width="0" hidden="1" customWidth="1"/>
    <col min="3218" max="3218" width="14.140625" customWidth="1"/>
    <col min="3219" max="3220" width="0" hidden="1" customWidth="1"/>
    <col min="3221" max="3221" width="17.140625" customWidth="1"/>
    <col min="3222" max="3222" width="16.85546875" customWidth="1"/>
    <col min="3329" max="3329" width="5.5703125" customWidth="1"/>
    <col min="3330" max="3330" width="34.7109375" customWidth="1"/>
    <col min="3331" max="3331" width="22.28515625" customWidth="1"/>
    <col min="3332" max="3332" width="15.28515625" customWidth="1"/>
    <col min="3333" max="3347" width="0" hidden="1" customWidth="1"/>
    <col min="3348" max="3348" width="19.28515625" customWidth="1"/>
    <col min="3349" max="3350" width="19.5703125" customWidth="1"/>
    <col min="3351" max="3351" width="17" customWidth="1"/>
    <col min="3352" max="3353" width="13.7109375" customWidth="1"/>
    <col min="3354" max="3359" width="0" hidden="1" customWidth="1"/>
    <col min="3360" max="3360" width="13" customWidth="1"/>
    <col min="3361" max="3368" width="0" hidden="1" customWidth="1"/>
    <col min="3369" max="3369" width="12.5703125" customWidth="1"/>
    <col min="3370" max="3377" width="0" hidden="1" customWidth="1"/>
    <col min="3378" max="3378" width="11.7109375" customWidth="1"/>
    <col min="3379" max="3386" width="0" hidden="1" customWidth="1"/>
    <col min="3387" max="3387" width="12.5703125" customWidth="1"/>
    <col min="3388" max="3389" width="0" hidden="1" customWidth="1"/>
    <col min="3390" max="3390" width="14.140625" customWidth="1"/>
    <col min="3391" max="3392" width="0" hidden="1" customWidth="1"/>
    <col min="3393" max="3393" width="19" customWidth="1"/>
    <col min="3394" max="3395" width="13.85546875" customWidth="1"/>
    <col min="3396" max="3401" width="0" hidden="1" customWidth="1"/>
    <col min="3402" max="3402" width="12.7109375" customWidth="1"/>
    <col min="3403" max="3410" width="0" hidden="1" customWidth="1"/>
    <col min="3411" max="3411" width="12.7109375" customWidth="1"/>
    <col min="3412" max="3419" width="0" hidden="1" customWidth="1"/>
    <col min="3420" max="3420" width="12.85546875" customWidth="1"/>
    <col min="3421" max="3428" width="0" hidden="1" customWidth="1"/>
    <col min="3429" max="3429" width="12.85546875" customWidth="1"/>
    <col min="3430" max="3431" width="0" hidden="1" customWidth="1"/>
    <col min="3432" max="3432" width="13.85546875" customWidth="1"/>
    <col min="3433" max="3434" width="0" hidden="1" customWidth="1"/>
    <col min="3435" max="3435" width="18.42578125" customWidth="1"/>
    <col min="3436" max="3437" width="14" customWidth="1"/>
    <col min="3438" max="3443" width="0" hidden="1" customWidth="1"/>
    <col min="3444" max="3444" width="11.7109375" customWidth="1"/>
    <col min="3445" max="3452" width="0" hidden="1" customWidth="1"/>
    <col min="3453" max="3453" width="11.85546875" customWidth="1"/>
    <col min="3454" max="3461" width="0" hidden="1" customWidth="1"/>
    <col min="3462" max="3462" width="12.7109375" customWidth="1"/>
    <col min="3463" max="3470" width="0" hidden="1" customWidth="1"/>
    <col min="3471" max="3471" width="12.28515625" customWidth="1"/>
    <col min="3472" max="3473" width="0" hidden="1" customWidth="1"/>
    <col min="3474" max="3474" width="14.140625" customWidth="1"/>
    <col min="3475" max="3476" width="0" hidden="1" customWidth="1"/>
    <col min="3477" max="3477" width="17.140625" customWidth="1"/>
    <col min="3478" max="3478" width="16.85546875" customWidth="1"/>
    <col min="3585" max="3585" width="5.5703125" customWidth="1"/>
    <col min="3586" max="3586" width="34.7109375" customWidth="1"/>
    <col min="3587" max="3587" width="22.28515625" customWidth="1"/>
    <col min="3588" max="3588" width="15.28515625" customWidth="1"/>
    <col min="3589" max="3603" width="0" hidden="1" customWidth="1"/>
    <col min="3604" max="3604" width="19.28515625" customWidth="1"/>
    <col min="3605" max="3606" width="19.5703125" customWidth="1"/>
    <col min="3607" max="3607" width="17" customWidth="1"/>
    <col min="3608" max="3609" width="13.7109375" customWidth="1"/>
    <col min="3610" max="3615" width="0" hidden="1" customWidth="1"/>
    <col min="3616" max="3616" width="13" customWidth="1"/>
    <col min="3617" max="3624" width="0" hidden="1" customWidth="1"/>
    <col min="3625" max="3625" width="12.5703125" customWidth="1"/>
    <col min="3626" max="3633" width="0" hidden="1" customWidth="1"/>
    <col min="3634" max="3634" width="11.7109375" customWidth="1"/>
    <col min="3635" max="3642" width="0" hidden="1" customWidth="1"/>
    <col min="3643" max="3643" width="12.5703125" customWidth="1"/>
    <col min="3644" max="3645" width="0" hidden="1" customWidth="1"/>
    <col min="3646" max="3646" width="14.140625" customWidth="1"/>
    <col min="3647" max="3648" width="0" hidden="1" customWidth="1"/>
    <col min="3649" max="3649" width="19" customWidth="1"/>
    <col min="3650" max="3651" width="13.85546875" customWidth="1"/>
    <col min="3652" max="3657" width="0" hidden="1" customWidth="1"/>
    <col min="3658" max="3658" width="12.7109375" customWidth="1"/>
    <col min="3659" max="3666" width="0" hidden="1" customWidth="1"/>
    <col min="3667" max="3667" width="12.7109375" customWidth="1"/>
    <col min="3668" max="3675" width="0" hidden="1" customWidth="1"/>
    <col min="3676" max="3676" width="12.85546875" customWidth="1"/>
    <col min="3677" max="3684" width="0" hidden="1" customWidth="1"/>
    <col min="3685" max="3685" width="12.85546875" customWidth="1"/>
    <col min="3686" max="3687" width="0" hidden="1" customWidth="1"/>
    <col min="3688" max="3688" width="13.85546875" customWidth="1"/>
    <col min="3689" max="3690" width="0" hidden="1" customWidth="1"/>
    <col min="3691" max="3691" width="18.42578125" customWidth="1"/>
    <col min="3692" max="3693" width="14" customWidth="1"/>
    <col min="3694" max="3699" width="0" hidden="1" customWidth="1"/>
    <col min="3700" max="3700" width="11.7109375" customWidth="1"/>
    <col min="3701" max="3708" width="0" hidden="1" customWidth="1"/>
    <col min="3709" max="3709" width="11.85546875" customWidth="1"/>
    <col min="3710" max="3717" width="0" hidden="1" customWidth="1"/>
    <col min="3718" max="3718" width="12.7109375" customWidth="1"/>
    <col min="3719" max="3726" width="0" hidden="1" customWidth="1"/>
    <col min="3727" max="3727" width="12.28515625" customWidth="1"/>
    <col min="3728" max="3729" width="0" hidden="1" customWidth="1"/>
    <col min="3730" max="3730" width="14.140625" customWidth="1"/>
    <col min="3731" max="3732" width="0" hidden="1" customWidth="1"/>
    <col min="3733" max="3733" width="17.140625" customWidth="1"/>
    <col min="3734" max="3734" width="16.85546875" customWidth="1"/>
    <col min="3841" max="3841" width="5.5703125" customWidth="1"/>
    <col min="3842" max="3842" width="34.7109375" customWidth="1"/>
    <col min="3843" max="3843" width="22.28515625" customWidth="1"/>
    <col min="3844" max="3844" width="15.28515625" customWidth="1"/>
    <col min="3845" max="3859" width="0" hidden="1" customWidth="1"/>
    <col min="3860" max="3860" width="19.28515625" customWidth="1"/>
    <col min="3861" max="3862" width="19.5703125" customWidth="1"/>
    <col min="3863" max="3863" width="17" customWidth="1"/>
    <col min="3864" max="3865" width="13.7109375" customWidth="1"/>
    <col min="3866" max="3871" width="0" hidden="1" customWidth="1"/>
    <col min="3872" max="3872" width="13" customWidth="1"/>
    <col min="3873" max="3880" width="0" hidden="1" customWidth="1"/>
    <col min="3881" max="3881" width="12.5703125" customWidth="1"/>
    <col min="3882" max="3889" width="0" hidden="1" customWidth="1"/>
    <col min="3890" max="3890" width="11.7109375" customWidth="1"/>
    <col min="3891" max="3898" width="0" hidden="1" customWidth="1"/>
    <col min="3899" max="3899" width="12.5703125" customWidth="1"/>
    <col min="3900" max="3901" width="0" hidden="1" customWidth="1"/>
    <col min="3902" max="3902" width="14.140625" customWidth="1"/>
    <col min="3903" max="3904" width="0" hidden="1" customWidth="1"/>
    <col min="3905" max="3905" width="19" customWidth="1"/>
    <col min="3906" max="3907" width="13.85546875" customWidth="1"/>
    <col min="3908" max="3913" width="0" hidden="1" customWidth="1"/>
    <col min="3914" max="3914" width="12.7109375" customWidth="1"/>
    <col min="3915" max="3922" width="0" hidden="1" customWidth="1"/>
    <col min="3923" max="3923" width="12.7109375" customWidth="1"/>
    <col min="3924" max="3931" width="0" hidden="1" customWidth="1"/>
    <col min="3932" max="3932" width="12.85546875" customWidth="1"/>
    <col min="3933" max="3940" width="0" hidden="1" customWidth="1"/>
    <col min="3941" max="3941" width="12.85546875" customWidth="1"/>
    <col min="3942" max="3943" width="0" hidden="1" customWidth="1"/>
    <col min="3944" max="3944" width="13.85546875" customWidth="1"/>
    <col min="3945" max="3946" width="0" hidden="1" customWidth="1"/>
    <col min="3947" max="3947" width="18.42578125" customWidth="1"/>
    <col min="3948" max="3949" width="14" customWidth="1"/>
    <col min="3950" max="3955" width="0" hidden="1" customWidth="1"/>
    <col min="3956" max="3956" width="11.7109375" customWidth="1"/>
    <col min="3957" max="3964" width="0" hidden="1" customWidth="1"/>
    <col min="3965" max="3965" width="11.85546875" customWidth="1"/>
    <col min="3966" max="3973" width="0" hidden="1" customWidth="1"/>
    <col min="3974" max="3974" width="12.7109375" customWidth="1"/>
    <col min="3975" max="3982" width="0" hidden="1" customWidth="1"/>
    <col min="3983" max="3983" width="12.28515625" customWidth="1"/>
    <col min="3984" max="3985" width="0" hidden="1" customWidth="1"/>
    <col min="3986" max="3986" width="14.140625" customWidth="1"/>
    <col min="3987" max="3988" width="0" hidden="1" customWidth="1"/>
    <col min="3989" max="3989" width="17.140625" customWidth="1"/>
    <col min="3990" max="3990" width="16.85546875" customWidth="1"/>
    <col min="4097" max="4097" width="5.5703125" customWidth="1"/>
    <col min="4098" max="4098" width="34.7109375" customWidth="1"/>
    <col min="4099" max="4099" width="22.28515625" customWidth="1"/>
    <col min="4100" max="4100" width="15.28515625" customWidth="1"/>
    <col min="4101" max="4115" width="0" hidden="1" customWidth="1"/>
    <col min="4116" max="4116" width="19.28515625" customWidth="1"/>
    <col min="4117" max="4118" width="19.5703125" customWidth="1"/>
    <col min="4119" max="4119" width="17" customWidth="1"/>
    <col min="4120" max="4121" width="13.7109375" customWidth="1"/>
    <col min="4122" max="4127" width="0" hidden="1" customWidth="1"/>
    <col min="4128" max="4128" width="13" customWidth="1"/>
    <col min="4129" max="4136" width="0" hidden="1" customWidth="1"/>
    <col min="4137" max="4137" width="12.5703125" customWidth="1"/>
    <col min="4138" max="4145" width="0" hidden="1" customWidth="1"/>
    <col min="4146" max="4146" width="11.7109375" customWidth="1"/>
    <col min="4147" max="4154" width="0" hidden="1" customWidth="1"/>
    <col min="4155" max="4155" width="12.5703125" customWidth="1"/>
    <col min="4156" max="4157" width="0" hidden="1" customWidth="1"/>
    <col min="4158" max="4158" width="14.140625" customWidth="1"/>
    <col min="4159" max="4160" width="0" hidden="1" customWidth="1"/>
    <col min="4161" max="4161" width="19" customWidth="1"/>
    <col min="4162" max="4163" width="13.85546875" customWidth="1"/>
    <col min="4164" max="4169" width="0" hidden="1" customWidth="1"/>
    <col min="4170" max="4170" width="12.7109375" customWidth="1"/>
    <col min="4171" max="4178" width="0" hidden="1" customWidth="1"/>
    <col min="4179" max="4179" width="12.7109375" customWidth="1"/>
    <col min="4180" max="4187" width="0" hidden="1" customWidth="1"/>
    <col min="4188" max="4188" width="12.85546875" customWidth="1"/>
    <col min="4189" max="4196" width="0" hidden="1" customWidth="1"/>
    <col min="4197" max="4197" width="12.85546875" customWidth="1"/>
    <col min="4198" max="4199" width="0" hidden="1" customWidth="1"/>
    <col min="4200" max="4200" width="13.85546875" customWidth="1"/>
    <col min="4201" max="4202" width="0" hidden="1" customWidth="1"/>
    <col min="4203" max="4203" width="18.42578125" customWidth="1"/>
    <col min="4204" max="4205" width="14" customWidth="1"/>
    <col min="4206" max="4211" width="0" hidden="1" customWidth="1"/>
    <col min="4212" max="4212" width="11.7109375" customWidth="1"/>
    <col min="4213" max="4220" width="0" hidden="1" customWidth="1"/>
    <col min="4221" max="4221" width="11.85546875" customWidth="1"/>
    <col min="4222" max="4229" width="0" hidden="1" customWidth="1"/>
    <col min="4230" max="4230" width="12.7109375" customWidth="1"/>
    <col min="4231" max="4238" width="0" hidden="1" customWidth="1"/>
    <col min="4239" max="4239" width="12.28515625" customWidth="1"/>
    <col min="4240" max="4241" width="0" hidden="1" customWidth="1"/>
    <col min="4242" max="4242" width="14.140625" customWidth="1"/>
    <col min="4243" max="4244" width="0" hidden="1" customWidth="1"/>
    <col min="4245" max="4245" width="17.140625" customWidth="1"/>
    <col min="4246" max="4246" width="16.85546875" customWidth="1"/>
    <col min="4353" max="4353" width="5.5703125" customWidth="1"/>
    <col min="4354" max="4354" width="34.7109375" customWidth="1"/>
    <col min="4355" max="4355" width="22.28515625" customWidth="1"/>
    <col min="4356" max="4356" width="15.28515625" customWidth="1"/>
    <col min="4357" max="4371" width="0" hidden="1" customWidth="1"/>
    <col min="4372" max="4372" width="19.28515625" customWidth="1"/>
    <col min="4373" max="4374" width="19.5703125" customWidth="1"/>
    <col min="4375" max="4375" width="17" customWidth="1"/>
    <col min="4376" max="4377" width="13.7109375" customWidth="1"/>
    <col min="4378" max="4383" width="0" hidden="1" customWidth="1"/>
    <col min="4384" max="4384" width="13" customWidth="1"/>
    <col min="4385" max="4392" width="0" hidden="1" customWidth="1"/>
    <col min="4393" max="4393" width="12.5703125" customWidth="1"/>
    <col min="4394" max="4401" width="0" hidden="1" customWidth="1"/>
    <col min="4402" max="4402" width="11.7109375" customWidth="1"/>
    <col min="4403" max="4410" width="0" hidden="1" customWidth="1"/>
    <col min="4411" max="4411" width="12.5703125" customWidth="1"/>
    <col min="4412" max="4413" width="0" hidden="1" customWidth="1"/>
    <col min="4414" max="4414" width="14.140625" customWidth="1"/>
    <col min="4415" max="4416" width="0" hidden="1" customWidth="1"/>
    <col min="4417" max="4417" width="19" customWidth="1"/>
    <col min="4418" max="4419" width="13.85546875" customWidth="1"/>
    <col min="4420" max="4425" width="0" hidden="1" customWidth="1"/>
    <col min="4426" max="4426" width="12.7109375" customWidth="1"/>
    <col min="4427" max="4434" width="0" hidden="1" customWidth="1"/>
    <col min="4435" max="4435" width="12.7109375" customWidth="1"/>
    <col min="4436" max="4443" width="0" hidden="1" customWidth="1"/>
    <col min="4444" max="4444" width="12.85546875" customWidth="1"/>
    <col min="4445" max="4452" width="0" hidden="1" customWidth="1"/>
    <col min="4453" max="4453" width="12.85546875" customWidth="1"/>
    <col min="4454" max="4455" width="0" hidden="1" customWidth="1"/>
    <col min="4456" max="4456" width="13.85546875" customWidth="1"/>
    <col min="4457" max="4458" width="0" hidden="1" customWidth="1"/>
    <col min="4459" max="4459" width="18.42578125" customWidth="1"/>
    <col min="4460" max="4461" width="14" customWidth="1"/>
    <col min="4462" max="4467" width="0" hidden="1" customWidth="1"/>
    <col min="4468" max="4468" width="11.7109375" customWidth="1"/>
    <col min="4469" max="4476" width="0" hidden="1" customWidth="1"/>
    <col min="4477" max="4477" width="11.85546875" customWidth="1"/>
    <col min="4478" max="4485" width="0" hidden="1" customWidth="1"/>
    <col min="4486" max="4486" width="12.7109375" customWidth="1"/>
    <col min="4487" max="4494" width="0" hidden="1" customWidth="1"/>
    <col min="4495" max="4495" width="12.28515625" customWidth="1"/>
    <col min="4496" max="4497" width="0" hidden="1" customWidth="1"/>
    <col min="4498" max="4498" width="14.140625" customWidth="1"/>
    <col min="4499" max="4500" width="0" hidden="1" customWidth="1"/>
    <col min="4501" max="4501" width="17.140625" customWidth="1"/>
    <col min="4502" max="4502" width="16.85546875" customWidth="1"/>
    <col min="4609" max="4609" width="5.5703125" customWidth="1"/>
    <col min="4610" max="4610" width="34.7109375" customWidth="1"/>
    <col min="4611" max="4611" width="22.28515625" customWidth="1"/>
    <col min="4612" max="4612" width="15.28515625" customWidth="1"/>
    <col min="4613" max="4627" width="0" hidden="1" customWidth="1"/>
    <col min="4628" max="4628" width="19.28515625" customWidth="1"/>
    <col min="4629" max="4630" width="19.5703125" customWidth="1"/>
    <col min="4631" max="4631" width="17" customWidth="1"/>
    <col min="4632" max="4633" width="13.7109375" customWidth="1"/>
    <col min="4634" max="4639" width="0" hidden="1" customWidth="1"/>
    <col min="4640" max="4640" width="13" customWidth="1"/>
    <col min="4641" max="4648" width="0" hidden="1" customWidth="1"/>
    <col min="4649" max="4649" width="12.5703125" customWidth="1"/>
    <col min="4650" max="4657" width="0" hidden="1" customWidth="1"/>
    <col min="4658" max="4658" width="11.7109375" customWidth="1"/>
    <col min="4659" max="4666" width="0" hidden="1" customWidth="1"/>
    <col min="4667" max="4667" width="12.5703125" customWidth="1"/>
    <col min="4668" max="4669" width="0" hidden="1" customWidth="1"/>
    <col min="4670" max="4670" width="14.140625" customWidth="1"/>
    <col min="4671" max="4672" width="0" hidden="1" customWidth="1"/>
    <col min="4673" max="4673" width="19" customWidth="1"/>
    <col min="4674" max="4675" width="13.85546875" customWidth="1"/>
    <col min="4676" max="4681" width="0" hidden="1" customWidth="1"/>
    <col min="4682" max="4682" width="12.7109375" customWidth="1"/>
    <col min="4683" max="4690" width="0" hidden="1" customWidth="1"/>
    <col min="4691" max="4691" width="12.7109375" customWidth="1"/>
    <col min="4692" max="4699" width="0" hidden="1" customWidth="1"/>
    <col min="4700" max="4700" width="12.85546875" customWidth="1"/>
    <col min="4701" max="4708" width="0" hidden="1" customWidth="1"/>
    <col min="4709" max="4709" width="12.85546875" customWidth="1"/>
    <col min="4710" max="4711" width="0" hidden="1" customWidth="1"/>
    <col min="4712" max="4712" width="13.85546875" customWidth="1"/>
    <col min="4713" max="4714" width="0" hidden="1" customWidth="1"/>
    <col min="4715" max="4715" width="18.42578125" customWidth="1"/>
    <col min="4716" max="4717" width="14" customWidth="1"/>
    <col min="4718" max="4723" width="0" hidden="1" customWidth="1"/>
    <col min="4724" max="4724" width="11.7109375" customWidth="1"/>
    <col min="4725" max="4732" width="0" hidden="1" customWidth="1"/>
    <col min="4733" max="4733" width="11.85546875" customWidth="1"/>
    <col min="4734" max="4741" width="0" hidden="1" customWidth="1"/>
    <col min="4742" max="4742" width="12.7109375" customWidth="1"/>
    <col min="4743" max="4750" width="0" hidden="1" customWidth="1"/>
    <col min="4751" max="4751" width="12.28515625" customWidth="1"/>
    <col min="4752" max="4753" width="0" hidden="1" customWidth="1"/>
    <col min="4754" max="4754" width="14.140625" customWidth="1"/>
    <col min="4755" max="4756" width="0" hidden="1" customWidth="1"/>
    <col min="4757" max="4757" width="17.140625" customWidth="1"/>
    <col min="4758" max="4758" width="16.85546875" customWidth="1"/>
    <col min="4865" max="4865" width="5.5703125" customWidth="1"/>
    <col min="4866" max="4866" width="34.7109375" customWidth="1"/>
    <col min="4867" max="4867" width="22.28515625" customWidth="1"/>
    <col min="4868" max="4868" width="15.28515625" customWidth="1"/>
    <col min="4869" max="4883" width="0" hidden="1" customWidth="1"/>
    <col min="4884" max="4884" width="19.28515625" customWidth="1"/>
    <col min="4885" max="4886" width="19.5703125" customWidth="1"/>
    <col min="4887" max="4887" width="17" customWidth="1"/>
    <col min="4888" max="4889" width="13.7109375" customWidth="1"/>
    <col min="4890" max="4895" width="0" hidden="1" customWidth="1"/>
    <col min="4896" max="4896" width="13" customWidth="1"/>
    <col min="4897" max="4904" width="0" hidden="1" customWidth="1"/>
    <col min="4905" max="4905" width="12.5703125" customWidth="1"/>
    <col min="4906" max="4913" width="0" hidden="1" customWidth="1"/>
    <col min="4914" max="4914" width="11.7109375" customWidth="1"/>
    <col min="4915" max="4922" width="0" hidden="1" customWidth="1"/>
    <col min="4923" max="4923" width="12.5703125" customWidth="1"/>
    <col min="4924" max="4925" width="0" hidden="1" customWidth="1"/>
    <col min="4926" max="4926" width="14.140625" customWidth="1"/>
    <col min="4927" max="4928" width="0" hidden="1" customWidth="1"/>
    <col min="4929" max="4929" width="19" customWidth="1"/>
    <col min="4930" max="4931" width="13.85546875" customWidth="1"/>
    <col min="4932" max="4937" width="0" hidden="1" customWidth="1"/>
    <col min="4938" max="4938" width="12.7109375" customWidth="1"/>
    <col min="4939" max="4946" width="0" hidden="1" customWidth="1"/>
    <col min="4947" max="4947" width="12.7109375" customWidth="1"/>
    <col min="4948" max="4955" width="0" hidden="1" customWidth="1"/>
    <col min="4956" max="4956" width="12.85546875" customWidth="1"/>
    <col min="4957" max="4964" width="0" hidden="1" customWidth="1"/>
    <col min="4965" max="4965" width="12.85546875" customWidth="1"/>
    <col min="4966" max="4967" width="0" hidden="1" customWidth="1"/>
    <col min="4968" max="4968" width="13.85546875" customWidth="1"/>
    <col min="4969" max="4970" width="0" hidden="1" customWidth="1"/>
    <col min="4971" max="4971" width="18.42578125" customWidth="1"/>
    <col min="4972" max="4973" width="14" customWidth="1"/>
    <col min="4974" max="4979" width="0" hidden="1" customWidth="1"/>
    <col min="4980" max="4980" width="11.7109375" customWidth="1"/>
    <col min="4981" max="4988" width="0" hidden="1" customWidth="1"/>
    <col min="4989" max="4989" width="11.85546875" customWidth="1"/>
    <col min="4990" max="4997" width="0" hidden="1" customWidth="1"/>
    <col min="4998" max="4998" width="12.7109375" customWidth="1"/>
    <col min="4999" max="5006" width="0" hidden="1" customWidth="1"/>
    <col min="5007" max="5007" width="12.28515625" customWidth="1"/>
    <col min="5008" max="5009" width="0" hidden="1" customWidth="1"/>
    <col min="5010" max="5010" width="14.140625" customWidth="1"/>
    <col min="5011" max="5012" width="0" hidden="1" customWidth="1"/>
    <col min="5013" max="5013" width="17.140625" customWidth="1"/>
    <col min="5014" max="5014" width="16.85546875" customWidth="1"/>
    <col min="5121" max="5121" width="5.5703125" customWidth="1"/>
    <col min="5122" max="5122" width="34.7109375" customWidth="1"/>
    <col min="5123" max="5123" width="22.28515625" customWidth="1"/>
    <col min="5124" max="5124" width="15.28515625" customWidth="1"/>
    <col min="5125" max="5139" width="0" hidden="1" customWidth="1"/>
    <col min="5140" max="5140" width="19.28515625" customWidth="1"/>
    <col min="5141" max="5142" width="19.5703125" customWidth="1"/>
    <col min="5143" max="5143" width="17" customWidth="1"/>
    <col min="5144" max="5145" width="13.7109375" customWidth="1"/>
    <col min="5146" max="5151" width="0" hidden="1" customWidth="1"/>
    <col min="5152" max="5152" width="13" customWidth="1"/>
    <col min="5153" max="5160" width="0" hidden="1" customWidth="1"/>
    <col min="5161" max="5161" width="12.5703125" customWidth="1"/>
    <col min="5162" max="5169" width="0" hidden="1" customWidth="1"/>
    <col min="5170" max="5170" width="11.7109375" customWidth="1"/>
    <col min="5171" max="5178" width="0" hidden="1" customWidth="1"/>
    <col min="5179" max="5179" width="12.5703125" customWidth="1"/>
    <col min="5180" max="5181" width="0" hidden="1" customWidth="1"/>
    <col min="5182" max="5182" width="14.140625" customWidth="1"/>
    <col min="5183" max="5184" width="0" hidden="1" customWidth="1"/>
    <col min="5185" max="5185" width="19" customWidth="1"/>
    <col min="5186" max="5187" width="13.85546875" customWidth="1"/>
    <col min="5188" max="5193" width="0" hidden="1" customWidth="1"/>
    <col min="5194" max="5194" width="12.7109375" customWidth="1"/>
    <col min="5195" max="5202" width="0" hidden="1" customWidth="1"/>
    <col min="5203" max="5203" width="12.7109375" customWidth="1"/>
    <col min="5204" max="5211" width="0" hidden="1" customWidth="1"/>
    <col min="5212" max="5212" width="12.85546875" customWidth="1"/>
    <col min="5213" max="5220" width="0" hidden="1" customWidth="1"/>
    <col min="5221" max="5221" width="12.85546875" customWidth="1"/>
    <col min="5222" max="5223" width="0" hidden="1" customWidth="1"/>
    <col min="5224" max="5224" width="13.85546875" customWidth="1"/>
    <col min="5225" max="5226" width="0" hidden="1" customWidth="1"/>
    <col min="5227" max="5227" width="18.42578125" customWidth="1"/>
    <col min="5228" max="5229" width="14" customWidth="1"/>
    <col min="5230" max="5235" width="0" hidden="1" customWidth="1"/>
    <col min="5236" max="5236" width="11.7109375" customWidth="1"/>
    <col min="5237" max="5244" width="0" hidden="1" customWidth="1"/>
    <col min="5245" max="5245" width="11.85546875" customWidth="1"/>
    <col min="5246" max="5253" width="0" hidden="1" customWidth="1"/>
    <col min="5254" max="5254" width="12.7109375" customWidth="1"/>
    <col min="5255" max="5262" width="0" hidden="1" customWidth="1"/>
    <col min="5263" max="5263" width="12.28515625" customWidth="1"/>
    <col min="5264" max="5265" width="0" hidden="1" customWidth="1"/>
    <col min="5266" max="5266" width="14.140625" customWidth="1"/>
    <col min="5267" max="5268" width="0" hidden="1" customWidth="1"/>
    <col min="5269" max="5269" width="17.140625" customWidth="1"/>
    <col min="5270" max="5270" width="16.85546875" customWidth="1"/>
    <col min="5377" max="5377" width="5.5703125" customWidth="1"/>
    <col min="5378" max="5378" width="34.7109375" customWidth="1"/>
    <col min="5379" max="5379" width="22.28515625" customWidth="1"/>
    <col min="5380" max="5380" width="15.28515625" customWidth="1"/>
    <col min="5381" max="5395" width="0" hidden="1" customWidth="1"/>
    <col min="5396" max="5396" width="19.28515625" customWidth="1"/>
    <col min="5397" max="5398" width="19.5703125" customWidth="1"/>
    <col min="5399" max="5399" width="17" customWidth="1"/>
    <col min="5400" max="5401" width="13.7109375" customWidth="1"/>
    <col min="5402" max="5407" width="0" hidden="1" customWidth="1"/>
    <col min="5408" max="5408" width="13" customWidth="1"/>
    <col min="5409" max="5416" width="0" hidden="1" customWidth="1"/>
    <col min="5417" max="5417" width="12.5703125" customWidth="1"/>
    <col min="5418" max="5425" width="0" hidden="1" customWidth="1"/>
    <col min="5426" max="5426" width="11.7109375" customWidth="1"/>
    <col min="5427" max="5434" width="0" hidden="1" customWidth="1"/>
    <col min="5435" max="5435" width="12.5703125" customWidth="1"/>
    <col min="5436" max="5437" width="0" hidden="1" customWidth="1"/>
    <col min="5438" max="5438" width="14.140625" customWidth="1"/>
    <col min="5439" max="5440" width="0" hidden="1" customWidth="1"/>
    <col min="5441" max="5441" width="19" customWidth="1"/>
    <col min="5442" max="5443" width="13.85546875" customWidth="1"/>
    <col min="5444" max="5449" width="0" hidden="1" customWidth="1"/>
    <col min="5450" max="5450" width="12.7109375" customWidth="1"/>
    <col min="5451" max="5458" width="0" hidden="1" customWidth="1"/>
    <col min="5459" max="5459" width="12.7109375" customWidth="1"/>
    <col min="5460" max="5467" width="0" hidden="1" customWidth="1"/>
    <col min="5468" max="5468" width="12.85546875" customWidth="1"/>
    <col min="5469" max="5476" width="0" hidden="1" customWidth="1"/>
    <col min="5477" max="5477" width="12.85546875" customWidth="1"/>
    <col min="5478" max="5479" width="0" hidden="1" customWidth="1"/>
    <col min="5480" max="5480" width="13.85546875" customWidth="1"/>
    <col min="5481" max="5482" width="0" hidden="1" customWidth="1"/>
    <col min="5483" max="5483" width="18.42578125" customWidth="1"/>
    <col min="5484" max="5485" width="14" customWidth="1"/>
    <col min="5486" max="5491" width="0" hidden="1" customWidth="1"/>
    <col min="5492" max="5492" width="11.7109375" customWidth="1"/>
    <col min="5493" max="5500" width="0" hidden="1" customWidth="1"/>
    <col min="5501" max="5501" width="11.85546875" customWidth="1"/>
    <col min="5502" max="5509" width="0" hidden="1" customWidth="1"/>
    <col min="5510" max="5510" width="12.7109375" customWidth="1"/>
    <col min="5511" max="5518" width="0" hidden="1" customWidth="1"/>
    <col min="5519" max="5519" width="12.28515625" customWidth="1"/>
    <col min="5520" max="5521" width="0" hidden="1" customWidth="1"/>
    <col min="5522" max="5522" width="14.140625" customWidth="1"/>
    <col min="5523" max="5524" width="0" hidden="1" customWidth="1"/>
    <col min="5525" max="5525" width="17.140625" customWidth="1"/>
    <col min="5526" max="5526" width="16.85546875" customWidth="1"/>
    <col min="5633" max="5633" width="5.5703125" customWidth="1"/>
    <col min="5634" max="5634" width="34.7109375" customWidth="1"/>
    <col min="5635" max="5635" width="22.28515625" customWidth="1"/>
    <col min="5636" max="5636" width="15.28515625" customWidth="1"/>
    <col min="5637" max="5651" width="0" hidden="1" customWidth="1"/>
    <col min="5652" max="5652" width="19.28515625" customWidth="1"/>
    <col min="5653" max="5654" width="19.5703125" customWidth="1"/>
    <col min="5655" max="5655" width="17" customWidth="1"/>
    <col min="5656" max="5657" width="13.7109375" customWidth="1"/>
    <col min="5658" max="5663" width="0" hidden="1" customWidth="1"/>
    <col min="5664" max="5664" width="13" customWidth="1"/>
    <col min="5665" max="5672" width="0" hidden="1" customWidth="1"/>
    <col min="5673" max="5673" width="12.5703125" customWidth="1"/>
    <col min="5674" max="5681" width="0" hidden="1" customWidth="1"/>
    <col min="5682" max="5682" width="11.7109375" customWidth="1"/>
    <col min="5683" max="5690" width="0" hidden="1" customWidth="1"/>
    <col min="5691" max="5691" width="12.5703125" customWidth="1"/>
    <col min="5692" max="5693" width="0" hidden="1" customWidth="1"/>
    <col min="5694" max="5694" width="14.140625" customWidth="1"/>
    <col min="5695" max="5696" width="0" hidden="1" customWidth="1"/>
    <col min="5697" max="5697" width="19" customWidth="1"/>
    <col min="5698" max="5699" width="13.85546875" customWidth="1"/>
    <col min="5700" max="5705" width="0" hidden="1" customWidth="1"/>
    <col min="5706" max="5706" width="12.7109375" customWidth="1"/>
    <col min="5707" max="5714" width="0" hidden="1" customWidth="1"/>
    <col min="5715" max="5715" width="12.7109375" customWidth="1"/>
    <col min="5716" max="5723" width="0" hidden="1" customWidth="1"/>
    <col min="5724" max="5724" width="12.85546875" customWidth="1"/>
    <col min="5725" max="5732" width="0" hidden="1" customWidth="1"/>
    <col min="5733" max="5733" width="12.85546875" customWidth="1"/>
    <col min="5734" max="5735" width="0" hidden="1" customWidth="1"/>
    <col min="5736" max="5736" width="13.85546875" customWidth="1"/>
    <col min="5737" max="5738" width="0" hidden="1" customWidth="1"/>
    <col min="5739" max="5739" width="18.42578125" customWidth="1"/>
    <col min="5740" max="5741" width="14" customWidth="1"/>
    <col min="5742" max="5747" width="0" hidden="1" customWidth="1"/>
    <col min="5748" max="5748" width="11.7109375" customWidth="1"/>
    <col min="5749" max="5756" width="0" hidden="1" customWidth="1"/>
    <col min="5757" max="5757" width="11.85546875" customWidth="1"/>
    <col min="5758" max="5765" width="0" hidden="1" customWidth="1"/>
    <col min="5766" max="5766" width="12.7109375" customWidth="1"/>
    <col min="5767" max="5774" width="0" hidden="1" customWidth="1"/>
    <col min="5775" max="5775" width="12.28515625" customWidth="1"/>
    <col min="5776" max="5777" width="0" hidden="1" customWidth="1"/>
    <col min="5778" max="5778" width="14.140625" customWidth="1"/>
    <col min="5779" max="5780" width="0" hidden="1" customWidth="1"/>
    <col min="5781" max="5781" width="17.140625" customWidth="1"/>
    <col min="5782" max="5782" width="16.85546875" customWidth="1"/>
    <col min="5889" max="5889" width="5.5703125" customWidth="1"/>
    <col min="5890" max="5890" width="34.7109375" customWidth="1"/>
    <col min="5891" max="5891" width="22.28515625" customWidth="1"/>
    <col min="5892" max="5892" width="15.28515625" customWidth="1"/>
    <col min="5893" max="5907" width="0" hidden="1" customWidth="1"/>
    <col min="5908" max="5908" width="19.28515625" customWidth="1"/>
    <col min="5909" max="5910" width="19.5703125" customWidth="1"/>
    <col min="5911" max="5911" width="17" customWidth="1"/>
    <col min="5912" max="5913" width="13.7109375" customWidth="1"/>
    <col min="5914" max="5919" width="0" hidden="1" customWidth="1"/>
    <col min="5920" max="5920" width="13" customWidth="1"/>
    <col min="5921" max="5928" width="0" hidden="1" customWidth="1"/>
    <col min="5929" max="5929" width="12.5703125" customWidth="1"/>
    <col min="5930" max="5937" width="0" hidden="1" customWidth="1"/>
    <col min="5938" max="5938" width="11.7109375" customWidth="1"/>
    <col min="5939" max="5946" width="0" hidden="1" customWidth="1"/>
    <col min="5947" max="5947" width="12.5703125" customWidth="1"/>
    <col min="5948" max="5949" width="0" hidden="1" customWidth="1"/>
    <col min="5950" max="5950" width="14.140625" customWidth="1"/>
    <col min="5951" max="5952" width="0" hidden="1" customWidth="1"/>
    <col min="5953" max="5953" width="19" customWidth="1"/>
    <col min="5954" max="5955" width="13.85546875" customWidth="1"/>
    <col min="5956" max="5961" width="0" hidden="1" customWidth="1"/>
    <col min="5962" max="5962" width="12.7109375" customWidth="1"/>
    <col min="5963" max="5970" width="0" hidden="1" customWidth="1"/>
    <col min="5971" max="5971" width="12.7109375" customWidth="1"/>
    <col min="5972" max="5979" width="0" hidden="1" customWidth="1"/>
    <col min="5980" max="5980" width="12.85546875" customWidth="1"/>
    <col min="5981" max="5988" width="0" hidden="1" customWidth="1"/>
    <col min="5989" max="5989" width="12.85546875" customWidth="1"/>
    <col min="5990" max="5991" width="0" hidden="1" customWidth="1"/>
    <col min="5992" max="5992" width="13.85546875" customWidth="1"/>
    <col min="5993" max="5994" width="0" hidden="1" customWidth="1"/>
    <col min="5995" max="5995" width="18.42578125" customWidth="1"/>
    <col min="5996" max="5997" width="14" customWidth="1"/>
    <col min="5998" max="6003" width="0" hidden="1" customWidth="1"/>
    <col min="6004" max="6004" width="11.7109375" customWidth="1"/>
    <col min="6005" max="6012" width="0" hidden="1" customWidth="1"/>
    <col min="6013" max="6013" width="11.85546875" customWidth="1"/>
    <col min="6014" max="6021" width="0" hidden="1" customWidth="1"/>
    <col min="6022" max="6022" width="12.7109375" customWidth="1"/>
    <col min="6023" max="6030" width="0" hidden="1" customWidth="1"/>
    <col min="6031" max="6031" width="12.28515625" customWidth="1"/>
    <col min="6032" max="6033" width="0" hidden="1" customWidth="1"/>
    <col min="6034" max="6034" width="14.140625" customWidth="1"/>
    <col min="6035" max="6036" width="0" hidden="1" customWidth="1"/>
    <col min="6037" max="6037" width="17.140625" customWidth="1"/>
    <col min="6038" max="6038" width="16.85546875" customWidth="1"/>
    <col min="6145" max="6145" width="5.5703125" customWidth="1"/>
    <col min="6146" max="6146" width="34.7109375" customWidth="1"/>
    <col min="6147" max="6147" width="22.28515625" customWidth="1"/>
    <col min="6148" max="6148" width="15.28515625" customWidth="1"/>
    <col min="6149" max="6163" width="0" hidden="1" customWidth="1"/>
    <col min="6164" max="6164" width="19.28515625" customWidth="1"/>
    <col min="6165" max="6166" width="19.5703125" customWidth="1"/>
    <col min="6167" max="6167" width="17" customWidth="1"/>
    <col min="6168" max="6169" width="13.7109375" customWidth="1"/>
    <col min="6170" max="6175" width="0" hidden="1" customWidth="1"/>
    <col min="6176" max="6176" width="13" customWidth="1"/>
    <col min="6177" max="6184" width="0" hidden="1" customWidth="1"/>
    <col min="6185" max="6185" width="12.5703125" customWidth="1"/>
    <col min="6186" max="6193" width="0" hidden="1" customWidth="1"/>
    <col min="6194" max="6194" width="11.7109375" customWidth="1"/>
    <col min="6195" max="6202" width="0" hidden="1" customWidth="1"/>
    <col min="6203" max="6203" width="12.5703125" customWidth="1"/>
    <col min="6204" max="6205" width="0" hidden="1" customWidth="1"/>
    <col min="6206" max="6206" width="14.140625" customWidth="1"/>
    <col min="6207" max="6208" width="0" hidden="1" customWidth="1"/>
    <col min="6209" max="6209" width="19" customWidth="1"/>
    <col min="6210" max="6211" width="13.85546875" customWidth="1"/>
    <col min="6212" max="6217" width="0" hidden="1" customWidth="1"/>
    <col min="6218" max="6218" width="12.7109375" customWidth="1"/>
    <col min="6219" max="6226" width="0" hidden="1" customWidth="1"/>
    <col min="6227" max="6227" width="12.7109375" customWidth="1"/>
    <col min="6228" max="6235" width="0" hidden="1" customWidth="1"/>
    <col min="6236" max="6236" width="12.85546875" customWidth="1"/>
    <col min="6237" max="6244" width="0" hidden="1" customWidth="1"/>
    <col min="6245" max="6245" width="12.85546875" customWidth="1"/>
    <col min="6246" max="6247" width="0" hidden="1" customWidth="1"/>
    <col min="6248" max="6248" width="13.85546875" customWidth="1"/>
    <col min="6249" max="6250" width="0" hidden="1" customWidth="1"/>
    <col min="6251" max="6251" width="18.42578125" customWidth="1"/>
    <col min="6252" max="6253" width="14" customWidth="1"/>
    <col min="6254" max="6259" width="0" hidden="1" customWidth="1"/>
    <col min="6260" max="6260" width="11.7109375" customWidth="1"/>
    <col min="6261" max="6268" width="0" hidden="1" customWidth="1"/>
    <col min="6269" max="6269" width="11.85546875" customWidth="1"/>
    <col min="6270" max="6277" width="0" hidden="1" customWidth="1"/>
    <col min="6278" max="6278" width="12.7109375" customWidth="1"/>
    <col min="6279" max="6286" width="0" hidden="1" customWidth="1"/>
    <col min="6287" max="6287" width="12.28515625" customWidth="1"/>
    <col min="6288" max="6289" width="0" hidden="1" customWidth="1"/>
    <col min="6290" max="6290" width="14.140625" customWidth="1"/>
    <col min="6291" max="6292" width="0" hidden="1" customWidth="1"/>
    <col min="6293" max="6293" width="17.140625" customWidth="1"/>
    <col min="6294" max="6294" width="16.85546875" customWidth="1"/>
    <col min="6401" max="6401" width="5.5703125" customWidth="1"/>
    <col min="6402" max="6402" width="34.7109375" customWidth="1"/>
    <col min="6403" max="6403" width="22.28515625" customWidth="1"/>
    <col min="6404" max="6404" width="15.28515625" customWidth="1"/>
    <col min="6405" max="6419" width="0" hidden="1" customWidth="1"/>
    <col min="6420" max="6420" width="19.28515625" customWidth="1"/>
    <col min="6421" max="6422" width="19.5703125" customWidth="1"/>
    <col min="6423" max="6423" width="17" customWidth="1"/>
    <col min="6424" max="6425" width="13.7109375" customWidth="1"/>
    <col min="6426" max="6431" width="0" hidden="1" customWidth="1"/>
    <col min="6432" max="6432" width="13" customWidth="1"/>
    <col min="6433" max="6440" width="0" hidden="1" customWidth="1"/>
    <col min="6441" max="6441" width="12.5703125" customWidth="1"/>
    <col min="6442" max="6449" width="0" hidden="1" customWidth="1"/>
    <col min="6450" max="6450" width="11.7109375" customWidth="1"/>
    <col min="6451" max="6458" width="0" hidden="1" customWidth="1"/>
    <col min="6459" max="6459" width="12.5703125" customWidth="1"/>
    <col min="6460" max="6461" width="0" hidden="1" customWidth="1"/>
    <col min="6462" max="6462" width="14.140625" customWidth="1"/>
    <col min="6463" max="6464" width="0" hidden="1" customWidth="1"/>
    <col min="6465" max="6465" width="19" customWidth="1"/>
    <col min="6466" max="6467" width="13.85546875" customWidth="1"/>
    <col min="6468" max="6473" width="0" hidden="1" customWidth="1"/>
    <col min="6474" max="6474" width="12.7109375" customWidth="1"/>
    <col min="6475" max="6482" width="0" hidden="1" customWidth="1"/>
    <col min="6483" max="6483" width="12.7109375" customWidth="1"/>
    <col min="6484" max="6491" width="0" hidden="1" customWidth="1"/>
    <col min="6492" max="6492" width="12.85546875" customWidth="1"/>
    <col min="6493" max="6500" width="0" hidden="1" customWidth="1"/>
    <col min="6501" max="6501" width="12.85546875" customWidth="1"/>
    <col min="6502" max="6503" width="0" hidden="1" customWidth="1"/>
    <col min="6504" max="6504" width="13.85546875" customWidth="1"/>
    <col min="6505" max="6506" width="0" hidden="1" customWidth="1"/>
    <col min="6507" max="6507" width="18.42578125" customWidth="1"/>
    <col min="6508" max="6509" width="14" customWidth="1"/>
    <col min="6510" max="6515" width="0" hidden="1" customWidth="1"/>
    <col min="6516" max="6516" width="11.7109375" customWidth="1"/>
    <col min="6517" max="6524" width="0" hidden="1" customWidth="1"/>
    <col min="6525" max="6525" width="11.85546875" customWidth="1"/>
    <col min="6526" max="6533" width="0" hidden="1" customWidth="1"/>
    <col min="6534" max="6534" width="12.7109375" customWidth="1"/>
    <col min="6535" max="6542" width="0" hidden="1" customWidth="1"/>
    <col min="6543" max="6543" width="12.28515625" customWidth="1"/>
    <col min="6544" max="6545" width="0" hidden="1" customWidth="1"/>
    <col min="6546" max="6546" width="14.140625" customWidth="1"/>
    <col min="6547" max="6548" width="0" hidden="1" customWidth="1"/>
    <col min="6549" max="6549" width="17.140625" customWidth="1"/>
    <col min="6550" max="6550" width="16.85546875" customWidth="1"/>
    <col min="6657" max="6657" width="5.5703125" customWidth="1"/>
    <col min="6658" max="6658" width="34.7109375" customWidth="1"/>
    <col min="6659" max="6659" width="22.28515625" customWidth="1"/>
    <col min="6660" max="6660" width="15.28515625" customWidth="1"/>
    <col min="6661" max="6675" width="0" hidden="1" customWidth="1"/>
    <col min="6676" max="6676" width="19.28515625" customWidth="1"/>
    <col min="6677" max="6678" width="19.5703125" customWidth="1"/>
    <col min="6679" max="6679" width="17" customWidth="1"/>
    <col min="6680" max="6681" width="13.7109375" customWidth="1"/>
    <col min="6682" max="6687" width="0" hidden="1" customWidth="1"/>
    <col min="6688" max="6688" width="13" customWidth="1"/>
    <col min="6689" max="6696" width="0" hidden="1" customWidth="1"/>
    <col min="6697" max="6697" width="12.5703125" customWidth="1"/>
    <col min="6698" max="6705" width="0" hidden="1" customWidth="1"/>
    <col min="6706" max="6706" width="11.7109375" customWidth="1"/>
    <col min="6707" max="6714" width="0" hidden="1" customWidth="1"/>
    <col min="6715" max="6715" width="12.5703125" customWidth="1"/>
    <col min="6716" max="6717" width="0" hidden="1" customWidth="1"/>
    <col min="6718" max="6718" width="14.140625" customWidth="1"/>
    <col min="6719" max="6720" width="0" hidden="1" customWidth="1"/>
    <col min="6721" max="6721" width="19" customWidth="1"/>
    <col min="6722" max="6723" width="13.85546875" customWidth="1"/>
    <col min="6724" max="6729" width="0" hidden="1" customWidth="1"/>
    <col min="6730" max="6730" width="12.7109375" customWidth="1"/>
    <col min="6731" max="6738" width="0" hidden="1" customWidth="1"/>
    <col min="6739" max="6739" width="12.7109375" customWidth="1"/>
    <col min="6740" max="6747" width="0" hidden="1" customWidth="1"/>
    <col min="6748" max="6748" width="12.85546875" customWidth="1"/>
    <col min="6749" max="6756" width="0" hidden="1" customWidth="1"/>
    <col min="6757" max="6757" width="12.85546875" customWidth="1"/>
    <col min="6758" max="6759" width="0" hidden="1" customWidth="1"/>
    <col min="6760" max="6760" width="13.85546875" customWidth="1"/>
    <col min="6761" max="6762" width="0" hidden="1" customWidth="1"/>
    <col min="6763" max="6763" width="18.42578125" customWidth="1"/>
    <col min="6764" max="6765" width="14" customWidth="1"/>
    <col min="6766" max="6771" width="0" hidden="1" customWidth="1"/>
    <col min="6772" max="6772" width="11.7109375" customWidth="1"/>
    <col min="6773" max="6780" width="0" hidden="1" customWidth="1"/>
    <col min="6781" max="6781" width="11.85546875" customWidth="1"/>
    <col min="6782" max="6789" width="0" hidden="1" customWidth="1"/>
    <col min="6790" max="6790" width="12.7109375" customWidth="1"/>
    <col min="6791" max="6798" width="0" hidden="1" customWidth="1"/>
    <col min="6799" max="6799" width="12.28515625" customWidth="1"/>
    <col min="6800" max="6801" width="0" hidden="1" customWidth="1"/>
    <col min="6802" max="6802" width="14.140625" customWidth="1"/>
    <col min="6803" max="6804" width="0" hidden="1" customWidth="1"/>
    <col min="6805" max="6805" width="17.140625" customWidth="1"/>
    <col min="6806" max="6806" width="16.85546875" customWidth="1"/>
    <col min="6913" max="6913" width="5.5703125" customWidth="1"/>
    <col min="6914" max="6914" width="34.7109375" customWidth="1"/>
    <col min="6915" max="6915" width="22.28515625" customWidth="1"/>
    <col min="6916" max="6916" width="15.28515625" customWidth="1"/>
    <col min="6917" max="6931" width="0" hidden="1" customWidth="1"/>
    <col min="6932" max="6932" width="19.28515625" customWidth="1"/>
    <col min="6933" max="6934" width="19.5703125" customWidth="1"/>
    <col min="6935" max="6935" width="17" customWidth="1"/>
    <col min="6936" max="6937" width="13.7109375" customWidth="1"/>
    <col min="6938" max="6943" width="0" hidden="1" customWidth="1"/>
    <col min="6944" max="6944" width="13" customWidth="1"/>
    <col min="6945" max="6952" width="0" hidden="1" customWidth="1"/>
    <col min="6953" max="6953" width="12.5703125" customWidth="1"/>
    <col min="6954" max="6961" width="0" hidden="1" customWidth="1"/>
    <col min="6962" max="6962" width="11.7109375" customWidth="1"/>
    <col min="6963" max="6970" width="0" hidden="1" customWidth="1"/>
    <col min="6971" max="6971" width="12.5703125" customWidth="1"/>
    <col min="6972" max="6973" width="0" hidden="1" customWidth="1"/>
    <col min="6974" max="6974" width="14.140625" customWidth="1"/>
    <col min="6975" max="6976" width="0" hidden="1" customWidth="1"/>
    <col min="6977" max="6977" width="19" customWidth="1"/>
    <col min="6978" max="6979" width="13.85546875" customWidth="1"/>
    <col min="6980" max="6985" width="0" hidden="1" customWidth="1"/>
    <col min="6986" max="6986" width="12.7109375" customWidth="1"/>
    <col min="6987" max="6994" width="0" hidden="1" customWidth="1"/>
    <col min="6995" max="6995" width="12.7109375" customWidth="1"/>
    <col min="6996" max="7003" width="0" hidden="1" customWidth="1"/>
    <col min="7004" max="7004" width="12.85546875" customWidth="1"/>
    <col min="7005" max="7012" width="0" hidden="1" customWidth="1"/>
    <col min="7013" max="7013" width="12.85546875" customWidth="1"/>
    <col min="7014" max="7015" width="0" hidden="1" customWidth="1"/>
    <col min="7016" max="7016" width="13.85546875" customWidth="1"/>
    <col min="7017" max="7018" width="0" hidden="1" customWidth="1"/>
    <col min="7019" max="7019" width="18.42578125" customWidth="1"/>
    <col min="7020" max="7021" width="14" customWidth="1"/>
    <col min="7022" max="7027" width="0" hidden="1" customWidth="1"/>
    <col min="7028" max="7028" width="11.7109375" customWidth="1"/>
    <col min="7029" max="7036" width="0" hidden="1" customWidth="1"/>
    <col min="7037" max="7037" width="11.85546875" customWidth="1"/>
    <col min="7038" max="7045" width="0" hidden="1" customWidth="1"/>
    <col min="7046" max="7046" width="12.7109375" customWidth="1"/>
    <col min="7047" max="7054" width="0" hidden="1" customWidth="1"/>
    <col min="7055" max="7055" width="12.28515625" customWidth="1"/>
    <col min="7056" max="7057" width="0" hidden="1" customWidth="1"/>
    <col min="7058" max="7058" width="14.140625" customWidth="1"/>
    <col min="7059" max="7060" width="0" hidden="1" customWidth="1"/>
    <col min="7061" max="7061" width="17.140625" customWidth="1"/>
    <col min="7062" max="7062" width="16.85546875" customWidth="1"/>
    <col min="7169" max="7169" width="5.5703125" customWidth="1"/>
    <col min="7170" max="7170" width="34.7109375" customWidth="1"/>
    <col min="7171" max="7171" width="22.28515625" customWidth="1"/>
    <col min="7172" max="7172" width="15.28515625" customWidth="1"/>
    <col min="7173" max="7187" width="0" hidden="1" customWidth="1"/>
    <col min="7188" max="7188" width="19.28515625" customWidth="1"/>
    <col min="7189" max="7190" width="19.5703125" customWidth="1"/>
    <col min="7191" max="7191" width="17" customWidth="1"/>
    <col min="7192" max="7193" width="13.7109375" customWidth="1"/>
    <col min="7194" max="7199" width="0" hidden="1" customWidth="1"/>
    <col min="7200" max="7200" width="13" customWidth="1"/>
    <col min="7201" max="7208" width="0" hidden="1" customWidth="1"/>
    <col min="7209" max="7209" width="12.5703125" customWidth="1"/>
    <col min="7210" max="7217" width="0" hidden="1" customWidth="1"/>
    <col min="7218" max="7218" width="11.7109375" customWidth="1"/>
    <col min="7219" max="7226" width="0" hidden="1" customWidth="1"/>
    <col min="7227" max="7227" width="12.5703125" customWidth="1"/>
    <col min="7228" max="7229" width="0" hidden="1" customWidth="1"/>
    <col min="7230" max="7230" width="14.140625" customWidth="1"/>
    <col min="7231" max="7232" width="0" hidden="1" customWidth="1"/>
    <col min="7233" max="7233" width="19" customWidth="1"/>
    <col min="7234" max="7235" width="13.85546875" customWidth="1"/>
    <col min="7236" max="7241" width="0" hidden="1" customWidth="1"/>
    <col min="7242" max="7242" width="12.7109375" customWidth="1"/>
    <col min="7243" max="7250" width="0" hidden="1" customWidth="1"/>
    <col min="7251" max="7251" width="12.7109375" customWidth="1"/>
    <col min="7252" max="7259" width="0" hidden="1" customWidth="1"/>
    <col min="7260" max="7260" width="12.85546875" customWidth="1"/>
    <col min="7261" max="7268" width="0" hidden="1" customWidth="1"/>
    <col min="7269" max="7269" width="12.85546875" customWidth="1"/>
    <col min="7270" max="7271" width="0" hidden="1" customWidth="1"/>
    <col min="7272" max="7272" width="13.85546875" customWidth="1"/>
    <col min="7273" max="7274" width="0" hidden="1" customWidth="1"/>
    <col min="7275" max="7275" width="18.42578125" customWidth="1"/>
    <col min="7276" max="7277" width="14" customWidth="1"/>
    <col min="7278" max="7283" width="0" hidden="1" customWidth="1"/>
    <col min="7284" max="7284" width="11.7109375" customWidth="1"/>
    <col min="7285" max="7292" width="0" hidden="1" customWidth="1"/>
    <col min="7293" max="7293" width="11.85546875" customWidth="1"/>
    <col min="7294" max="7301" width="0" hidden="1" customWidth="1"/>
    <col min="7302" max="7302" width="12.7109375" customWidth="1"/>
    <col min="7303" max="7310" width="0" hidden="1" customWidth="1"/>
    <col min="7311" max="7311" width="12.28515625" customWidth="1"/>
    <col min="7312" max="7313" width="0" hidden="1" customWidth="1"/>
    <col min="7314" max="7314" width="14.140625" customWidth="1"/>
    <col min="7315" max="7316" width="0" hidden="1" customWidth="1"/>
    <col min="7317" max="7317" width="17.140625" customWidth="1"/>
    <col min="7318" max="7318" width="16.85546875" customWidth="1"/>
    <col min="7425" max="7425" width="5.5703125" customWidth="1"/>
    <col min="7426" max="7426" width="34.7109375" customWidth="1"/>
    <col min="7427" max="7427" width="22.28515625" customWidth="1"/>
    <col min="7428" max="7428" width="15.28515625" customWidth="1"/>
    <col min="7429" max="7443" width="0" hidden="1" customWidth="1"/>
    <col min="7444" max="7444" width="19.28515625" customWidth="1"/>
    <col min="7445" max="7446" width="19.5703125" customWidth="1"/>
    <col min="7447" max="7447" width="17" customWidth="1"/>
    <col min="7448" max="7449" width="13.7109375" customWidth="1"/>
    <col min="7450" max="7455" width="0" hidden="1" customWidth="1"/>
    <col min="7456" max="7456" width="13" customWidth="1"/>
    <col min="7457" max="7464" width="0" hidden="1" customWidth="1"/>
    <col min="7465" max="7465" width="12.5703125" customWidth="1"/>
    <col min="7466" max="7473" width="0" hidden="1" customWidth="1"/>
    <col min="7474" max="7474" width="11.7109375" customWidth="1"/>
    <col min="7475" max="7482" width="0" hidden="1" customWidth="1"/>
    <col min="7483" max="7483" width="12.5703125" customWidth="1"/>
    <col min="7484" max="7485" width="0" hidden="1" customWidth="1"/>
    <col min="7486" max="7486" width="14.140625" customWidth="1"/>
    <col min="7487" max="7488" width="0" hidden="1" customWidth="1"/>
    <col min="7489" max="7489" width="19" customWidth="1"/>
    <col min="7490" max="7491" width="13.85546875" customWidth="1"/>
    <col min="7492" max="7497" width="0" hidden="1" customWidth="1"/>
    <col min="7498" max="7498" width="12.7109375" customWidth="1"/>
    <col min="7499" max="7506" width="0" hidden="1" customWidth="1"/>
    <col min="7507" max="7507" width="12.7109375" customWidth="1"/>
    <col min="7508" max="7515" width="0" hidden="1" customWidth="1"/>
    <col min="7516" max="7516" width="12.85546875" customWidth="1"/>
    <col min="7517" max="7524" width="0" hidden="1" customWidth="1"/>
    <col min="7525" max="7525" width="12.85546875" customWidth="1"/>
    <col min="7526" max="7527" width="0" hidden="1" customWidth="1"/>
    <col min="7528" max="7528" width="13.85546875" customWidth="1"/>
    <col min="7529" max="7530" width="0" hidden="1" customWidth="1"/>
    <col min="7531" max="7531" width="18.42578125" customWidth="1"/>
    <col min="7532" max="7533" width="14" customWidth="1"/>
    <col min="7534" max="7539" width="0" hidden="1" customWidth="1"/>
    <col min="7540" max="7540" width="11.7109375" customWidth="1"/>
    <col min="7541" max="7548" width="0" hidden="1" customWidth="1"/>
    <col min="7549" max="7549" width="11.85546875" customWidth="1"/>
    <col min="7550" max="7557" width="0" hidden="1" customWidth="1"/>
    <col min="7558" max="7558" width="12.7109375" customWidth="1"/>
    <col min="7559" max="7566" width="0" hidden="1" customWidth="1"/>
    <col min="7567" max="7567" width="12.28515625" customWidth="1"/>
    <col min="7568" max="7569" width="0" hidden="1" customWidth="1"/>
    <col min="7570" max="7570" width="14.140625" customWidth="1"/>
    <col min="7571" max="7572" width="0" hidden="1" customWidth="1"/>
    <col min="7573" max="7573" width="17.140625" customWidth="1"/>
    <col min="7574" max="7574" width="16.85546875" customWidth="1"/>
    <col min="7681" max="7681" width="5.5703125" customWidth="1"/>
    <col min="7682" max="7682" width="34.7109375" customWidth="1"/>
    <col min="7683" max="7683" width="22.28515625" customWidth="1"/>
    <col min="7684" max="7684" width="15.28515625" customWidth="1"/>
    <col min="7685" max="7699" width="0" hidden="1" customWidth="1"/>
    <col min="7700" max="7700" width="19.28515625" customWidth="1"/>
    <col min="7701" max="7702" width="19.5703125" customWidth="1"/>
    <col min="7703" max="7703" width="17" customWidth="1"/>
    <col min="7704" max="7705" width="13.7109375" customWidth="1"/>
    <col min="7706" max="7711" width="0" hidden="1" customWidth="1"/>
    <col min="7712" max="7712" width="13" customWidth="1"/>
    <col min="7713" max="7720" width="0" hidden="1" customWidth="1"/>
    <col min="7721" max="7721" width="12.5703125" customWidth="1"/>
    <col min="7722" max="7729" width="0" hidden="1" customWidth="1"/>
    <col min="7730" max="7730" width="11.7109375" customWidth="1"/>
    <col min="7731" max="7738" width="0" hidden="1" customWidth="1"/>
    <col min="7739" max="7739" width="12.5703125" customWidth="1"/>
    <col min="7740" max="7741" width="0" hidden="1" customWidth="1"/>
    <col min="7742" max="7742" width="14.140625" customWidth="1"/>
    <col min="7743" max="7744" width="0" hidden="1" customWidth="1"/>
    <col min="7745" max="7745" width="19" customWidth="1"/>
    <col min="7746" max="7747" width="13.85546875" customWidth="1"/>
    <col min="7748" max="7753" width="0" hidden="1" customWidth="1"/>
    <col min="7754" max="7754" width="12.7109375" customWidth="1"/>
    <col min="7755" max="7762" width="0" hidden="1" customWidth="1"/>
    <col min="7763" max="7763" width="12.7109375" customWidth="1"/>
    <col min="7764" max="7771" width="0" hidden="1" customWidth="1"/>
    <col min="7772" max="7772" width="12.85546875" customWidth="1"/>
    <col min="7773" max="7780" width="0" hidden="1" customWidth="1"/>
    <col min="7781" max="7781" width="12.85546875" customWidth="1"/>
    <col min="7782" max="7783" width="0" hidden="1" customWidth="1"/>
    <col min="7784" max="7784" width="13.85546875" customWidth="1"/>
    <col min="7785" max="7786" width="0" hidden="1" customWidth="1"/>
    <col min="7787" max="7787" width="18.42578125" customWidth="1"/>
    <col min="7788" max="7789" width="14" customWidth="1"/>
    <col min="7790" max="7795" width="0" hidden="1" customWidth="1"/>
    <col min="7796" max="7796" width="11.7109375" customWidth="1"/>
    <col min="7797" max="7804" width="0" hidden="1" customWidth="1"/>
    <col min="7805" max="7805" width="11.85546875" customWidth="1"/>
    <col min="7806" max="7813" width="0" hidden="1" customWidth="1"/>
    <col min="7814" max="7814" width="12.7109375" customWidth="1"/>
    <col min="7815" max="7822" width="0" hidden="1" customWidth="1"/>
    <col min="7823" max="7823" width="12.28515625" customWidth="1"/>
    <col min="7824" max="7825" width="0" hidden="1" customWidth="1"/>
    <col min="7826" max="7826" width="14.140625" customWidth="1"/>
    <col min="7827" max="7828" width="0" hidden="1" customWidth="1"/>
    <col min="7829" max="7829" width="17.140625" customWidth="1"/>
    <col min="7830" max="7830" width="16.85546875" customWidth="1"/>
    <col min="7937" max="7937" width="5.5703125" customWidth="1"/>
    <col min="7938" max="7938" width="34.7109375" customWidth="1"/>
    <col min="7939" max="7939" width="22.28515625" customWidth="1"/>
    <col min="7940" max="7940" width="15.28515625" customWidth="1"/>
    <col min="7941" max="7955" width="0" hidden="1" customWidth="1"/>
    <col min="7956" max="7956" width="19.28515625" customWidth="1"/>
    <col min="7957" max="7958" width="19.5703125" customWidth="1"/>
    <col min="7959" max="7959" width="17" customWidth="1"/>
    <col min="7960" max="7961" width="13.7109375" customWidth="1"/>
    <col min="7962" max="7967" width="0" hidden="1" customWidth="1"/>
    <col min="7968" max="7968" width="13" customWidth="1"/>
    <col min="7969" max="7976" width="0" hidden="1" customWidth="1"/>
    <col min="7977" max="7977" width="12.5703125" customWidth="1"/>
    <col min="7978" max="7985" width="0" hidden="1" customWidth="1"/>
    <col min="7986" max="7986" width="11.7109375" customWidth="1"/>
    <col min="7987" max="7994" width="0" hidden="1" customWidth="1"/>
    <col min="7995" max="7995" width="12.5703125" customWidth="1"/>
    <col min="7996" max="7997" width="0" hidden="1" customWidth="1"/>
    <col min="7998" max="7998" width="14.140625" customWidth="1"/>
    <col min="7999" max="8000" width="0" hidden="1" customWidth="1"/>
    <col min="8001" max="8001" width="19" customWidth="1"/>
    <col min="8002" max="8003" width="13.85546875" customWidth="1"/>
    <col min="8004" max="8009" width="0" hidden="1" customWidth="1"/>
    <col min="8010" max="8010" width="12.7109375" customWidth="1"/>
    <col min="8011" max="8018" width="0" hidden="1" customWidth="1"/>
    <col min="8019" max="8019" width="12.7109375" customWidth="1"/>
    <col min="8020" max="8027" width="0" hidden="1" customWidth="1"/>
    <col min="8028" max="8028" width="12.85546875" customWidth="1"/>
    <col min="8029" max="8036" width="0" hidden="1" customWidth="1"/>
    <col min="8037" max="8037" width="12.85546875" customWidth="1"/>
    <col min="8038" max="8039" width="0" hidden="1" customWidth="1"/>
    <col min="8040" max="8040" width="13.85546875" customWidth="1"/>
    <col min="8041" max="8042" width="0" hidden="1" customWidth="1"/>
    <col min="8043" max="8043" width="18.42578125" customWidth="1"/>
    <col min="8044" max="8045" width="14" customWidth="1"/>
    <col min="8046" max="8051" width="0" hidden="1" customWidth="1"/>
    <col min="8052" max="8052" width="11.7109375" customWidth="1"/>
    <col min="8053" max="8060" width="0" hidden="1" customWidth="1"/>
    <col min="8061" max="8061" width="11.85546875" customWidth="1"/>
    <col min="8062" max="8069" width="0" hidden="1" customWidth="1"/>
    <col min="8070" max="8070" width="12.7109375" customWidth="1"/>
    <col min="8071" max="8078" width="0" hidden="1" customWidth="1"/>
    <col min="8079" max="8079" width="12.28515625" customWidth="1"/>
    <col min="8080" max="8081" width="0" hidden="1" customWidth="1"/>
    <col min="8082" max="8082" width="14.140625" customWidth="1"/>
    <col min="8083" max="8084" width="0" hidden="1" customWidth="1"/>
    <col min="8085" max="8085" width="17.140625" customWidth="1"/>
    <col min="8086" max="8086" width="16.85546875" customWidth="1"/>
    <col min="8193" max="8193" width="5.5703125" customWidth="1"/>
    <col min="8194" max="8194" width="34.7109375" customWidth="1"/>
    <col min="8195" max="8195" width="22.28515625" customWidth="1"/>
    <col min="8196" max="8196" width="15.28515625" customWidth="1"/>
    <col min="8197" max="8211" width="0" hidden="1" customWidth="1"/>
    <col min="8212" max="8212" width="19.28515625" customWidth="1"/>
    <col min="8213" max="8214" width="19.5703125" customWidth="1"/>
    <col min="8215" max="8215" width="17" customWidth="1"/>
    <col min="8216" max="8217" width="13.7109375" customWidth="1"/>
    <col min="8218" max="8223" width="0" hidden="1" customWidth="1"/>
    <col min="8224" max="8224" width="13" customWidth="1"/>
    <col min="8225" max="8232" width="0" hidden="1" customWidth="1"/>
    <col min="8233" max="8233" width="12.5703125" customWidth="1"/>
    <col min="8234" max="8241" width="0" hidden="1" customWidth="1"/>
    <col min="8242" max="8242" width="11.7109375" customWidth="1"/>
    <col min="8243" max="8250" width="0" hidden="1" customWidth="1"/>
    <col min="8251" max="8251" width="12.5703125" customWidth="1"/>
    <col min="8252" max="8253" width="0" hidden="1" customWidth="1"/>
    <col min="8254" max="8254" width="14.140625" customWidth="1"/>
    <col min="8255" max="8256" width="0" hidden="1" customWidth="1"/>
    <col min="8257" max="8257" width="19" customWidth="1"/>
    <col min="8258" max="8259" width="13.85546875" customWidth="1"/>
    <col min="8260" max="8265" width="0" hidden="1" customWidth="1"/>
    <col min="8266" max="8266" width="12.7109375" customWidth="1"/>
    <col min="8267" max="8274" width="0" hidden="1" customWidth="1"/>
    <col min="8275" max="8275" width="12.7109375" customWidth="1"/>
    <col min="8276" max="8283" width="0" hidden="1" customWidth="1"/>
    <col min="8284" max="8284" width="12.85546875" customWidth="1"/>
    <col min="8285" max="8292" width="0" hidden="1" customWidth="1"/>
    <col min="8293" max="8293" width="12.85546875" customWidth="1"/>
    <col min="8294" max="8295" width="0" hidden="1" customWidth="1"/>
    <col min="8296" max="8296" width="13.85546875" customWidth="1"/>
    <col min="8297" max="8298" width="0" hidden="1" customWidth="1"/>
    <col min="8299" max="8299" width="18.42578125" customWidth="1"/>
    <col min="8300" max="8301" width="14" customWidth="1"/>
    <col min="8302" max="8307" width="0" hidden="1" customWidth="1"/>
    <col min="8308" max="8308" width="11.7109375" customWidth="1"/>
    <col min="8309" max="8316" width="0" hidden="1" customWidth="1"/>
    <col min="8317" max="8317" width="11.85546875" customWidth="1"/>
    <col min="8318" max="8325" width="0" hidden="1" customWidth="1"/>
    <col min="8326" max="8326" width="12.7109375" customWidth="1"/>
    <col min="8327" max="8334" width="0" hidden="1" customWidth="1"/>
    <col min="8335" max="8335" width="12.28515625" customWidth="1"/>
    <col min="8336" max="8337" width="0" hidden="1" customWidth="1"/>
    <col min="8338" max="8338" width="14.140625" customWidth="1"/>
    <col min="8339" max="8340" width="0" hidden="1" customWidth="1"/>
    <col min="8341" max="8341" width="17.140625" customWidth="1"/>
    <col min="8342" max="8342" width="16.85546875" customWidth="1"/>
    <col min="8449" max="8449" width="5.5703125" customWidth="1"/>
    <col min="8450" max="8450" width="34.7109375" customWidth="1"/>
    <col min="8451" max="8451" width="22.28515625" customWidth="1"/>
    <col min="8452" max="8452" width="15.28515625" customWidth="1"/>
    <col min="8453" max="8467" width="0" hidden="1" customWidth="1"/>
    <col min="8468" max="8468" width="19.28515625" customWidth="1"/>
    <col min="8469" max="8470" width="19.5703125" customWidth="1"/>
    <col min="8471" max="8471" width="17" customWidth="1"/>
    <col min="8472" max="8473" width="13.7109375" customWidth="1"/>
    <col min="8474" max="8479" width="0" hidden="1" customWidth="1"/>
    <col min="8480" max="8480" width="13" customWidth="1"/>
    <col min="8481" max="8488" width="0" hidden="1" customWidth="1"/>
    <col min="8489" max="8489" width="12.5703125" customWidth="1"/>
    <col min="8490" max="8497" width="0" hidden="1" customWidth="1"/>
    <col min="8498" max="8498" width="11.7109375" customWidth="1"/>
    <col min="8499" max="8506" width="0" hidden="1" customWidth="1"/>
    <col min="8507" max="8507" width="12.5703125" customWidth="1"/>
    <col min="8508" max="8509" width="0" hidden="1" customWidth="1"/>
    <col min="8510" max="8510" width="14.140625" customWidth="1"/>
    <col min="8511" max="8512" width="0" hidden="1" customWidth="1"/>
    <col min="8513" max="8513" width="19" customWidth="1"/>
    <col min="8514" max="8515" width="13.85546875" customWidth="1"/>
    <col min="8516" max="8521" width="0" hidden="1" customWidth="1"/>
    <col min="8522" max="8522" width="12.7109375" customWidth="1"/>
    <col min="8523" max="8530" width="0" hidden="1" customWidth="1"/>
    <col min="8531" max="8531" width="12.7109375" customWidth="1"/>
    <col min="8532" max="8539" width="0" hidden="1" customWidth="1"/>
    <col min="8540" max="8540" width="12.85546875" customWidth="1"/>
    <col min="8541" max="8548" width="0" hidden="1" customWidth="1"/>
    <col min="8549" max="8549" width="12.85546875" customWidth="1"/>
    <col min="8550" max="8551" width="0" hidden="1" customWidth="1"/>
    <col min="8552" max="8552" width="13.85546875" customWidth="1"/>
    <col min="8553" max="8554" width="0" hidden="1" customWidth="1"/>
    <col min="8555" max="8555" width="18.42578125" customWidth="1"/>
    <col min="8556" max="8557" width="14" customWidth="1"/>
    <col min="8558" max="8563" width="0" hidden="1" customWidth="1"/>
    <col min="8564" max="8564" width="11.7109375" customWidth="1"/>
    <col min="8565" max="8572" width="0" hidden="1" customWidth="1"/>
    <col min="8573" max="8573" width="11.85546875" customWidth="1"/>
    <col min="8574" max="8581" width="0" hidden="1" customWidth="1"/>
    <col min="8582" max="8582" width="12.7109375" customWidth="1"/>
    <col min="8583" max="8590" width="0" hidden="1" customWidth="1"/>
    <col min="8591" max="8591" width="12.28515625" customWidth="1"/>
    <col min="8592" max="8593" width="0" hidden="1" customWidth="1"/>
    <col min="8594" max="8594" width="14.140625" customWidth="1"/>
    <col min="8595" max="8596" width="0" hidden="1" customWidth="1"/>
    <col min="8597" max="8597" width="17.140625" customWidth="1"/>
    <col min="8598" max="8598" width="16.85546875" customWidth="1"/>
    <col min="8705" max="8705" width="5.5703125" customWidth="1"/>
    <col min="8706" max="8706" width="34.7109375" customWidth="1"/>
    <col min="8707" max="8707" width="22.28515625" customWidth="1"/>
    <col min="8708" max="8708" width="15.28515625" customWidth="1"/>
    <col min="8709" max="8723" width="0" hidden="1" customWidth="1"/>
    <col min="8724" max="8724" width="19.28515625" customWidth="1"/>
    <col min="8725" max="8726" width="19.5703125" customWidth="1"/>
    <col min="8727" max="8727" width="17" customWidth="1"/>
    <col min="8728" max="8729" width="13.7109375" customWidth="1"/>
    <col min="8730" max="8735" width="0" hidden="1" customWidth="1"/>
    <col min="8736" max="8736" width="13" customWidth="1"/>
    <col min="8737" max="8744" width="0" hidden="1" customWidth="1"/>
    <col min="8745" max="8745" width="12.5703125" customWidth="1"/>
    <col min="8746" max="8753" width="0" hidden="1" customWidth="1"/>
    <col min="8754" max="8754" width="11.7109375" customWidth="1"/>
    <col min="8755" max="8762" width="0" hidden="1" customWidth="1"/>
    <col min="8763" max="8763" width="12.5703125" customWidth="1"/>
    <col min="8764" max="8765" width="0" hidden="1" customWidth="1"/>
    <col min="8766" max="8766" width="14.140625" customWidth="1"/>
    <col min="8767" max="8768" width="0" hidden="1" customWidth="1"/>
    <col min="8769" max="8769" width="19" customWidth="1"/>
    <col min="8770" max="8771" width="13.85546875" customWidth="1"/>
    <col min="8772" max="8777" width="0" hidden="1" customWidth="1"/>
    <col min="8778" max="8778" width="12.7109375" customWidth="1"/>
    <col min="8779" max="8786" width="0" hidden="1" customWidth="1"/>
    <col min="8787" max="8787" width="12.7109375" customWidth="1"/>
    <col min="8788" max="8795" width="0" hidden="1" customWidth="1"/>
    <col min="8796" max="8796" width="12.85546875" customWidth="1"/>
    <col min="8797" max="8804" width="0" hidden="1" customWidth="1"/>
    <col min="8805" max="8805" width="12.85546875" customWidth="1"/>
    <col min="8806" max="8807" width="0" hidden="1" customWidth="1"/>
    <col min="8808" max="8808" width="13.85546875" customWidth="1"/>
    <col min="8809" max="8810" width="0" hidden="1" customWidth="1"/>
    <col min="8811" max="8811" width="18.42578125" customWidth="1"/>
    <col min="8812" max="8813" width="14" customWidth="1"/>
    <col min="8814" max="8819" width="0" hidden="1" customWidth="1"/>
    <col min="8820" max="8820" width="11.7109375" customWidth="1"/>
    <col min="8821" max="8828" width="0" hidden="1" customWidth="1"/>
    <col min="8829" max="8829" width="11.85546875" customWidth="1"/>
    <col min="8830" max="8837" width="0" hidden="1" customWidth="1"/>
    <col min="8838" max="8838" width="12.7109375" customWidth="1"/>
    <col min="8839" max="8846" width="0" hidden="1" customWidth="1"/>
    <col min="8847" max="8847" width="12.28515625" customWidth="1"/>
    <col min="8848" max="8849" width="0" hidden="1" customWidth="1"/>
    <col min="8850" max="8850" width="14.140625" customWidth="1"/>
    <col min="8851" max="8852" width="0" hidden="1" customWidth="1"/>
    <col min="8853" max="8853" width="17.140625" customWidth="1"/>
    <col min="8854" max="8854" width="16.85546875" customWidth="1"/>
    <col min="8961" max="8961" width="5.5703125" customWidth="1"/>
    <col min="8962" max="8962" width="34.7109375" customWidth="1"/>
    <col min="8963" max="8963" width="22.28515625" customWidth="1"/>
    <col min="8964" max="8964" width="15.28515625" customWidth="1"/>
    <col min="8965" max="8979" width="0" hidden="1" customWidth="1"/>
    <col min="8980" max="8980" width="19.28515625" customWidth="1"/>
    <col min="8981" max="8982" width="19.5703125" customWidth="1"/>
    <col min="8983" max="8983" width="17" customWidth="1"/>
    <col min="8984" max="8985" width="13.7109375" customWidth="1"/>
    <col min="8986" max="8991" width="0" hidden="1" customWidth="1"/>
    <col min="8992" max="8992" width="13" customWidth="1"/>
    <col min="8993" max="9000" width="0" hidden="1" customWidth="1"/>
    <col min="9001" max="9001" width="12.5703125" customWidth="1"/>
    <col min="9002" max="9009" width="0" hidden="1" customWidth="1"/>
    <col min="9010" max="9010" width="11.7109375" customWidth="1"/>
    <col min="9011" max="9018" width="0" hidden="1" customWidth="1"/>
    <col min="9019" max="9019" width="12.5703125" customWidth="1"/>
    <col min="9020" max="9021" width="0" hidden="1" customWidth="1"/>
    <col min="9022" max="9022" width="14.140625" customWidth="1"/>
    <col min="9023" max="9024" width="0" hidden="1" customWidth="1"/>
    <col min="9025" max="9025" width="19" customWidth="1"/>
    <col min="9026" max="9027" width="13.85546875" customWidth="1"/>
    <col min="9028" max="9033" width="0" hidden="1" customWidth="1"/>
    <col min="9034" max="9034" width="12.7109375" customWidth="1"/>
    <col min="9035" max="9042" width="0" hidden="1" customWidth="1"/>
    <col min="9043" max="9043" width="12.7109375" customWidth="1"/>
    <col min="9044" max="9051" width="0" hidden="1" customWidth="1"/>
    <col min="9052" max="9052" width="12.85546875" customWidth="1"/>
    <col min="9053" max="9060" width="0" hidden="1" customWidth="1"/>
    <col min="9061" max="9061" width="12.85546875" customWidth="1"/>
    <col min="9062" max="9063" width="0" hidden="1" customWidth="1"/>
    <col min="9064" max="9064" width="13.85546875" customWidth="1"/>
    <col min="9065" max="9066" width="0" hidden="1" customWidth="1"/>
    <col min="9067" max="9067" width="18.42578125" customWidth="1"/>
    <col min="9068" max="9069" width="14" customWidth="1"/>
    <col min="9070" max="9075" width="0" hidden="1" customWidth="1"/>
    <col min="9076" max="9076" width="11.7109375" customWidth="1"/>
    <col min="9077" max="9084" width="0" hidden="1" customWidth="1"/>
    <col min="9085" max="9085" width="11.85546875" customWidth="1"/>
    <col min="9086" max="9093" width="0" hidden="1" customWidth="1"/>
    <col min="9094" max="9094" width="12.7109375" customWidth="1"/>
    <col min="9095" max="9102" width="0" hidden="1" customWidth="1"/>
    <col min="9103" max="9103" width="12.28515625" customWidth="1"/>
    <col min="9104" max="9105" width="0" hidden="1" customWidth="1"/>
    <col min="9106" max="9106" width="14.140625" customWidth="1"/>
    <col min="9107" max="9108" width="0" hidden="1" customWidth="1"/>
    <col min="9109" max="9109" width="17.140625" customWidth="1"/>
    <col min="9110" max="9110" width="16.85546875" customWidth="1"/>
    <col min="9217" max="9217" width="5.5703125" customWidth="1"/>
    <col min="9218" max="9218" width="34.7109375" customWidth="1"/>
    <col min="9219" max="9219" width="22.28515625" customWidth="1"/>
    <col min="9220" max="9220" width="15.28515625" customWidth="1"/>
    <col min="9221" max="9235" width="0" hidden="1" customWidth="1"/>
    <col min="9236" max="9236" width="19.28515625" customWidth="1"/>
    <col min="9237" max="9238" width="19.5703125" customWidth="1"/>
    <col min="9239" max="9239" width="17" customWidth="1"/>
    <col min="9240" max="9241" width="13.7109375" customWidth="1"/>
    <col min="9242" max="9247" width="0" hidden="1" customWidth="1"/>
    <col min="9248" max="9248" width="13" customWidth="1"/>
    <col min="9249" max="9256" width="0" hidden="1" customWidth="1"/>
    <col min="9257" max="9257" width="12.5703125" customWidth="1"/>
    <col min="9258" max="9265" width="0" hidden="1" customWidth="1"/>
    <col min="9266" max="9266" width="11.7109375" customWidth="1"/>
    <col min="9267" max="9274" width="0" hidden="1" customWidth="1"/>
    <col min="9275" max="9275" width="12.5703125" customWidth="1"/>
    <col min="9276" max="9277" width="0" hidden="1" customWidth="1"/>
    <col min="9278" max="9278" width="14.140625" customWidth="1"/>
    <col min="9279" max="9280" width="0" hidden="1" customWidth="1"/>
    <col min="9281" max="9281" width="19" customWidth="1"/>
    <col min="9282" max="9283" width="13.85546875" customWidth="1"/>
    <col min="9284" max="9289" width="0" hidden="1" customWidth="1"/>
    <col min="9290" max="9290" width="12.7109375" customWidth="1"/>
    <col min="9291" max="9298" width="0" hidden="1" customWidth="1"/>
    <col min="9299" max="9299" width="12.7109375" customWidth="1"/>
    <col min="9300" max="9307" width="0" hidden="1" customWidth="1"/>
    <col min="9308" max="9308" width="12.85546875" customWidth="1"/>
    <col min="9309" max="9316" width="0" hidden="1" customWidth="1"/>
    <col min="9317" max="9317" width="12.85546875" customWidth="1"/>
    <col min="9318" max="9319" width="0" hidden="1" customWidth="1"/>
    <col min="9320" max="9320" width="13.85546875" customWidth="1"/>
    <col min="9321" max="9322" width="0" hidden="1" customWidth="1"/>
    <col min="9323" max="9323" width="18.42578125" customWidth="1"/>
    <col min="9324" max="9325" width="14" customWidth="1"/>
    <col min="9326" max="9331" width="0" hidden="1" customWidth="1"/>
    <col min="9332" max="9332" width="11.7109375" customWidth="1"/>
    <col min="9333" max="9340" width="0" hidden="1" customWidth="1"/>
    <col min="9341" max="9341" width="11.85546875" customWidth="1"/>
    <col min="9342" max="9349" width="0" hidden="1" customWidth="1"/>
    <col min="9350" max="9350" width="12.7109375" customWidth="1"/>
    <col min="9351" max="9358" width="0" hidden="1" customWidth="1"/>
    <col min="9359" max="9359" width="12.28515625" customWidth="1"/>
    <col min="9360" max="9361" width="0" hidden="1" customWidth="1"/>
    <col min="9362" max="9362" width="14.140625" customWidth="1"/>
    <col min="9363" max="9364" width="0" hidden="1" customWidth="1"/>
    <col min="9365" max="9365" width="17.140625" customWidth="1"/>
    <col min="9366" max="9366" width="16.85546875" customWidth="1"/>
    <col min="9473" max="9473" width="5.5703125" customWidth="1"/>
    <col min="9474" max="9474" width="34.7109375" customWidth="1"/>
    <col min="9475" max="9475" width="22.28515625" customWidth="1"/>
    <col min="9476" max="9476" width="15.28515625" customWidth="1"/>
    <col min="9477" max="9491" width="0" hidden="1" customWidth="1"/>
    <col min="9492" max="9492" width="19.28515625" customWidth="1"/>
    <col min="9493" max="9494" width="19.5703125" customWidth="1"/>
    <col min="9495" max="9495" width="17" customWidth="1"/>
    <col min="9496" max="9497" width="13.7109375" customWidth="1"/>
    <col min="9498" max="9503" width="0" hidden="1" customWidth="1"/>
    <col min="9504" max="9504" width="13" customWidth="1"/>
    <col min="9505" max="9512" width="0" hidden="1" customWidth="1"/>
    <col min="9513" max="9513" width="12.5703125" customWidth="1"/>
    <col min="9514" max="9521" width="0" hidden="1" customWidth="1"/>
    <col min="9522" max="9522" width="11.7109375" customWidth="1"/>
    <col min="9523" max="9530" width="0" hidden="1" customWidth="1"/>
    <col min="9531" max="9531" width="12.5703125" customWidth="1"/>
    <col min="9532" max="9533" width="0" hidden="1" customWidth="1"/>
    <col min="9534" max="9534" width="14.140625" customWidth="1"/>
    <col min="9535" max="9536" width="0" hidden="1" customWidth="1"/>
    <col min="9537" max="9537" width="19" customWidth="1"/>
    <col min="9538" max="9539" width="13.85546875" customWidth="1"/>
    <col min="9540" max="9545" width="0" hidden="1" customWidth="1"/>
    <col min="9546" max="9546" width="12.7109375" customWidth="1"/>
    <col min="9547" max="9554" width="0" hidden="1" customWidth="1"/>
    <col min="9555" max="9555" width="12.7109375" customWidth="1"/>
    <col min="9556" max="9563" width="0" hidden="1" customWidth="1"/>
    <col min="9564" max="9564" width="12.85546875" customWidth="1"/>
    <col min="9565" max="9572" width="0" hidden="1" customWidth="1"/>
    <col min="9573" max="9573" width="12.85546875" customWidth="1"/>
    <col min="9574" max="9575" width="0" hidden="1" customWidth="1"/>
    <col min="9576" max="9576" width="13.85546875" customWidth="1"/>
    <col min="9577" max="9578" width="0" hidden="1" customWidth="1"/>
    <col min="9579" max="9579" width="18.42578125" customWidth="1"/>
    <col min="9580" max="9581" width="14" customWidth="1"/>
    <col min="9582" max="9587" width="0" hidden="1" customWidth="1"/>
    <col min="9588" max="9588" width="11.7109375" customWidth="1"/>
    <col min="9589" max="9596" width="0" hidden="1" customWidth="1"/>
    <col min="9597" max="9597" width="11.85546875" customWidth="1"/>
    <col min="9598" max="9605" width="0" hidden="1" customWidth="1"/>
    <col min="9606" max="9606" width="12.7109375" customWidth="1"/>
    <col min="9607" max="9614" width="0" hidden="1" customWidth="1"/>
    <col min="9615" max="9615" width="12.28515625" customWidth="1"/>
    <col min="9616" max="9617" width="0" hidden="1" customWidth="1"/>
    <col min="9618" max="9618" width="14.140625" customWidth="1"/>
    <col min="9619" max="9620" width="0" hidden="1" customWidth="1"/>
    <col min="9621" max="9621" width="17.140625" customWidth="1"/>
    <col min="9622" max="9622" width="16.85546875" customWidth="1"/>
    <col min="9729" max="9729" width="5.5703125" customWidth="1"/>
    <col min="9730" max="9730" width="34.7109375" customWidth="1"/>
    <col min="9731" max="9731" width="22.28515625" customWidth="1"/>
    <col min="9732" max="9732" width="15.28515625" customWidth="1"/>
    <col min="9733" max="9747" width="0" hidden="1" customWidth="1"/>
    <col min="9748" max="9748" width="19.28515625" customWidth="1"/>
    <col min="9749" max="9750" width="19.5703125" customWidth="1"/>
    <col min="9751" max="9751" width="17" customWidth="1"/>
    <col min="9752" max="9753" width="13.7109375" customWidth="1"/>
    <col min="9754" max="9759" width="0" hidden="1" customWidth="1"/>
    <col min="9760" max="9760" width="13" customWidth="1"/>
    <col min="9761" max="9768" width="0" hidden="1" customWidth="1"/>
    <col min="9769" max="9769" width="12.5703125" customWidth="1"/>
    <col min="9770" max="9777" width="0" hidden="1" customWidth="1"/>
    <col min="9778" max="9778" width="11.7109375" customWidth="1"/>
    <col min="9779" max="9786" width="0" hidden="1" customWidth="1"/>
    <col min="9787" max="9787" width="12.5703125" customWidth="1"/>
    <col min="9788" max="9789" width="0" hidden="1" customWidth="1"/>
    <col min="9790" max="9790" width="14.140625" customWidth="1"/>
    <col min="9791" max="9792" width="0" hidden="1" customWidth="1"/>
    <col min="9793" max="9793" width="19" customWidth="1"/>
    <col min="9794" max="9795" width="13.85546875" customWidth="1"/>
    <col min="9796" max="9801" width="0" hidden="1" customWidth="1"/>
    <col min="9802" max="9802" width="12.7109375" customWidth="1"/>
    <col min="9803" max="9810" width="0" hidden="1" customWidth="1"/>
    <col min="9811" max="9811" width="12.7109375" customWidth="1"/>
    <col min="9812" max="9819" width="0" hidden="1" customWidth="1"/>
    <col min="9820" max="9820" width="12.85546875" customWidth="1"/>
    <col min="9821" max="9828" width="0" hidden="1" customWidth="1"/>
    <col min="9829" max="9829" width="12.85546875" customWidth="1"/>
    <col min="9830" max="9831" width="0" hidden="1" customWidth="1"/>
    <col min="9832" max="9832" width="13.85546875" customWidth="1"/>
    <col min="9833" max="9834" width="0" hidden="1" customWidth="1"/>
    <col min="9835" max="9835" width="18.42578125" customWidth="1"/>
    <col min="9836" max="9837" width="14" customWidth="1"/>
    <col min="9838" max="9843" width="0" hidden="1" customWidth="1"/>
    <col min="9844" max="9844" width="11.7109375" customWidth="1"/>
    <col min="9845" max="9852" width="0" hidden="1" customWidth="1"/>
    <col min="9853" max="9853" width="11.85546875" customWidth="1"/>
    <col min="9854" max="9861" width="0" hidden="1" customWidth="1"/>
    <col min="9862" max="9862" width="12.7109375" customWidth="1"/>
    <col min="9863" max="9870" width="0" hidden="1" customWidth="1"/>
    <col min="9871" max="9871" width="12.28515625" customWidth="1"/>
    <col min="9872" max="9873" width="0" hidden="1" customWidth="1"/>
    <col min="9874" max="9874" width="14.140625" customWidth="1"/>
    <col min="9875" max="9876" width="0" hidden="1" customWidth="1"/>
    <col min="9877" max="9877" width="17.140625" customWidth="1"/>
    <col min="9878" max="9878" width="16.85546875" customWidth="1"/>
    <col min="9985" max="9985" width="5.5703125" customWidth="1"/>
    <col min="9986" max="9986" width="34.7109375" customWidth="1"/>
    <col min="9987" max="9987" width="22.28515625" customWidth="1"/>
    <col min="9988" max="9988" width="15.28515625" customWidth="1"/>
    <col min="9989" max="10003" width="0" hidden="1" customWidth="1"/>
    <col min="10004" max="10004" width="19.28515625" customWidth="1"/>
    <col min="10005" max="10006" width="19.5703125" customWidth="1"/>
    <col min="10007" max="10007" width="17" customWidth="1"/>
    <col min="10008" max="10009" width="13.7109375" customWidth="1"/>
    <col min="10010" max="10015" width="0" hidden="1" customWidth="1"/>
    <col min="10016" max="10016" width="13" customWidth="1"/>
    <col min="10017" max="10024" width="0" hidden="1" customWidth="1"/>
    <col min="10025" max="10025" width="12.5703125" customWidth="1"/>
    <col min="10026" max="10033" width="0" hidden="1" customWidth="1"/>
    <col min="10034" max="10034" width="11.7109375" customWidth="1"/>
    <col min="10035" max="10042" width="0" hidden="1" customWidth="1"/>
    <col min="10043" max="10043" width="12.5703125" customWidth="1"/>
    <col min="10044" max="10045" width="0" hidden="1" customWidth="1"/>
    <col min="10046" max="10046" width="14.140625" customWidth="1"/>
    <col min="10047" max="10048" width="0" hidden="1" customWidth="1"/>
    <col min="10049" max="10049" width="19" customWidth="1"/>
    <col min="10050" max="10051" width="13.85546875" customWidth="1"/>
    <col min="10052" max="10057" width="0" hidden="1" customWidth="1"/>
    <col min="10058" max="10058" width="12.7109375" customWidth="1"/>
    <col min="10059" max="10066" width="0" hidden="1" customWidth="1"/>
    <col min="10067" max="10067" width="12.7109375" customWidth="1"/>
    <col min="10068" max="10075" width="0" hidden="1" customWidth="1"/>
    <col min="10076" max="10076" width="12.85546875" customWidth="1"/>
    <col min="10077" max="10084" width="0" hidden="1" customWidth="1"/>
    <col min="10085" max="10085" width="12.85546875" customWidth="1"/>
    <col min="10086" max="10087" width="0" hidden="1" customWidth="1"/>
    <col min="10088" max="10088" width="13.85546875" customWidth="1"/>
    <col min="10089" max="10090" width="0" hidden="1" customWidth="1"/>
    <col min="10091" max="10091" width="18.42578125" customWidth="1"/>
    <col min="10092" max="10093" width="14" customWidth="1"/>
    <col min="10094" max="10099" width="0" hidden="1" customWidth="1"/>
    <col min="10100" max="10100" width="11.7109375" customWidth="1"/>
    <col min="10101" max="10108" width="0" hidden="1" customWidth="1"/>
    <col min="10109" max="10109" width="11.85546875" customWidth="1"/>
    <col min="10110" max="10117" width="0" hidden="1" customWidth="1"/>
    <col min="10118" max="10118" width="12.7109375" customWidth="1"/>
    <col min="10119" max="10126" width="0" hidden="1" customWidth="1"/>
    <col min="10127" max="10127" width="12.28515625" customWidth="1"/>
    <col min="10128" max="10129" width="0" hidden="1" customWidth="1"/>
    <col min="10130" max="10130" width="14.140625" customWidth="1"/>
    <col min="10131" max="10132" width="0" hidden="1" customWidth="1"/>
    <col min="10133" max="10133" width="17.140625" customWidth="1"/>
    <col min="10134" max="10134" width="16.85546875" customWidth="1"/>
    <col min="10241" max="10241" width="5.5703125" customWidth="1"/>
    <col min="10242" max="10242" width="34.7109375" customWidth="1"/>
    <col min="10243" max="10243" width="22.28515625" customWidth="1"/>
    <col min="10244" max="10244" width="15.28515625" customWidth="1"/>
    <col min="10245" max="10259" width="0" hidden="1" customWidth="1"/>
    <col min="10260" max="10260" width="19.28515625" customWidth="1"/>
    <col min="10261" max="10262" width="19.5703125" customWidth="1"/>
    <col min="10263" max="10263" width="17" customWidth="1"/>
    <col min="10264" max="10265" width="13.7109375" customWidth="1"/>
    <col min="10266" max="10271" width="0" hidden="1" customWidth="1"/>
    <col min="10272" max="10272" width="13" customWidth="1"/>
    <col min="10273" max="10280" width="0" hidden="1" customWidth="1"/>
    <col min="10281" max="10281" width="12.5703125" customWidth="1"/>
    <col min="10282" max="10289" width="0" hidden="1" customWidth="1"/>
    <col min="10290" max="10290" width="11.7109375" customWidth="1"/>
    <col min="10291" max="10298" width="0" hidden="1" customWidth="1"/>
    <col min="10299" max="10299" width="12.5703125" customWidth="1"/>
    <col min="10300" max="10301" width="0" hidden="1" customWidth="1"/>
    <col min="10302" max="10302" width="14.140625" customWidth="1"/>
    <col min="10303" max="10304" width="0" hidden="1" customWidth="1"/>
    <col min="10305" max="10305" width="19" customWidth="1"/>
    <col min="10306" max="10307" width="13.85546875" customWidth="1"/>
    <col min="10308" max="10313" width="0" hidden="1" customWidth="1"/>
    <col min="10314" max="10314" width="12.7109375" customWidth="1"/>
    <col min="10315" max="10322" width="0" hidden="1" customWidth="1"/>
    <col min="10323" max="10323" width="12.7109375" customWidth="1"/>
    <col min="10324" max="10331" width="0" hidden="1" customWidth="1"/>
    <col min="10332" max="10332" width="12.85546875" customWidth="1"/>
    <col min="10333" max="10340" width="0" hidden="1" customWidth="1"/>
    <col min="10341" max="10341" width="12.85546875" customWidth="1"/>
    <col min="10342" max="10343" width="0" hidden="1" customWidth="1"/>
    <col min="10344" max="10344" width="13.85546875" customWidth="1"/>
    <col min="10345" max="10346" width="0" hidden="1" customWidth="1"/>
    <col min="10347" max="10347" width="18.42578125" customWidth="1"/>
    <col min="10348" max="10349" width="14" customWidth="1"/>
    <col min="10350" max="10355" width="0" hidden="1" customWidth="1"/>
    <col min="10356" max="10356" width="11.7109375" customWidth="1"/>
    <col min="10357" max="10364" width="0" hidden="1" customWidth="1"/>
    <col min="10365" max="10365" width="11.85546875" customWidth="1"/>
    <col min="10366" max="10373" width="0" hidden="1" customWidth="1"/>
    <col min="10374" max="10374" width="12.7109375" customWidth="1"/>
    <col min="10375" max="10382" width="0" hidden="1" customWidth="1"/>
    <col min="10383" max="10383" width="12.28515625" customWidth="1"/>
    <col min="10384" max="10385" width="0" hidden="1" customWidth="1"/>
    <col min="10386" max="10386" width="14.140625" customWidth="1"/>
    <col min="10387" max="10388" width="0" hidden="1" customWidth="1"/>
    <col min="10389" max="10389" width="17.140625" customWidth="1"/>
    <col min="10390" max="10390" width="16.85546875" customWidth="1"/>
    <col min="10497" max="10497" width="5.5703125" customWidth="1"/>
    <col min="10498" max="10498" width="34.7109375" customWidth="1"/>
    <col min="10499" max="10499" width="22.28515625" customWidth="1"/>
    <col min="10500" max="10500" width="15.28515625" customWidth="1"/>
    <col min="10501" max="10515" width="0" hidden="1" customWidth="1"/>
    <col min="10516" max="10516" width="19.28515625" customWidth="1"/>
    <col min="10517" max="10518" width="19.5703125" customWidth="1"/>
    <col min="10519" max="10519" width="17" customWidth="1"/>
    <col min="10520" max="10521" width="13.7109375" customWidth="1"/>
    <col min="10522" max="10527" width="0" hidden="1" customWidth="1"/>
    <col min="10528" max="10528" width="13" customWidth="1"/>
    <col min="10529" max="10536" width="0" hidden="1" customWidth="1"/>
    <col min="10537" max="10537" width="12.5703125" customWidth="1"/>
    <col min="10538" max="10545" width="0" hidden="1" customWidth="1"/>
    <col min="10546" max="10546" width="11.7109375" customWidth="1"/>
    <col min="10547" max="10554" width="0" hidden="1" customWidth="1"/>
    <col min="10555" max="10555" width="12.5703125" customWidth="1"/>
    <col min="10556" max="10557" width="0" hidden="1" customWidth="1"/>
    <col min="10558" max="10558" width="14.140625" customWidth="1"/>
    <col min="10559" max="10560" width="0" hidden="1" customWidth="1"/>
    <col min="10561" max="10561" width="19" customWidth="1"/>
    <col min="10562" max="10563" width="13.85546875" customWidth="1"/>
    <col min="10564" max="10569" width="0" hidden="1" customWidth="1"/>
    <col min="10570" max="10570" width="12.7109375" customWidth="1"/>
    <col min="10571" max="10578" width="0" hidden="1" customWidth="1"/>
    <col min="10579" max="10579" width="12.7109375" customWidth="1"/>
    <col min="10580" max="10587" width="0" hidden="1" customWidth="1"/>
    <col min="10588" max="10588" width="12.85546875" customWidth="1"/>
    <col min="10589" max="10596" width="0" hidden="1" customWidth="1"/>
    <col min="10597" max="10597" width="12.85546875" customWidth="1"/>
    <col min="10598" max="10599" width="0" hidden="1" customWidth="1"/>
    <col min="10600" max="10600" width="13.85546875" customWidth="1"/>
    <col min="10601" max="10602" width="0" hidden="1" customWidth="1"/>
    <col min="10603" max="10603" width="18.42578125" customWidth="1"/>
    <col min="10604" max="10605" width="14" customWidth="1"/>
    <col min="10606" max="10611" width="0" hidden="1" customWidth="1"/>
    <col min="10612" max="10612" width="11.7109375" customWidth="1"/>
    <col min="10613" max="10620" width="0" hidden="1" customWidth="1"/>
    <col min="10621" max="10621" width="11.85546875" customWidth="1"/>
    <col min="10622" max="10629" width="0" hidden="1" customWidth="1"/>
    <col min="10630" max="10630" width="12.7109375" customWidth="1"/>
    <col min="10631" max="10638" width="0" hidden="1" customWidth="1"/>
    <col min="10639" max="10639" width="12.28515625" customWidth="1"/>
    <col min="10640" max="10641" width="0" hidden="1" customWidth="1"/>
    <col min="10642" max="10642" width="14.140625" customWidth="1"/>
    <col min="10643" max="10644" width="0" hidden="1" customWidth="1"/>
    <col min="10645" max="10645" width="17.140625" customWidth="1"/>
    <col min="10646" max="10646" width="16.85546875" customWidth="1"/>
    <col min="10753" max="10753" width="5.5703125" customWidth="1"/>
    <col min="10754" max="10754" width="34.7109375" customWidth="1"/>
    <col min="10755" max="10755" width="22.28515625" customWidth="1"/>
    <col min="10756" max="10756" width="15.28515625" customWidth="1"/>
    <col min="10757" max="10771" width="0" hidden="1" customWidth="1"/>
    <col min="10772" max="10772" width="19.28515625" customWidth="1"/>
    <col min="10773" max="10774" width="19.5703125" customWidth="1"/>
    <col min="10775" max="10775" width="17" customWidth="1"/>
    <col min="10776" max="10777" width="13.7109375" customWidth="1"/>
    <col min="10778" max="10783" width="0" hidden="1" customWidth="1"/>
    <col min="10784" max="10784" width="13" customWidth="1"/>
    <col min="10785" max="10792" width="0" hidden="1" customWidth="1"/>
    <col min="10793" max="10793" width="12.5703125" customWidth="1"/>
    <col min="10794" max="10801" width="0" hidden="1" customWidth="1"/>
    <col min="10802" max="10802" width="11.7109375" customWidth="1"/>
    <col min="10803" max="10810" width="0" hidden="1" customWidth="1"/>
    <col min="10811" max="10811" width="12.5703125" customWidth="1"/>
    <col min="10812" max="10813" width="0" hidden="1" customWidth="1"/>
    <col min="10814" max="10814" width="14.140625" customWidth="1"/>
    <col min="10815" max="10816" width="0" hidden="1" customWidth="1"/>
    <col min="10817" max="10817" width="19" customWidth="1"/>
    <col min="10818" max="10819" width="13.85546875" customWidth="1"/>
    <col min="10820" max="10825" width="0" hidden="1" customWidth="1"/>
    <col min="10826" max="10826" width="12.7109375" customWidth="1"/>
    <col min="10827" max="10834" width="0" hidden="1" customWidth="1"/>
    <col min="10835" max="10835" width="12.7109375" customWidth="1"/>
    <col min="10836" max="10843" width="0" hidden="1" customWidth="1"/>
    <col min="10844" max="10844" width="12.85546875" customWidth="1"/>
    <col min="10845" max="10852" width="0" hidden="1" customWidth="1"/>
    <col min="10853" max="10853" width="12.85546875" customWidth="1"/>
    <col min="10854" max="10855" width="0" hidden="1" customWidth="1"/>
    <col min="10856" max="10856" width="13.85546875" customWidth="1"/>
    <col min="10857" max="10858" width="0" hidden="1" customWidth="1"/>
    <col min="10859" max="10859" width="18.42578125" customWidth="1"/>
    <col min="10860" max="10861" width="14" customWidth="1"/>
    <col min="10862" max="10867" width="0" hidden="1" customWidth="1"/>
    <col min="10868" max="10868" width="11.7109375" customWidth="1"/>
    <col min="10869" max="10876" width="0" hidden="1" customWidth="1"/>
    <col min="10877" max="10877" width="11.85546875" customWidth="1"/>
    <col min="10878" max="10885" width="0" hidden="1" customWidth="1"/>
    <col min="10886" max="10886" width="12.7109375" customWidth="1"/>
    <col min="10887" max="10894" width="0" hidden="1" customWidth="1"/>
    <col min="10895" max="10895" width="12.28515625" customWidth="1"/>
    <col min="10896" max="10897" width="0" hidden="1" customWidth="1"/>
    <col min="10898" max="10898" width="14.140625" customWidth="1"/>
    <col min="10899" max="10900" width="0" hidden="1" customWidth="1"/>
    <col min="10901" max="10901" width="17.140625" customWidth="1"/>
    <col min="10902" max="10902" width="16.85546875" customWidth="1"/>
    <col min="11009" max="11009" width="5.5703125" customWidth="1"/>
    <col min="11010" max="11010" width="34.7109375" customWidth="1"/>
    <col min="11011" max="11011" width="22.28515625" customWidth="1"/>
    <col min="11012" max="11012" width="15.28515625" customWidth="1"/>
    <col min="11013" max="11027" width="0" hidden="1" customWidth="1"/>
    <col min="11028" max="11028" width="19.28515625" customWidth="1"/>
    <col min="11029" max="11030" width="19.5703125" customWidth="1"/>
    <col min="11031" max="11031" width="17" customWidth="1"/>
    <col min="11032" max="11033" width="13.7109375" customWidth="1"/>
    <col min="11034" max="11039" width="0" hidden="1" customWidth="1"/>
    <col min="11040" max="11040" width="13" customWidth="1"/>
    <col min="11041" max="11048" width="0" hidden="1" customWidth="1"/>
    <col min="11049" max="11049" width="12.5703125" customWidth="1"/>
    <col min="11050" max="11057" width="0" hidden="1" customWidth="1"/>
    <col min="11058" max="11058" width="11.7109375" customWidth="1"/>
    <col min="11059" max="11066" width="0" hidden="1" customWidth="1"/>
    <col min="11067" max="11067" width="12.5703125" customWidth="1"/>
    <col min="11068" max="11069" width="0" hidden="1" customWidth="1"/>
    <col min="11070" max="11070" width="14.140625" customWidth="1"/>
    <col min="11071" max="11072" width="0" hidden="1" customWidth="1"/>
    <col min="11073" max="11073" width="19" customWidth="1"/>
    <col min="11074" max="11075" width="13.85546875" customWidth="1"/>
    <col min="11076" max="11081" width="0" hidden="1" customWidth="1"/>
    <col min="11082" max="11082" width="12.7109375" customWidth="1"/>
    <col min="11083" max="11090" width="0" hidden="1" customWidth="1"/>
    <col min="11091" max="11091" width="12.7109375" customWidth="1"/>
    <col min="11092" max="11099" width="0" hidden="1" customWidth="1"/>
    <col min="11100" max="11100" width="12.85546875" customWidth="1"/>
    <col min="11101" max="11108" width="0" hidden="1" customWidth="1"/>
    <col min="11109" max="11109" width="12.85546875" customWidth="1"/>
    <col min="11110" max="11111" width="0" hidden="1" customWidth="1"/>
    <col min="11112" max="11112" width="13.85546875" customWidth="1"/>
    <col min="11113" max="11114" width="0" hidden="1" customWidth="1"/>
    <col min="11115" max="11115" width="18.42578125" customWidth="1"/>
    <col min="11116" max="11117" width="14" customWidth="1"/>
    <col min="11118" max="11123" width="0" hidden="1" customWidth="1"/>
    <col min="11124" max="11124" width="11.7109375" customWidth="1"/>
    <col min="11125" max="11132" width="0" hidden="1" customWidth="1"/>
    <col min="11133" max="11133" width="11.85546875" customWidth="1"/>
    <col min="11134" max="11141" width="0" hidden="1" customWidth="1"/>
    <col min="11142" max="11142" width="12.7109375" customWidth="1"/>
    <col min="11143" max="11150" width="0" hidden="1" customWidth="1"/>
    <col min="11151" max="11151" width="12.28515625" customWidth="1"/>
    <col min="11152" max="11153" width="0" hidden="1" customWidth="1"/>
    <col min="11154" max="11154" width="14.140625" customWidth="1"/>
    <col min="11155" max="11156" width="0" hidden="1" customWidth="1"/>
    <col min="11157" max="11157" width="17.140625" customWidth="1"/>
    <col min="11158" max="11158" width="16.85546875" customWidth="1"/>
    <col min="11265" max="11265" width="5.5703125" customWidth="1"/>
    <col min="11266" max="11266" width="34.7109375" customWidth="1"/>
    <col min="11267" max="11267" width="22.28515625" customWidth="1"/>
    <col min="11268" max="11268" width="15.28515625" customWidth="1"/>
    <col min="11269" max="11283" width="0" hidden="1" customWidth="1"/>
    <col min="11284" max="11284" width="19.28515625" customWidth="1"/>
    <col min="11285" max="11286" width="19.5703125" customWidth="1"/>
    <col min="11287" max="11287" width="17" customWidth="1"/>
    <col min="11288" max="11289" width="13.7109375" customWidth="1"/>
    <col min="11290" max="11295" width="0" hidden="1" customWidth="1"/>
    <col min="11296" max="11296" width="13" customWidth="1"/>
    <col min="11297" max="11304" width="0" hidden="1" customWidth="1"/>
    <col min="11305" max="11305" width="12.5703125" customWidth="1"/>
    <col min="11306" max="11313" width="0" hidden="1" customWidth="1"/>
    <col min="11314" max="11314" width="11.7109375" customWidth="1"/>
    <col min="11315" max="11322" width="0" hidden="1" customWidth="1"/>
    <col min="11323" max="11323" width="12.5703125" customWidth="1"/>
    <col min="11324" max="11325" width="0" hidden="1" customWidth="1"/>
    <col min="11326" max="11326" width="14.140625" customWidth="1"/>
    <col min="11327" max="11328" width="0" hidden="1" customWidth="1"/>
    <col min="11329" max="11329" width="19" customWidth="1"/>
    <col min="11330" max="11331" width="13.85546875" customWidth="1"/>
    <col min="11332" max="11337" width="0" hidden="1" customWidth="1"/>
    <col min="11338" max="11338" width="12.7109375" customWidth="1"/>
    <col min="11339" max="11346" width="0" hidden="1" customWidth="1"/>
    <col min="11347" max="11347" width="12.7109375" customWidth="1"/>
    <col min="11348" max="11355" width="0" hidden="1" customWidth="1"/>
    <col min="11356" max="11356" width="12.85546875" customWidth="1"/>
    <col min="11357" max="11364" width="0" hidden="1" customWidth="1"/>
    <col min="11365" max="11365" width="12.85546875" customWidth="1"/>
    <col min="11366" max="11367" width="0" hidden="1" customWidth="1"/>
    <col min="11368" max="11368" width="13.85546875" customWidth="1"/>
    <col min="11369" max="11370" width="0" hidden="1" customWidth="1"/>
    <col min="11371" max="11371" width="18.42578125" customWidth="1"/>
    <col min="11372" max="11373" width="14" customWidth="1"/>
    <col min="11374" max="11379" width="0" hidden="1" customWidth="1"/>
    <col min="11380" max="11380" width="11.7109375" customWidth="1"/>
    <col min="11381" max="11388" width="0" hidden="1" customWidth="1"/>
    <col min="11389" max="11389" width="11.85546875" customWidth="1"/>
    <col min="11390" max="11397" width="0" hidden="1" customWidth="1"/>
    <col min="11398" max="11398" width="12.7109375" customWidth="1"/>
    <col min="11399" max="11406" width="0" hidden="1" customWidth="1"/>
    <col min="11407" max="11407" width="12.28515625" customWidth="1"/>
    <col min="11408" max="11409" width="0" hidden="1" customWidth="1"/>
    <col min="11410" max="11410" width="14.140625" customWidth="1"/>
    <col min="11411" max="11412" width="0" hidden="1" customWidth="1"/>
    <col min="11413" max="11413" width="17.140625" customWidth="1"/>
    <col min="11414" max="11414" width="16.85546875" customWidth="1"/>
    <col min="11521" max="11521" width="5.5703125" customWidth="1"/>
    <col min="11522" max="11522" width="34.7109375" customWidth="1"/>
    <col min="11523" max="11523" width="22.28515625" customWidth="1"/>
    <col min="11524" max="11524" width="15.28515625" customWidth="1"/>
    <col min="11525" max="11539" width="0" hidden="1" customWidth="1"/>
    <col min="11540" max="11540" width="19.28515625" customWidth="1"/>
    <col min="11541" max="11542" width="19.5703125" customWidth="1"/>
    <col min="11543" max="11543" width="17" customWidth="1"/>
    <col min="11544" max="11545" width="13.7109375" customWidth="1"/>
    <col min="11546" max="11551" width="0" hidden="1" customWidth="1"/>
    <col min="11552" max="11552" width="13" customWidth="1"/>
    <col min="11553" max="11560" width="0" hidden="1" customWidth="1"/>
    <col min="11561" max="11561" width="12.5703125" customWidth="1"/>
    <col min="11562" max="11569" width="0" hidden="1" customWidth="1"/>
    <col min="11570" max="11570" width="11.7109375" customWidth="1"/>
    <col min="11571" max="11578" width="0" hidden="1" customWidth="1"/>
    <col min="11579" max="11579" width="12.5703125" customWidth="1"/>
    <col min="11580" max="11581" width="0" hidden="1" customWidth="1"/>
    <col min="11582" max="11582" width="14.140625" customWidth="1"/>
    <col min="11583" max="11584" width="0" hidden="1" customWidth="1"/>
    <col min="11585" max="11585" width="19" customWidth="1"/>
    <col min="11586" max="11587" width="13.85546875" customWidth="1"/>
    <col min="11588" max="11593" width="0" hidden="1" customWidth="1"/>
    <col min="11594" max="11594" width="12.7109375" customWidth="1"/>
    <col min="11595" max="11602" width="0" hidden="1" customWidth="1"/>
    <col min="11603" max="11603" width="12.7109375" customWidth="1"/>
    <col min="11604" max="11611" width="0" hidden="1" customWidth="1"/>
    <col min="11612" max="11612" width="12.85546875" customWidth="1"/>
    <col min="11613" max="11620" width="0" hidden="1" customWidth="1"/>
    <col min="11621" max="11621" width="12.85546875" customWidth="1"/>
    <col min="11622" max="11623" width="0" hidden="1" customWidth="1"/>
    <col min="11624" max="11624" width="13.85546875" customWidth="1"/>
    <col min="11625" max="11626" width="0" hidden="1" customWidth="1"/>
    <col min="11627" max="11627" width="18.42578125" customWidth="1"/>
    <col min="11628" max="11629" width="14" customWidth="1"/>
    <col min="11630" max="11635" width="0" hidden="1" customWidth="1"/>
    <col min="11636" max="11636" width="11.7109375" customWidth="1"/>
    <col min="11637" max="11644" width="0" hidden="1" customWidth="1"/>
    <col min="11645" max="11645" width="11.85546875" customWidth="1"/>
    <col min="11646" max="11653" width="0" hidden="1" customWidth="1"/>
    <col min="11654" max="11654" width="12.7109375" customWidth="1"/>
    <col min="11655" max="11662" width="0" hidden="1" customWidth="1"/>
    <col min="11663" max="11663" width="12.28515625" customWidth="1"/>
    <col min="11664" max="11665" width="0" hidden="1" customWidth="1"/>
    <col min="11666" max="11666" width="14.140625" customWidth="1"/>
    <col min="11667" max="11668" width="0" hidden="1" customWidth="1"/>
    <col min="11669" max="11669" width="17.140625" customWidth="1"/>
    <col min="11670" max="11670" width="16.85546875" customWidth="1"/>
    <col min="11777" max="11777" width="5.5703125" customWidth="1"/>
    <col min="11778" max="11778" width="34.7109375" customWidth="1"/>
    <col min="11779" max="11779" width="22.28515625" customWidth="1"/>
    <col min="11780" max="11780" width="15.28515625" customWidth="1"/>
    <col min="11781" max="11795" width="0" hidden="1" customWidth="1"/>
    <col min="11796" max="11796" width="19.28515625" customWidth="1"/>
    <col min="11797" max="11798" width="19.5703125" customWidth="1"/>
    <col min="11799" max="11799" width="17" customWidth="1"/>
    <col min="11800" max="11801" width="13.7109375" customWidth="1"/>
    <col min="11802" max="11807" width="0" hidden="1" customWidth="1"/>
    <col min="11808" max="11808" width="13" customWidth="1"/>
    <col min="11809" max="11816" width="0" hidden="1" customWidth="1"/>
    <col min="11817" max="11817" width="12.5703125" customWidth="1"/>
    <col min="11818" max="11825" width="0" hidden="1" customWidth="1"/>
    <col min="11826" max="11826" width="11.7109375" customWidth="1"/>
    <col min="11827" max="11834" width="0" hidden="1" customWidth="1"/>
    <col min="11835" max="11835" width="12.5703125" customWidth="1"/>
    <col min="11836" max="11837" width="0" hidden="1" customWidth="1"/>
    <col min="11838" max="11838" width="14.140625" customWidth="1"/>
    <col min="11839" max="11840" width="0" hidden="1" customWidth="1"/>
    <col min="11841" max="11841" width="19" customWidth="1"/>
    <col min="11842" max="11843" width="13.85546875" customWidth="1"/>
    <col min="11844" max="11849" width="0" hidden="1" customWidth="1"/>
    <col min="11850" max="11850" width="12.7109375" customWidth="1"/>
    <col min="11851" max="11858" width="0" hidden="1" customWidth="1"/>
    <col min="11859" max="11859" width="12.7109375" customWidth="1"/>
    <col min="11860" max="11867" width="0" hidden="1" customWidth="1"/>
    <col min="11868" max="11868" width="12.85546875" customWidth="1"/>
    <col min="11869" max="11876" width="0" hidden="1" customWidth="1"/>
    <col min="11877" max="11877" width="12.85546875" customWidth="1"/>
    <col min="11878" max="11879" width="0" hidden="1" customWidth="1"/>
    <col min="11880" max="11880" width="13.85546875" customWidth="1"/>
    <col min="11881" max="11882" width="0" hidden="1" customWidth="1"/>
    <col min="11883" max="11883" width="18.42578125" customWidth="1"/>
    <col min="11884" max="11885" width="14" customWidth="1"/>
    <col min="11886" max="11891" width="0" hidden="1" customWidth="1"/>
    <col min="11892" max="11892" width="11.7109375" customWidth="1"/>
    <col min="11893" max="11900" width="0" hidden="1" customWidth="1"/>
    <col min="11901" max="11901" width="11.85546875" customWidth="1"/>
    <col min="11902" max="11909" width="0" hidden="1" customWidth="1"/>
    <col min="11910" max="11910" width="12.7109375" customWidth="1"/>
    <col min="11911" max="11918" width="0" hidden="1" customWidth="1"/>
    <col min="11919" max="11919" width="12.28515625" customWidth="1"/>
    <col min="11920" max="11921" width="0" hidden="1" customWidth="1"/>
    <col min="11922" max="11922" width="14.140625" customWidth="1"/>
    <col min="11923" max="11924" width="0" hidden="1" customWidth="1"/>
    <col min="11925" max="11925" width="17.140625" customWidth="1"/>
    <col min="11926" max="11926" width="16.85546875" customWidth="1"/>
    <col min="12033" max="12033" width="5.5703125" customWidth="1"/>
    <col min="12034" max="12034" width="34.7109375" customWidth="1"/>
    <col min="12035" max="12035" width="22.28515625" customWidth="1"/>
    <col min="12036" max="12036" width="15.28515625" customWidth="1"/>
    <col min="12037" max="12051" width="0" hidden="1" customWidth="1"/>
    <col min="12052" max="12052" width="19.28515625" customWidth="1"/>
    <col min="12053" max="12054" width="19.5703125" customWidth="1"/>
    <col min="12055" max="12055" width="17" customWidth="1"/>
    <col min="12056" max="12057" width="13.7109375" customWidth="1"/>
    <col min="12058" max="12063" width="0" hidden="1" customWidth="1"/>
    <col min="12064" max="12064" width="13" customWidth="1"/>
    <col min="12065" max="12072" width="0" hidden="1" customWidth="1"/>
    <col min="12073" max="12073" width="12.5703125" customWidth="1"/>
    <col min="12074" max="12081" width="0" hidden="1" customWidth="1"/>
    <col min="12082" max="12082" width="11.7109375" customWidth="1"/>
    <col min="12083" max="12090" width="0" hidden="1" customWidth="1"/>
    <col min="12091" max="12091" width="12.5703125" customWidth="1"/>
    <col min="12092" max="12093" width="0" hidden="1" customWidth="1"/>
    <col min="12094" max="12094" width="14.140625" customWidth="1"/>
    <col min="12095" max="12096" width="0" hidden="1" customWidth="1"/>
    <col min="12097" max="12097" width="19" customWidth="1"/>
    <col min="12098" max="12099" width="13.85546875" customWidth="1"/>
    <col min="12100" max="12105" width="0" hidden="1" customWidth="1"/>
    <col min="12106" max="12106" width="12.7109375" customWidth="1"/>
    <col min="12107" max="12114" width="0" hidden="1" customWidth="1"/>
    <col min="12115" max="12115" width="12.7109375" customWidth="1"/>
    <col min="12116" max="12123" width="0" hidden="1" customWidth="1"/>
    <col min="12124" max="12124" width="12.85546875" customWidth="1"/>
    <col min="12125" max="12132" width="0" hidden="1" customWidth="1"/>
    <col min="12133" max="12133" width="12.85546875" customWidth="1"/>
    <col min="12134" max="12135" width="0" hidden="1" customWidth="1"/>
    <col min="12136" max="12136" width="13.85546875" customWidth="1"/>
    <col min="12137" max="12138" width="0" hidden="1" customWidth="1"/>
    <col min="12139" max="12139" width="18.42578125" customWidth="1"/>
    <col min="12140" max="12141" width="14" customWidth="1"/>
    <col min="12142" max="12147" width="0" hidden="1" customWidth="1"/>
    <col min="12148" max="12148" width="11.7109375" customWidth="1"/>
    <col min="12149" max="12156" width="0" hidden="1" customWidth="1"/>
    <col min="12157" max="12157" width="11.85546875" customWidth="1"/>
    <col min="12158" max="12165" width="0" hidden="1" customWidth="1"/>
    <col min="12166" max="12166" width="12.7109375" customWidth="1"/>
    <col min="12167" max="12174" width="0" hidden="1" customWidth="1"/>
    <col min="12175" max="12175" width="12.28515625" customWidth="1"/>
    <col min="12176" max="12177" width="0" hidden="1" customWidth="1"/>
    <col min="12178" max="12178" width="14.140625" customWidth="1"/>
    <col min="12179" max="12180" width="0" hidden="1" customWidth="1"/>
    <col min="12181" max="12181" width="17.140625" customWidth="1"/>
    <col min="12182" max="12182" width="16.85546875" customWidth="1"/>
    <col min="12289" max="12289" width="5.5703125" customWidth="1"/>
    <col min="12290" max="12290" width="34.7109375" customWidth="1"/>
    <col min="12291" max="12291" width="22.28515625" customWidth="1"/>
    <col min="12292" max="12292" width="15.28515625" customWidth="1"/>
    <col min="12293" max="12307" width="0" hidden="1" customWidth="1"/>
    <col min="12308" max="12308" width="19.28515625" customWidth="1"/>
    <col min="12309" max="12310" width="19.5703125" customWidth="1"/>
    <col min="12311" max="12311" width="17" customWidth="1"/>
    <col min="12312" max="12313" width="13.7109375" customWidth="1"/>
    <col min="12314" max="12319" width="0" hidden="1" customWidth="1"/>
    <col min="12320" max="12320" width="13" customWidth="1"/>
    <col min="12321" max="12328" width="0" hidden="1" customWidth="1"/>
    <col min="12329" max="12329" width="12.5703125" customWidth="1"/>
    <col min="12330" max="12337" width="0" hidden="1" customWidth="1"/>
    <col min="12338" max="12338" width="11.7109375" customWidth="1"/>
    <col min="12339" max="12346" width="0" hidden="1" customWidth="1"/>
    <col min="12347" max="12347" width="12.5703125" customWidth="1"/>
    <col min="12348" max="12349" width="0" hidden="1" customWidth="1"/>
    <col min="12350" max="12350" width="14.140625" customWidth="1"/>
    <col min="12351" max="12352" width="0" hidden="1" customWidth="1"/>
    <col min="12353" max="12353" width="19" customWidth="1"/>
    <col min="12354" max="12355" width="13.85546875" customWidth="1"/>
    <col min="12356" max="12361" width="0" hidden="1" customWidth="1"/>
    <col min="12362" max="12362" width="12.7109375" customWidth="1"/>
    <col min="12363" max="12370" width="0" hidden="1" customWidth="1"/>
    <col min="12371" max="12371" width="12.7109375" customWidth="1"/>
    <col min="12372" max="12379" width="0" hidden="1" customWidth="1"/>
    <col min="12380" max="12380" width="12.85546875" customWidth="1"/>
    <col min="12381" max="12388" width="0" hidden="1" customWidth="1"/>
    <col min="12389" max="12389" width="12.85546875" customWidth="1"/>
    <col min="12390" max="12391" width="0" hidden="1" customWidth="1"/>
    <col min="12392" max="12392" width="13.85546875" customWidth="1"/>
    <col min="12393" max="12394" width="0" hidden="1" customWidth="1"/>
    <col min="12395" max="12395" width="18.42578125" customWidth="1"/>
    <col min="12396" max="12397" width="14" customWidth="1"/>
    <col min="12398" max="12403" width="0" hidden="1" customWidth="1"/>
    <col min="12404" max="12404" width="11.7109375" customWidth="1"/>
    <col min="12405" max="12412" width="0" hidden="1" customWidth="1"/>
    <col min="12413" max="12413" width="11.85546875" customWidth="1"/>
    <col min="12414" max="12421" width="0" hidden="1" customWidth="1"/>
    <col min="12422" max="12422" width="12.7109375" customWidth="1"/>
    <col min="12423" max="12430" width="0" hidden="1" customWidth="1"/>
    <col min="12431" max="12431" width="12.28515625" customWidth="1"/>
    <col min="12432" max="12433" width="0" hidden="1" customWidth="1"/>
    <col min="12434" max="12434" width="14.140625" customWidth="1"/>
    <col min="12435" max="12436" width="0" hidden="1" customWidth="1"/>
    <col min="12437" max="12437" width="17.140625" customWidth="1"/>
    <col min="12438" max="12438" width="16.85546875" customWidth="1"/>
    <col min="12545" max="12545" width="5.5703125" customWidth="1"/>
    <col min="12546" max="12546" width="34.7109375" customWidth="1"/>
    <col min="12547" max="12547" width="22.28515625" customWidth="1"/>
    <col min="12548" max="12548" width="15.28515625" customWidth="1"/>
    <col min="12549" max="12563" width="0" hidden="1" customWidth="1"/>
    <col min="12564" max="12564" width="19.28515625" customWidth="1"/>
    <col min="12565" max="12566" width="19.5703125" customWidth="1"/>
    <col min="12567" max="12567" width="17" customWidth="1"/>
    <col min="12568" max="12569" width="13.7109375" customWidth="1"/>
    <col min="12570" max="12575" width="0" hidden="1" customWidth="1"/>
    <col min="12576" max="12576" width="13" customWidth="1"/>
    <col min="12577" max="12584" width="0" hidden="1" customWidth="1"/>
    <col min="12585" max="12585" width="12.5703125" customWidth="1"/>
    <col min="12586" max="12593" width="0" hidden="1" customWidth="1"/>
    <col min="12594" max="12594" width="11.7109375" customWidth="1"/>
    <col min="12595" max="12602" width="0" hidden="1" customWidth="1"/>
    <col min="12603" max="12603" width="12.5703125" customWidth="1"/>
    <col min="12604" max="12605" width="0" hidden="1" customWidth="1"/>
    <col min="12606" max="12606" width="14.140625" customWidth="1"/>
    <col min="12607" max="12608" width="0" hidden="1" customWidth="1"/>
    <col min="12609" max="12609" width="19" customWidth="1"/>
    <col min="12610" max="12611" width="13.85546875" customWidth="1"/>
    <col min="12612" max="12617" width="0" hidden="1" customWidth="1"/>
    <col min="12618" max="12618" width="12.7109375" customWidth="1"/>
    <col min="12619" max="12626" width="0" hidden="1" customWidth="1"/>
    <col min="12627" max="12627" width="12.7109375" customWidth="1"/>
    <col min="12628" max="12635" width="0" hidden="1" customWidth="1"/>
    <col min="12636" max="12636" width="12.85546875" customWidth="1"/>
    <col min="12637" max="12644" width="0" hidden="1" customWidth="1"/>
    <col min="12645" max="12645" width="12.85546875" customWidth="1"/>
    <col min="12646" max="12647" width="0" hidden="1" customWidth="1"/>
    <col min="12648" max="12648" width="13.85546875" customWidth="1"/>
    <col min="12649" max="12650" width="0" hidden="1" customWidth="1"/>
    <col min="12651" max="12651" width="18.42578125" customWidth="1"/>
    <col min="12652" max="12653" width="14" customWidth="1"/>
    <col min="12654" max="12659" width="0" hidden="1" customWidth="1"/>
    <col min="12660" max="12660" width="11.7109375" customWidth="1"/>
    <col min="12661" max="12668" width="0" hidden="1" customWidth="1"/>
    <col min="12669" max="12669" width="11.85546875" customWidth="1"/>
    <col min="12670" max="12677" width="0" hidden="1" customWidth="1"/>
    <col min="12678" max="12678" width="12.7109375" customWidth="1"/>
    <col min="12679" max="12686" width="0" hidden="1" customWidth="1"/>
    <col min="12687" max="12687" width="12.28515625" customWidth="1"/>
    <col min="12688" max="12689" width="0" hidden="1" customWidth="1"/>
    <col min="12690" max="12690" width="14.140625" customWidth="1"/>
    <col min="12691" max="12692" width="0" hidden="1" customWidth="1"/>
    <col min="12693" max="12693" width="17.140625" customWidth="1"/>
    <col min="12694" max="12694" width="16.85546875" customWidth="1"/>
    <col min="12801" max="12801" width="5.5703125" customWidth="1"/>
    <col min="12802" max="12802" width="34.7109375" customWidth="1"/>
    <col min="12803" max="12803" width="22.28515625" customWidth="1"/>
    <col min="12804" max="12804" width="15.28515625" customWidth="1"/>
    <col min="12805" max="12819" width="0" hidden="1" customWidth="1"/>
    <col min="12820" max="12820" width="19.28515625" customWidth="1"/>
    <col min="12821" max="12822" width="19.5703125" customWidth="1"/>
    <col min="12823" max="12823" width="17" customWidth="1"/>
    <col min="12824" max="12825" width="13.7109375" customWidth="1"/>
    <col min="12826" max="12831" width="0" hidden="1" customWidth="1"/>
    <col min="12832" max="12832" width="13" customWidth="1"/>
    <col min="12833" max="12840" width="0" hidden="1" customWidth="1"/>
    <col min="12841" max="12841" width="12.5703125" customWidth="1"/>
    <col min="12842" max="12849" width="0" hidden="1" customWidth="1"/>
    <col min="12850" max="12850" width="11.7109375" customWidth="1"/>
    <col min="12851" max="12858" width="0" hidden="1" customWidth="1"/>
    <col min="12859" max="12859" width="12.5703125" customWidth="1"/>
    <col min="12860" max="12861" width="0" hidden="1" customWidth="1"/>
    <col min="12862" max="12862" width="14.140625" customWidth="1"/>
    <col min="12863" max="12864" width="0" hidden="1" customWidth="1"/>
    <col min="12865" max="12865" width="19" customWidth="1"/>
    <col min="12866" max="12867" width="13.85546875" customWidth="1"/>
    <col min="12868" max="12873" width="0" hidden="1" customWidth="1"/>
    <col min="12874" max="12874" width="12.7109375" customWidth="1"/>
    <col min="12875" max="12882" width="0" hidden="1" customWidth="1"/>
    <col min="12883" max="12883" width="12.7109375" customWidth="1"/>
    <col min="12884" max="12891" width="0" hidden="1" customWidth="1"/>
    <col min="12892" max="12892" width="12.85546875" customWidth="1"/>
    <col min="12893" max="12900" width="0" hidden="1" customWidth="1"/>
    <col min="12901" max="12901" width="12.85546875" customWidth="1"/>
    <col min="12902" max="12903" width="0" hidden="1" customWidth="1"/>
    <col min="12904" max="12904" width="13.85546875" customWidth="1"/>
    <col min="12905" max="12906" width="0" hidden="1" customWidth="1"/>
    <col min="12907" max="12907" width="18.42578125" customWidth="1"/>
    <col min="12908" max="12909" width="14" customWidth="1"/>
    <col min="12910" max="12915" width="0" hidden="1" customWidth="1"/>
    <col min="12916" max="12916" width="11.7109375" customWidth="1"/>
    <col min="12917" max="12924" width="0" hidden="1" customWidth="1"/>
    <col min="12925" max="12925" width="11.85546875" customWidth="1"/>
    <col min="12926" max="12933" width="0" hidden="1" customWidth="1"/>
    <col min="12934" max="12934" width="12.7109375" customWidth="1"/>
    <col min="12935" max="12942" width="0" hidden="1" customWidth="1"/>
    <col min="12943" max="12943" width="12.28515625" customWidth="1"/>
    <col min="12944" max="12945" width="0" hidden="1" customWidth="1"/>
    <col min="12946" max="12946" width="14.140625" customWidth="1"/>
    <col min="12947" max="12948" width="0" hidden="1" customWidth="1"/>
    <col min="12949" max="12949" width="17.140625" customWidth="1"/>
    <col min="12950" max="12950" width="16.85546875" customWidth="1"/>
    <col min="13057" max="13057" width="5.5703125" customWidth="1"/>
    <col min="13058" max="13058" width="34.7109375" customWidth="1"/>
    <col min="13059" max="13059" width="22.28515625" customWidth="1"/>
    <col min="13060" max="13060" width="15.28515625" customWidth="1"/>
    <col min="13061" max="13075" width="0" hidden="1" customWidth="1"/>
    <col min="13076" max="13076" width="19.28515625" customWidth="1"/>
    <col min="13077" max="13078" width="19.5703125" customWidth="1"/>
    <col min="13079" max="13079" width="17" customWidth="1"/>
    <col min="13080" max="13081" width="13.7109375" customWidth="1"/>
    <col min="13082" max="13087" width="0" hidden="1" customWidth="1"/>
    <col min="13088" max="13088" width="13" customWidth="1"/>
    <col min="13089" max="13096" width="0" hidden="1" customWidth="1"/>
    <col min="13097" max="13097" width="12.5703125" customWidth="1"/>
    <col min="13098" max="13105" width="0" hidden="1" customWidth="1"/>
    <col min="13106" max="13106" width="11.7109375" customWidth="1"/>
    <col min="13107" max="13114" width="0" hidden="1" customWidth="1"/>
    <col min="13115" max="13115" width="12.5703125" customWidth="1"/>
    <col min="13116" max="13117" width="0" hidden="1" customWidth="1"/>
    <col min="13118" max="13118" width="14.140625" customWidth="1"/>
    <col min="13119" max="13120" width="0" hidden="1" customWidth="1"/>
    <col min="13121" max="13121" width="19" customWidth="1"/>
    <col min="13122" max="13123" width="13.85546875" customWidth="1"/>
    <col min="13124" max="13129" width="0" hidden="1" customWidth="1"/>
    <col min="13130" max="13130" width="12.7109375" customWidth="1"/>
    <col min="13131" max="13138" width="0" hidden="1" customWidth="1"/>
    <col min="13139" max="13139" width="12.7109375" customWidth="1"/>
    <col min="13140" max="13147" width="0" hidden="1" customWidth="1"/>
    <col min="13148" max="13148" width="12.85546875" customWidth="1"/>
    <col min="13149" max="13156" width="0" hidden="1" customWidth="1"/>
    <col min="13157" max="13157" width="12.85546875" customWidth="1"/>
    <col min="13158" max="13159" width="0" hidden="1" customWidth="1"/>
    <col min="13160" max="13160" width="13.85546875" customWidth="1"/>
    <col min="13161" max="13162" width="0" hidden="1" customWidth="1"/>
    <col min="13163" max="13163" width="18.42578125" customWidth="1"/>
    <col min="13164" max="13165" width="14" customWidth="1"/>
    <col min="13166" max="13171" width="0" hidden="1" customWidth="1"/>
    <col min="13172" max="13172" width="11.7109375" customWidth="1"/>
    <col min="13173" max="13180" width="0" hidden="1" customWidth="1"/>
    <col min="13181" max="13181" width="11.85546875" customWidth="1"/>
    <col min="13182" max="13189" width="0" hidden="1" customWidth="1"/>
    <col min="13190" max="13190" width="12.7109375" customWidth="1"/>
    <col min="13191" max="13198" width="0" hidden="1" customWidth="1"/>
    <col min="13199" max="13199" width="12.28515625" customWidth="1"/>
    <col min="13200" max="13201" width="0" hidden="1" customWidth="1"/>
    <col min="13202" max="13202" width="14.140625" customWidth="1"/>
    <col min="13203" max="13204" width="0" hidden="1" customWidth="1"/>
    <col min="13205" max="13205" width="17.140625" customWidth="1"/>
    <col min="13206" max="13206" width="16.85546875" customWidth="1"/>
    <col min="13313" max="13313" width="5.5703125" customWidth="1"/>
    <col min="13314" max="13314" width="34.7109375" customWidth="1"/>
    <col min="13315" max="13315" width="22.28515625" customWidth="1"/>
    <col min="13316" max="13316" width="15.28515625" customWidth="1"/>
    <col min="13317" max="13331" width="0" hidden="1" customWidth="1"/>
    <col min="13332" max="13332" width="19.28515625" customWidth="1"/>
    <col min="13333" max="13334" width="19.5703125" customWidth="1"/>
    <col min="13335" max="13335" width="17" customWidth="1"/>
    <col min="13336" max="13337" width="13.7109375" customWidth="1"/>
    <col min="13338" max="13343" width="0" hidden="1" customWidth="1"/>
    <col min="13344" max="13344" width="13" customWidth="1"/>
    <col min="13345" max="13352" width="0" hidden="1" customWidth="1"/>
    <col min="13353" max="13353" width="12.5703125" customWidth="1"/>
    <col min="13354" max="13361" width="0" hidden="1" customWidth="1"/>
    <col min="13362" max="13362" width="11.7109375" customWidth="1"/>
    <col min="13363" max="13370" width="0" hidden="1" customWidth="1"/>
    <col min="13371" max="13371" width="12.5703125" customWidth="1"/>
    <col min="13372" max="13373" width="0" hidden="1" customWidth="1"/>
    <col min="13374" max="13374" width="14.140625" customWidth="1"/>
    <col min="13375" max="13376" width="0" hidden="1" customWidth="1"/>
    <col min="13377" max="13377" width="19" customWidth="1"/>
    <col min="13378" max="13379" width="13.85546875" customWidth="1"/>
    <col min="13380" max="13385" width="0" hidden="1" customWidth="1"/>
    <col min="13386" max="13386" width="12.7109375" customWidth="1"/>
    <col min="13387" max="13394" width="0" hidden="1" customWidth="1"/>
    <col min="13395" max="13395" width="12.7109375" customWidth="1"/>
    <col min="13396" max="13403" width="0" hidden="1" customWidth="1"/>
    <col min="13404" max="13404" width="12.85546875" customWidth="1"/>
    <col min="13405" max="13412" width="0" hidden="1" customWidth="1"/>
    <col min="13413" max="13413" width="12.85546875" customWidth="1"/>
    <col min="13414" max="13415" width="0" hidden="1" customWidth="1"/>
    <col min="13416" max="13416" width="13.85546875" customWidth="1"/>
    <col min="13417" max="13418" width="0" hidden="1" customWidth="1"/>
    <col min="13419" max="13419" width="18.42578125" customWidth="1"/>
    <col min="13420" max="13421" width="14" customWidth="1"/>
    <col min="13422" max="13427" width="0" hidden="1" customWidth="1"/>
    <col min="13428" max="13428" width="11.7109375" customWidth="1"/>
    <col min="13429" max="13436" width="0" hidden="1" customWidth="1"/>
    <col min="13437" max="13437" width="11.85546875" customWidth="1"/>
    <col min="13438" max="13445" width="0" hidden="1" customWidth="1"/>
    <col min="13446" max="13446" width="12.7109375" customWidth="1"/>
    <col min="13447" max="13454" width="0" hidden="1" customWidth="1"/>
    <col min="13455" max="13455" width="12.28515625" customWidth="1"/>
    <col min="13456" max="13457" width="0" hidden="1" customWidth="1"/>
    <col min="13458" max="13458" width="14.140625" customWidth="1"/>
    <col min="13459" max="13460" width="0" hidden="1" customWidth="1"/>
    <col min="13461" max="13461" width="17.140625" customWidth="1"/>
    <col min="13462" max="13462" width="16.85546875" customWidth="1"/>
    <col min="13569" max="13569" width="5.5703125" customWidth="1"/>
    <col min="13570" max="13570" width="34.7109375" customWidth="1"/>
    <col min="13571" max="13571" width="22.28515625" customWidth="1"/>
    <col min="13572" max="13572" width="15.28515625" customWidth="1"/>
    <col min="13573" max="13587" width="0" hidden="1" customWidth="1"/>
    <col min="13588" max="13588" width="19.28515625" customWidth="1"/>
    <col min="13589" max="13590" width="19.5703125" customWidth="1"/>
    <col min="13591" max="13591" width="17" customWidth="1"/>
    <col min="13592" max="13593" width="13.7109375" customWidth="1"/>
    <col min="13594" max="13599" width="0" hidden="1" customWidth="1"/>
    <col min="13600" max="13600" width="13" customWidth="1"/>
    <col min="13601" max="13608" width="0" hidden="1" customWidth="1"/>
    <col min="13609" max="13609" width="12.5703125" customWidth="1"/>
    <col min="13610" max="13617" width="0" hidden="1" customWidth="1"/>
    <col min="13618" max="13618" width="11.7109375" customWidth="1"/>
    <col min="13619" max="13626" width="0" hidden="1" customWidth="1"/>
    <col min="13627" max="13627" width="12.5703125" customWidth="1"/>
    <col min="13628" max="13629" width="0" hidden="1" customWidth="1"/>
    <col min="13630" max="13630" width="14.140625" customWidth="1"/>
    <col min="13631" max="13632" width="0" hidden="1" customWidth="1"/>
    <col min="13633" max="13633" width="19" customWidth="1"/>
    <col min="13634" max="13635" width="13.85546875" customWidth="1"/>
    <col min="13636" max="13641" width="0" hidden="1" customWidth="1"/>
    <col min="13642" max="13642" width="12.7109375" customWidth="1"/>
    <col min="13643" max="13650" width="0" hidden="1" customWidth="1"/>
    <col min="13651" max="13651" width="12.7109375" customWidth="1"/>
    <col min="13652" max="13659" width="0" hidden="1" customWidth="1"/>
    <col min="13660" max="13660" width="12.85546875" customWidth="1"/>
    <col min="13661" max="13668" width="0" hidden="1" customWidth="1"/>
    <col min="13669" max="13669" width="12.85546875" customWidth="1"/>
    <col min="13670" max="13671" width="0" hidden="1" customWidth="1"/>
    <col min="13672" max="13672" width="13.85546875" customWidth="1"/>
    <col min="13673" max="13674" width="0" hidden="1" customWidth="1"/>
    <col min="13675" max="13675" width="18.42578125" customWidth="1"/>
    <col min="13676" max="13677" width="14" customWidth="1"/>
    <col min="13678" max="13683" width="0" hidden="1" customWidth="1"/>
    <col min="13684" max="13684" width="11.7109375" customWidth="1"/>
    <col min="13685" max="13692" width="0" hidden="1" customWidth="1"/>
    <col min="13693" max="13693" width="11.85546875" customWidth="1"/>
    <col min="13694" max="13701" width="0" hidden="1" customWidth="1"/>
    <col min="13702" max="13702" width="12.7109375" customWidth="1"/>
    <col min="13703" max="13710" width="0" hidden="1" customWidth="1"/>
    <col min="13711" max="13711" width="12.28515625" customWidth="1"/>
    <col min="13712" max="13713" width="0" hidden="1" customWidth="1"/>
    <col min="13714" max="13714" width="14.140625" customWidth="1"/>
    <col min="13715" max="13716" width="0" hidden="1" customWidth="1"/>
    <col min="13717" max="13717" width="17.140625" customWidth="1"/>
    <col min="13718" max="13718" width="16.85546875" customWidth="1"/>
    <col min="13825" max="13825" width="5.5703125" customWidth="1"/>
    <col min="13826" max="13826" width="34.7109375" customWidth="1"/>
    <col min="13827" max="13827" width="22.28515625" customWidth="1"/>
    <col min="13828" max="13828" width="15.28515625" customWidth="1"/>
    <col min="13829" max="13843" width="0" hidden="1" customWidth="1"/>
    <col min="13844" max="13844" width="19.28515625" customWidth="1"/>
    <col min="13845" max="13846" width="19.5703125" customWidth="1"/>
    <col min="13847" max="13847" width="17" customWidth="1"/>
    <col min="13848" max="13849" width="13.7109375" customWidth="1"/>
    <col min="13850" max="13855" width="0" hidden="1" customWidth="1"/>
    <col min="13856" max="13856" width="13" customWidth="1"/>
    <col min="13857" max="13864" width="0" hidden="1" customWidth="1"/>
    <col min="13865" max="13865" width="12.5703125" customWidth="1"/>
    <col min="13866" max="13873" width="0" hidden="1" customWidth="1"/>
    <col min="13874" max="13874" width="11.7109375" customWidth="1"/>
    <col min="13875" max="13882" width="0" hidden="1" customWidth="1"/>
    <col min="13883" max="13883" width="12.5703125" customWidth="1"/>
    <col min="13884" max="13885" width="0" hidden="1" customWidth="1"/>
    <col min="13886" max="13886" width="14.140625" customWidth="1"/>
    <col min="13887" max="13888" width="0" hidden="1" customWidth="1"/>
    <col min="13889" max="13889" width="19" customWidth="1"/>
    <col min="13890" max="13891" width="13.85546875" customWidth="1"/>
    <col min="13892" max="13897" width="0" hidden="1" customWidth="1"/>
    <col min="13898" max="13898" width="12.7109375" customWidth="1"/>
    <col min="13899" max="13906" width="0" hidden="1" customWidth="1"/>
    <col min="13907" max="13907" width="12.7109375" customWidth="1"/>
    <col min="13908" max="13915" width="0" hidden="1" customWidth="1"/>
    <col min="13916" max="13916" width="12.85546875" customWidth="1"/>
    <col min="13917" max="13924" width="0" hidden="1" customWidth="1"/>
    <col min="13925" max="13925" width="12.85546875" customWidth="1"/>
    <col min="13926" max="13927" width="0" hidden="1" customWidth="1"/>
    <col min="13928" max="13928" width="13.85546875" customWidth="1"/>
    <col min="13929" max="13930" width="0" hidden="1" customWidth="1"/>
    <col min="13931" max="13931" width="18.42578125" customWidth="1"/>
    <col min="13932" max="13933" width="14" customWidth="1"/>
    <col min="13934" max="13939" width="0" hidden="1" customWidth="1"/>
    <col min="13940" max="13940" width="11.7109375" customWidth="1"/>
    <col min="13941" max="13948" width="0" hidden="1" customWidth="1"/>
    <col min="13949" max="13949" width="11.85546875" customWidth="1"/>
    <col min="13950" max="13957" width="0" hidden="1" customWidth="1"/>
    <col min="13958" max="13958" width="12.7109375" customWidth="1"/>
    <col min="13959" max="13966" width="0" hidden="1" customWidth="1"/>
    <col min="13967" max="13967" width="12.28515625" customWidth="1"/>
    <col min="13968" max="13969" width="0" hidden="1" customWidth="1"/>
    <col min="13970" max="13970" width="14.140625" customWidth="1"/>
    <col min="13971" max="13972" width="0" hidden="1" customWidth="1"/>
    <col min="13973" max="13973" width="17.140625" customWidth="1"/>
    <col min="13974" max="13974" width="16.85546875" customWidth="1"/>
    <col min="14081" max="14081" width="5.5703125" customWidth="1"/>
    <col min="14082" max="14082" width="34.7109375" customWidth="1"/>
    <col min="14083" max="14083" width="22.28515625" customWidth="1"/>
    <col min="14084" max="14084" width="15.28515625" customWidth="1"/>
    <col min="14085" max="14099" width="0" hidden="1" customWidth="1"/>
    <col min="14100" max="14100" width="19.28515625" customWidth="1"/>
    <col min="14101" max="14102" width="19.5703125" customWidth="1"/>
    <col min="14103" max="14103" width="17" customWidth="1"/>
    <col min="14104" max="14105" width="13.7109375" customWidth="1"/>
    <col min="14106" max="14111" width="0" hidden="1" customWidth="1"/>
    <col min="14112" max="14112" width="13" customWidth="1"/>
    <col min="14113" max="14120" width="0" hidden="1" customWidth="1"/>
    <col min="14121" max="14121" width="12.5703125" customWidth="1"/>
    <col min="14122" max="14129" width="0" hidden="1" customWidth="1"/>
    <col min="14130" max="14130" width="11.7109375" customWidth="1"/>
    <col min="14131" max="14138" width="0" hidden="1" customWidth="1"/>
    <col min="14139" max="14139" width="12.5703125" customWidth="1"/>
    <col min="14140" max="14141" width="0" hidden="1" customWidth="1"/>
    <col min="14142" max="14142" width="14.140625" customWidth="1"/>
    <col min="14143" max="14144" width="0" hidden="1" customWidth="1"/>
    <col min="14145" max="14145" width="19" customWidth="1"/>
    <col min="14146" max="14147" width="13.85546875" customWidth="1"/>
    <col min="14148" max="14153" width="0" hidden="1" customWidth="1"/>
    <col min="14154" max="14154" width="12.7109375" customWidth="1"/>
    <col min="14155" max="14162" width="0" hidden="1" customWidth="1"/>
    <col min="14163" max="14163" width="12.7109375" customWidth="1"/>
    <col min="14164" max="14171" width="0" hidden="1" customWidth="1"/>
    <col min="14172" max="14172" width="12.85546875" customWidth="1"/>
    <col min="14173" max="14180" width="0" hidden="1" customWidth="1"/>
    <col min="14181" max="14181" width="12.85546875" customWidth="1"/>
    <col min="14182" max="14183" width="0" hidden="1" customWidth="1"/>
    <col min="14184" max="14184" width="13.85546875" customWidth="1"/>
    <col min="14185" max="14186" width="0" hidden="1" customWidth="1"/>
    <col min="14187" max="14187" width="18.42578125" customWidth="1"/>
    <col min="14188" max="14189" width="14" customWidth="1"/>
    <col min="14190" max="14195" width="0" hidden="1" customWidth="1"/>
    <col min="14196" max="14196" width="11.7109375" customWidth="1"/>
    <col min="14197" max="14204" width="0" hidden="1" customWidth="1"/>
    <col min="14205" max="14205" width="11.85546875" customWidth="1"/>
    <col min="14206" max="14213" width="0" hidden="1" customWidth="1"/>
    <col min="14214" max="14214" width="12.7109375" customWidth="1"/>
    <col min="14215" max="14222" width="0" hidden="1" customWidth="1"/>
    <col min="14223" max="14223" width="12.28515625" customWidth="1"/>
    <col min="14224" max="14225" width="0" hidden="1" customWidth="1"/>
    <col min="14226" max="14226" width="14.140625" customWidth="1"/>
    <col min="14227" max="14228" width="0" hidden="1" customWidth="1"/>
    <col min="14229" max="14229" width="17.140625" customWidth="1"/>
    <col min="14230" max="14230" width="16.85546875" customWidth="1"/>
    <col min="14337" max="14337" width="5.5703125" customWidth="1"/>
    <col min="14338" max="14338" width="34.7109375" customWidth="1"/>
    <col min="14339" max="14339" width="22.28515625" customWidth="1"/>
    <col min="14340" max="14340" width="15.28515625" customWidth="1"/>
    <col min="14341" max="14355" width="0" hidden="1" customWidth="1"/>
    <col min="14356" max="14356" width="19.28515625" customWidth="1"/>
    <col min="14357" max="14358" width="19.5703125" customWidth="1"/>
    <col min="14359" max="14359" width="17" customWidth="1"/>
    <col min="14360" max="14361" width="13.7109375" customWidth="1"/>
    <col min="14362" max="14367" width="0" hidden="1" customWidth="1"/>
    <col min="14368" max="14368" width="13" customWidth="1"/>
    <col min="14369" max="14376" width="0" hidden="1" customWidth="1"/>
    <col min="14377" max="14377" width="12.5703125" customWidth="1"/>
    <col min="14378" max="14385" width="0" hidden="1" customWidth="1"/>
    <col min="14386" max="14386" width="11.7109375" customWidth="1"/>
    <col min="14387" max="14394" width="0" hidden="1" customWidth="1"/>
    <col min="14395" max="14395" width="12.5703125" customWidth="1"/>
    <col min="14396" max="14397" width="0" hidden="1" customWidth="1"/>
    <col min="14398" max="14398" width="14.140625" customWidth="1"/>
    <col min="14399" max="14400" width="0" hidden="1" customWidth="1"/>
    <col min="14401" max="14401" width="19" customWidth="1"/>
    <col min="14402" max="14403" width="13.85546875" customWidth="1"/>
    <col min="14404" max="14409" width="0" hidden="1" customWidth="1"/>
    <col min="14410" max="14410" width="12.7109375" customWidth="1"/>
    <col min="14411" max="14418" width="0" hidden="1" customWidth="1"/>
    <col min="14419" max="14419" width="12.7109375" customWidth="1"/>
    <col min="14420" max="14427" width="0" hidden="1" customWidth="1"/>
    <col min="14428" max="14428" width="12.85546875" customWidth="1"/>
    <col min="14429" max="14436" width="0" hidden="1" customWidth="1"/>
    <col min="14437" max="14437" width="12.85546875" customWidth="1"/>
    <col min="14438" max="14439" width="0" hidden="1" customWidth="1"/>
    <col min="14440" max="14440" width="13.85546875" customWidth="1"/>
    <col min="14441" max="14442" width="0" hidden="1" customWidth="1"/>
    <col min="14443" max="14443" width="18.42578125" customWidth="1"/>
    <col min="14444" max="14445" width="14" customWidth="1"/>
    <col min="14446" max="14451" width="0" hidden="1" customWidth="1"/>
    <col min="14452" max="14452" width="11.7109375" customWidth="1"/>
    <col min="14453" max="14460" width="0" hidden="1" customWidth="1"/>
    <col min="14461" max="14461" width="11.85546875" customWidth="1"/>
    <col min="14462" max="14469" width="0" hidden="1" customWidth="1"/>
    <col min="14470" max="14470" width="12.7109375" customWidth="1"/>
    <col min="14471" max="14478" width="0" hidden="1" customWidth="1"/>
    <col min="14479" max="14479" width="12.28515625" customWidth="1"/>
    <col min="14480" max="14481" width="0" hidden="1" customWidth="1"/>
    <col min="14482" max="14482" width="14.140625" customWidth="1"/>
    <col min="14483" max="14484" width="0" hidden="1" customWidth="1"/>
    <col min="14485" max="14485" width="17.140625" customWidth="1"/>
    <col min="14486" max="14486" width="16.85546875" customWidth="1"/>
    <col min="14593" max="14593" width="5.5703125" customWidth="1"/>
    <col min="14594" max="14594" width="34.7109375" customWidth="1"/>
    <col min="14595" max="14595" width="22.28515625" customWidth="1"/>
    <col min="14596" max="14596" width="15.28515625" customWidth="1"/>
    <col min="14597" max="14611" width="0" hidden="1" customWidth="1"/>
    <col min="14612" max="14612" width="19.28515625" customWidth="1"/>
    <col min="14613" max="14614" width="19.5703125" customWidth="1"/>
    <col min="14615" max="14615" width="17" customWidth="1"/>
    <col min="14616" max="14617" width="13.7109375" customWidth="1"/>
    <col min="14618" max="14623" width="0" hidden="1" customWidth="1"/>
    <col min="14624" max="14624" width="13" customWidth="1"/>
    <col min="14625" max="14632" width="0" hidden="1" customWidth="1"/>
    <col min="14633" max="14633" width="12.5703125" customWidth="1"/>
    <col min="14634" max="14641" width="0" hidden="1" customWidth="1"/>
    <col min="14642" max="14642" width="11.7109375" customWidth="1"/>
    <col min="14643" max="14650" width="0" hidden="1" customWidth="1"/>
    <col min="14651" max="14651" width="12.5703125" customWidth="1"/>
    <col min="14652" max="14653" width="0" hidden="1" customWidth="1"/>
    <col min="14654" max="14654" width="14.140625" customWidth="1"/>
    <col min="14655" max="14656" width="0" hidden="1" customWidth="1"/>
    <col min="14657" max="14657" width="19" customWidth="1"/>
    <col min="14658" max="14659" width="13.85546875" customWidth="1"/>
    <col min="14660" max="14665" width="0" hidden="1" customWidth="1"/>
    <col min="14666" max="14666" width="12.7109375" customWidth="1"/>
    <col min="14667" max="14674" width="0" hidden="1" customWidth="1"/>
    <col min="14675" max="14675" width="12.7109375" customWidth="1"/>
    <col min="14676" max="14683" width="0" hidden="1" customWidth="1"/>
    <col min="14684" max="14684" width="12.85546875" customWidth="1"/>
    <col min="14685" max="14692" width="0" hidden="1" customWidth="1"/>
    <col min="14693" max="14693" width="12.85546875" customWidth="1"/>
    <col min="14694" max="14695" width="0" hidden="1" customWidth="1"/>
    <col min="14696" max="14696" width="13.85546875" customWidth="1"/>
    <col min="14697" max="14698" width="0" hidden="1" customWidth="1"/>
    <col min="14699" max="14699" width="18.42578125" customWidth="1"/>
    <col min="14700" max="14701" width="14" customWidth="1"/>
    <col min="14702" max="14707" width="0" hidden="1" customWidth="1"/>
    <col min="14708" max="14708" width="11.7109375" customWidth="1"/>
    <col min="14709" max="14716" width="0" hidden="1" customWidth="1"/>
    <col min="14717" max="14717" width="11.85546875" customWidth="1"/>
    <col min="14718" max="14725" width="0" hidden="1" customWidth="1"/>
    <col min="14726" max="14726" width="12.7109375" customWidth="1"/>
    <col min="14727" max="14734" width="0" hidden="1" customWidth="1"/>
    <col min="14735" max="14735" width="12.28515625" customWidth="1"/>
    <col min="14736" max="14737" width="0" hidden="1" customWidth="1"/>
    <col min="14738" max="14738" width="14.140625" customWidth="1"/>
    <col min="14739" max="14740" width="0" hidden="1" customWidth="1"/>
    <col min="14741" max="14741" width="17.140625" customWidth="1"/>
    <col min="14742" max="14742" width="16.85546875" customWidth="1"/>
    <col min="14849" max="14849" width="5.5703125" customWidth="1"/>
    <col min="14850" max="14850" width="34.7109375" customWidth="1"/>
    <col min="14851" max="14851" width="22.28515625" customWidth="1"/>
    <col min="14852" max="14852" width="15.28515625" customWidth="1"/>
    <col min="14853" max="14867" width="0" hidden="1" customWidth="1"/>
    <col min="14868" max="14868" width="19.28515625" customWidth="1"/>
    <col min="14869" max="14870" width="19.5703125" customWidth="1"/>
    <col min="14871" max="14871" width="17" customWidth="1"/>
    <col min="14872" max="14873" width="13.7109375" customWidth="1"/>
    <col min="14874" max="14879" width="0" hidden="1" customWidth="1"/>
    <col min="14880" max="14880" width="13" customWidth="1"/>
    <col min="14881" max="14888" width="0" hidden="1" customWidth="1"/>
    <col min="14889" max="14889" width="12.5703125" customWidth="1"/>
    <col min="14890" max="14897" width="0" hidden="1" customWidth="1"/>
    <col min="14898" max="14898" width="11.7109375" customWidth="1"/>
    <col min="14899" max="14906" width="0" hidden="1" customWidth="1"/>
    <col min="14907" max="14907" width="12.5703125" customWidth="1"/>
    <col min="14908" max="14909" width="0" hidden="1" customWidth="1"/>
    <col min="14910" max="14910" width="14.140625" customWidth="1"/>
    <col min="14911" max="14912" width="0" hidden="1" customWidth="1"/>
    <col min="14913" max="14913" width="19" customWidth="1"/>
    <col min="14914" max="14915" width="13.85546875" customWidth="1"/>
    <col min="14916" max="14921" width="0" hidden="1" customWidth="1"/>
    <col min="14922" max="14922" width="12.7109375" customWidth="1"/>
    <col min="14923" max="14930" width="0" hidden="1" customWidth="1"/>
    <col min="14931" max="14931" width="12.7109375" customWidth="1"/>
    <col min="14932" max="14939" width="0" hidden="1" customWidth="1"/>
    <col min="14940" max="14940" width="12.85546875" customWidth="1"/>
    <col min="14941" max="14948" width="0" hidden="1" customWidth="1"/>
    <col min="14949" max="14949" width="12.85546875" customWidth="1"/>
    <col min="14950" max="14951" width="0" hidden="1" customWidth="1"/>
    <col min="14952" max="14952" width="13.85546875" customWidth="1"/>
    <col min="14953" max="14954" width="0" hidden="1" customWidth="1"/>
    <col min="14955" max="14955" width="18.42578125" customWidth="1"/>
    <col min="14956" max="14957" width="14" customWidth="1"/>
    <col min="14958" max="14963" width="0" hidden="1" customWidth="1"/>
    <col min="14964" max="14964" width="11.7109375" customWidth="1"/>
    <col min="14965" max="14972" width="0" hidden="1" customWidth="1"/>
    <col min="14973" max="14973" width="11.85546875" customWidth="1"/>
    <col min="14974" max="14981" width="0" hidden="1" customWidth="1"/>
    <col min="14982" max="14982" width="12.7109375" customWidth="1"/>
    <col min="14983" max="14990" width="0" hidden="1" customWidth="1"/>
    <col min="14991" max="14991" width="12.28515625" customWidth="1"/>
    <col min="14992" max="14993" width="0" hidden="1" customWidth="1"/>
    <col min="14994" max="14994" width="14.140625" customWidth="1"/>
    <col min="14995" max="14996" width="0" hidden="1" customWidth="1"/>
    <col min="14997" max="14997" width="17.140625" customWidth="1"/>
    <col min="14998" max="14998" width="16.85546875" customWidth="1"/>
    <col min="15105" max="15105" width="5.5703125" customWidth="1"/>
    <col min="15106" max="15106" width="34.7109375" customWidth="1"/>
    <col min="15107" max="15107" width="22.28515625" customWidth="1"/>
    <col min="15108" max="15108" width="15.28515625" customWidth="1"/>
    <col min="15109" max="15123" width="0" hidden="1" customWidth="1"/>
    <col min="15124" max="15124" width="19.28515625" customWidth="1"/>
    <col min="15125" max="15126" width="19.5703125" customWidth="1"/>
    <col min="15127" max="15127" width="17" customWidth="1"/>
    <col min="15128" max="15129" width="13.7109375" customWidth="1"/>
    <col min="15130" max="15135" width="0" hidden="1" customWidth="1"/>
    <col min="15136" max="15136" width="13" customWidth="1"/>
    <col min="15137" max="15144" width="0" hidden="1" customWidth="1"/>
    <col min="15145" max="15145" width="12.5703125" customWidth="1"/>
    <col min="15146" max="15153" width="0" hidden="1" customWidth="1"/>
    <col min="15154" max="15154" width="11.7109375" customWidth="1"/>
    <col min="15155" max="15162" width="0" hidden="1" customWidth="1"/>
    <col min="15163" max="15163" width="12.5703125" customWidth="1"/>
    <col min="15164" max="15165" width="0" hidden="1" customWidth="1"/>
    <col min="15166" max="15166" width="14.140625" customWidth="1"/>
    <col min="15167" max="15168" width="0" hidden="1" customWidth="1"/>
    <col min="15169" max="15169" width="19" customWidth="1"/>
    <col min="15170" max="15171" width="13.85546875" customWidth="1"/>
    <col min="15172" max="15177" width="0" hidden="1" customWidth="1"/>
    <col min="15178" max="15178" width="12.7109375" customWidth="1"/>
    <col min="15179" max="15186" width="0" hidden="1" customWidth="1"/>
    <col min="15187" max="15187" width="12.7109375" customWidth="1"/>
    <col min="15188" max="15195" width="0" hidden="1" customWidth="1"/>
    <col min="15196" max="15196" width="12.85546875" customWidth="1"/>
    <col min="15197" max="15204" width="0" hidden="1" customWidth="1"/>
    <col min="15205" max="15205" width="12.85546875" customWidth="1"/>
    <col min="15206" max="15207" width="0" hidden="1" customWidth="1"/>
    <col min="15208" max="15208" width="13.85546875" customWidth="1"/>
    <col min="15209" max="15210" width="0" hidden="1" customWidth="1"/>
    <col min="15211" max="15211" width="18.42578125" customWidth="1"/>
    <col min="15212" max="15213" width="14" customWidth="1"/>
    <col min="15214" max="15219" width="0" hidden="1" customWidth="1"/>
    <col min="15220" max="15220" width="11.7109375" customWidth="1"/>
    <col min="15221" max="15228" width="0" hidden="1" customWidth="1"/>
    <col min="15229" max="15229" width="11.85546875" customWidth="1"/>
    <col min="15230" max="15237" width="0" hidden="1" customWidth="1"/>
    <col min="15238" max="15238" width="12.7109375" customWidth="1"/>
    <col min="15239" max="15246" width="0" hidden="1" customWidth="1"/>
    <col min="15247" max="15247" width="12.28515625" customWidth="1"/>
    <col min="15248" max="15249" width="0" hidden="1" customWidth="1"/>
    <col min="15250" max="15250" width="14.140625" customWidth="1"/>
    <col min="15251" max="15252" width="0" hidden="1" customWidth="1"/>
    <col min="15253" max="15253" width="17.140625" customWidth="1"/>
    <col min="15254" max="15254" width="16.85546875" customWidth="1"/>
    <col min="15361" max="15361" width="5.5703125" customWidth="1"/>
    <col min="15362" max="15362" width="34.7109375" customWidth="1"/>
    <col min="15363" max="15363" width="22.28515625" customWidth="1"/>
    <col min="15364" max="15364" width="15.28515625" customWidth="1"/>
    <col min="15365" max="15379" width="0" hidden="1" customWidth="1"/>
    <col min="15380" max="15380" width="19.28515625" customWidth="1"/>
    <col min="15381" max="15382" width="19.5703125" customWidth="1"/>
    <col min="15383" max="15383" width="17" customWidth="1"/>
    <col min="15384" max="15385" width="13.7109375" customWidth="1"/>
    <col min="15386" max="15391" width="0" hidden="1" customWidth="1"/>
    <col min="15392" max="15392" width="13" customWidth="1"/>
    <col min="15393" max="15400" width="0" hidden="1" customWidth="1"/>
    <col min="15401" max="15401" width="12.5703125" customWidth="1"/>
    <col min="15402" max="15409" width="0" hidden="1" customWidth="1"/>
    <col min="15410" max="15410" width="11.7109375" customWidth="1"/>
    <col min="15411" max="15418" width="0" hidden="1" customWidth="1"/>
    <col min="15419" max="15419" width="12.5703125" customWidth="1"/>
    <col min="15420" max="15421" width="0" hidden="1" customWidth="1"/>
    <col min="15422" max="15422" width="14.140625" customWidth="1"/>
    <col min="15423" max="15424" width="0" hidden="1" customWidth="1"/>
    <col min="15425" max="15425" width="19" customWidth="1"/>
    <col min="15426" max="15427" width="13.85546875" customWidth="1"/>
    <col min="15428" max="15433" width="0" hidden="1" customWidth="1"/>
    <col min="15434" max="15434" width="12.7109375" customWidth="1"/>
    <col min="15435" max="15442" width="0" hidden="1" customWidth="1"/>
    <col min="15443" max="15443" width="12.7109375" customWidth="1"/>
    <col min="15444" max="15451" width="0" hidden="1" customWidth="1"/>
    <col min="15452" max="15452" width="12.85546875" customWidth="1"/>
    <col min="15453" max="15460" width="0" hidden="1" customWidth="1"/>
    <col min="15461" max="15461" width="12.85546875" customWidth="1"/>
    <col min="15462" max="15463" width="0" hidden="1" customWidth="1"/>
    <col min="15464" max="15464" width="13.85546875" customWidth="1"/>
    <col min="15465" max="15466" width="0" hidden="1" customWidth="1"/>
    <col min="15467" max="15467" width="18.42578125" customWidth="1"/>
    <col min="15468" max="15469" width="14" customWidth="1"/>
    <col min="15470" max="15475" width="0" hidden="1" customWidth="1"/>
    <col min="15476" max="15476" width="11.7109375" customWidth="1"/>
    <col min="15477" max="15484" width="0" hidden="1" customWidth="1"/>
    <col min="15485" max="15485" width="11.85546875" customWidth="1"/>
    <col min="15486" max="15493" width="0" hidden="1" customWidth="1"/>
    <col min="15494" max="15494" width="12.7109375" customWidth="1"/>
    <col min="15495" max="15502" width="0" hidden="1" customWidth="1"/>
    <col min="15503" max="15503" width="12.28515625" customWidth="1"/>
    <col min="15504" max="15505" width="0" hidden="1" customWidth="1"/>
    <col min="15506" max="15506" width="14.140625" customWidth="1"/>
    <col min="15507" max="15508" width="0" hidden="1" customWidth="1"/>
    <col min="15509" max="15509" width="17.140625" customWidth="1"/>
    <col min="15510" max="15510" width="16.85546875" customWidth="1"/>
    <col min="15617" max="15617" width="5.5703125" customWidth="1"/>
    <col min="15618" max="15618" width="34.7109375" customWidth="1"/>
    <col min="15619" max="15619" width="22.28515625" customWidth="1"/>
    <col min="15620" max="15620" width="15.28515625" customWidth="1"/>
    <col min="15621" max="15635" width="0" hidden="1" customWidth="1"/>
    <col min="15636" max="15636" width="19.28515625" customWidth="1"/>
    <col min="15637" max="15638" width="19.5703125" customWidth="1"/>
    <col min="15639" max="15639" width="17" customWidth="1"/>
    <col min="15640" max="15641" width="13.7109375" customWidth="1"/>
    <col min="15642" max="15647" width="0" hidden="1" customWidth="1"/>
    <col min="15648" max="15648" width="13" customWidth="1"/>
    <col min="15649" max="15656" width="0" hidden="1" customWidth="1"/>
    <col min="15657" max="15657" width="12.5703125" customWidth="1"/>
    <col min="15658" max="15665" width="0" hidden="1" customWidth="1"/>
    <col min="15666" max="15666" width="11.7109375" customWidth="1"/>
    <col min="15667" max="15674" width="0" hidden="1" customWidth="1"/>
    <col min="15675" max="15675" width="12.5703125" customWidth="1"/>
    <col min="15676" max="15677" width="0" hidden="1" customWidth="1"/>
    <col min="15678" max="15678" width="14.140625" customWidth="1"/>
    <col min="15679" max="15680" width="0" hidden="1" customWidth="1"/>
    <col min="15681" max="15681" width="19" customWidth="1"/>
    <col min="15682" max="15683" width="13.85546875" customWidth="1"/>
    <col min="15684" max="15689" width="0" hidden="1" customWidth="1"/>
    <col min="15690" max="15690" width="12.7109375" customWidth="1"/>
    <col min="15691" max="15698" width="0" hidden="1" customWidth="1"/>
    <col min="15699" max="15699" width="12.7109375" customWidth="1"/>
    <col min="15700" max="15707" width="0" hidden="1" customWidth="1"/>
    <col min="15708" max="15708" width="12.85546875" customWidth="1"/>
    <col min="15709" max="15716" width="0" hidden="1" customWidth="1"/>
    <col min="15717" max="15717" width="12.85546875" customWidth="1"/>
    <col min="15718" max="15719" width="0" hidden="1" customWidth="1"/>
    <col min="15720" max="15720" width="13.85546875" customWidth="1"/>
    <col min="15721" max="15722" width="0" hidden="1" customWidth="1"/>
    <col min="15723" max="15723" width="18.42578125" customWidth="1"/>
    <col min="15724" max="15725" width="14" customWidth="1"/>
    <col min="15726" max="15731" width="0" hidden="1" customWidth="1"/>
    <col min="15732" max="15732" width="11.7109375" customWidth="1"/>
    <col min="15733" max="15740" width="0" hidden="1" customWidth="1"/>
    <col min="15741" max="15741" width="11.85546875" customWidth="1"/>
    <col min="15742" max="15749" width="0" hidden="1" customWidth="1"/>
    <col min="15750" max="15750" width="12.7109375" customWidth="1"/>
    <col min="15751" max="15758" width="0" hidden="1" customWidth="1"/>
    <col min="15759" max="15759" width="12.28515625" customWidth="1"/>
    <col min="15760" max="15761" width="0" hidden="1" customWidth="1"/>
    <col min="15762" max="15762" width="14.140625" customWidth="1"/>
    <col min="15763" max="15764" width="0" hidden="1" customWidth="1"/>
    <col min="15765" max="15765" width="17.140625" customWidth="1"/>
    <col min="15766" max="15766" width="16.85546875" customWidth="1"/>
    <col min="15873" max="15873" width="5.5703125" customWidth="1"/>
    <col min="15874" max="15874" width="34.7109375" customWidth="1"/>
    <col min="15875" max="15875" width="22.28515625" customWidth="1"/>
    <col min="15876" max="15876" width="15.28515625" customWidth="1"/>
    <col min="15877" max="15891" width="0" hidden="1" customWidth="1"/>
    <col min="15892" max="15892" width="19.28515625" customWidth="1"/>
    <col min="15893" max="15894" width="19.5703125" customWidth="1"/>
    <col min="15895" max="15895" width="17" customWidth="1"/>
    <col min="15896" max="15897" width="13.7109375" customWidth="1"/>
    <col min="15898" max="15903" width="0" hidden="1" customWidth="1"/>
    <col min="15904" max="15904" width="13" customWidth="1"/>
    <col min="15905" max="15912" width="0" hidden="1" customWidth="1"/>
    <col min="15913" max="15913" width="12.5703125" customWidth="1"/>
    <col min="15914" max="15921" width="0" hidden="1" customWidth="1"/>
    <col min="15922" max="15922" width="11.7109375" customWidth="1"/>
    <col min="15923" max="15930" width="0" hidden="1" customWidth="1"/>
    <col min="15931" max="15931" width="12.5703125" customWidth="1"/>
    <col min="15932" max="15933" width="0" hidden="1" customWidth="1"/>
    <col min="15934" max="15934" width="14.140625" customWidth="1"/>
    <col min="15935" max="15936" width="0" hidden="1" customWidth="1"/>
    <col min="15937" max="15937" width="19" customWidth="1"/>
    <col min="15938" max="15939" width="13.85546875" customWidth="1"/>
    <col min="15940" max="15945" width="0" hidden="1" customWidth="1"/>
    <col min="15946" max="15946" width="12.7109375" customWidth="1"/>
    <col min="15947" max="15954" width="0" hidden="1" customWidth="1"/>
    <col min="15955" max="15955" width="12.7109375" customWidth="1"/>
    <col min="15956" max="15963" width="0" hidden="1" customWidth="1"/>
    <col min="15964" max="15964" width="12.85546875" customWidth="1"/>
    <col min="15965" max="15972" width="0" hidden="1" customWidth="1"/>
    <col min="15973" max="15973" width="12.85546875" customWidth="1"/>
    <col min="15974" max="15975" width="0" hidden="1" customWidth="1"/>
    <col min="15976" max="15976" width="13.85546875" customWidth="1"/>
    <col min="15977" max="15978" width="0" hidden="1" customWidth="1"/>
    <col min="15979" max="15979" width="18.42578125" customWidth="1"/>
    <col min="15980" max="15981" width="14" customWidth="1"/>
    <col min="15982" max="15987" width="0" hidden="1" customWidth="1"/>
    <col min="15988" max="15988" width="11.7109375" customWidth="1"/>
    <col min="15989" max="15996" width="0" hidden="1" customWidth="1"/>
    <col min="15997" max="15997" width="11.85546875" customWidth="1"/>
    <col min="15998" max="16005" width="0" hidden="1" customWidth="1"/>
    <col min="16006" max="16006" width="12.7109375" customWidth="1"/>
    <col min="16007" max="16014" width="0" hidden="1" customWidth="1"/>
    <col min="16015" max="16015" width="12.28515625" customWidth="1"/>
    <col min="16016" max="16017" width="0" hidden="1" customWidth="1"/>
    <col min="16018" max="16018" width="14.140625" customWidth="1"/>
    <col min="16019" max="16020" width="0" hidden="1" customWidth="1"/>
    <col min="16021" max="16021" width="17.140625" customWidth="1"/>
    <col min="16022" max="16022" width="16.85546875" customWidth="1"/>
    <col min="16129" max="16129" width="5.5703125" customWidth="1"/>
    <col min="16130" max="16130" width="34.7109375" customWidth="1"/>
    <col min="16131" max="16131" width="22.28515625" customWidth="1"/>
    <col min="16132" max="16132" width="15.28515625" customWidth="1"/>
    <col min="16133" max="16147" width="0" hidden="1" customWidth="1"/>
    <col min="16148" max="16148" width="19.28515625" customWidth="1"/>
    <col min="16149" max="16150" width="19.5703125" customWidth="1"/>
    <col min="16151" max="16151" width="17" customWidth="1"/>
    <col min="16152" max="16153" width="13.7109375" customWidth="1"/>
    <col min="16154" max="16159" width="0" hidden="1" customWidth="1"/>
    <col min="16160" max="16160" width="13" customWidth="1"/>
    <col min="16161" max="16168" width="0" hidden="1" customWidth="1"/>
    <col min="16169" max="16169" width="12.5703125" customWidth="1"/>
    <col min="16170" max="16177" width="0" hidden="1" customWidth="1"/>
    <col min="16178" max="16178" width="11.7109375" customWidth="1"/>
    <col min="16179" max="16186" width="0" hidden="1" customWidth="1"/>
    <col min="16187" max="16187" width="12.5703125" customWidth="1"/>
    <col min="16188" max="16189" width="0" hidden="1" customWidth="1"/>
    <col min="16190" max="16190" width="14.140625" customWidth="1"/>
    <col min="16191" max="16192" width="0" hidden="1" customWidth="1"/>
    <col min="16193" max="16193" width="19" customWidth="1"/>
    <col min="16194" max="16195" width="13.85546875" customWidth="1"/>
    <col min="16196" max="16201" width="0" hidden="1" customWidth="1"/>
    <col min="16202" max="16202" width="12.7109375" customWidth="1"/>
    <col min="16203" max="16210" width="0" hidden="1" customWidth="1"/>
    <col min="16211" max="16211" width="12.7109375" customWidth="1"/>
    <col min="16212" max="16219" width="0" hidden="1" customWidth="1"/>
    <col min="16220" max="16220" width="12.85546875" customWidth="1"/>
    <col min="16221" max="16228" width="0" hidden="1" customWidth="1"/>
    <col min="16229" max="16229" width="12.85546875" customWidth="1"/>
    <col min="16230" max="16231" width="0" hidden="1" customWidth="1"/>
    <col min="16232" max="16232" width="13.85546875" customWidth="1"/>
    <col min="16233" max="16234" width="0" hidden="1" customWidth="1"/>
    <col min="16235" max="16235" width="18.42578125" customWidth="1"/>
    <col min="16236" max="16237" width="14" customWidth="1"/>
    <col min="16238" max="16243" width="0" hidden="1" customWidth="1"/>
    <col min="16244" max="16244" width="11.7109375" customWidth="1"/>
    <col min="16245" max="16252" width="0" hidden="1" customWidth="1"/>
    <col min="16253" max="16253" width="11.85546875" customWidth="1"/>
    <col min="16254" max="16261" width="0" hidden="1" customWidth="1"/>
    <col min="16262" max="16262" width="12.7109375" customWidth="1"/>
    <col min="16263" max="16270" width="0" hidden="1" customWidth="1"/>
    <col min="16271" max="16271" width="12.28515625" customWidth="1"/>
    <col min="16272" max="16273" width="0" hidden="1" customWidth="1"/>
    <col min="16274" max="16274" width="14.140625" customWidth="1"/>
    <col min="16275" max="16276" width="0" hidden="1" customWidth="1"/>
    <col min="16277" max="16277" width="17.140625" customWidth="1"/>
    <col min="16278" max="16278" width="16.85546875" customWidth="1"/>
  </cols>
  <sheetData>
    <row r="1" spans="1:149" ht="15.75" hidden="1" customHeight="1">
      <c r="A1" s="274" t="s">
        <v>444</v>
      </c>
      <c r="B1" s="274"/>
      <c r="C1" s="275"/>
      <c r="D1" s="275"/>
    </row>
    <row r="2" spans="1:149" ht="15.75" hidden="1" customHeight="1">
      <c r="A2" s="274" t="s">
        <v>445</v>
      </c>
      <c r="B2" s="274"/>
      <c r="C2" s="275"/>
      <c r="D2" s="275"/>
    </row>
    <row r="3" spans="1:149" ht="15.75" hidden="1" customHeight="1">
      <c r="A3" s="274" t="s">
        <v>446</v>
      </c>
      <c r="B3" s="274"/>
      <c r="C3" s="275"/>
      <c r="D3" s="275"/>
    </row>
    <row r="4" spans="1:149" ht="15.75" hidden="1" customHeight="1">
      <c r="A4" s="274" t="s">
        <v>418</v>
      </c>
      <c r="B4" s="274"/>
      <c r="C4" s="275"/>
      <c r="D4" s="275"/>
    </row>
    <row r="5" spans="1:149" ht="15.75" customHeight="1">
      <c r="A5" s="274" t="s">
        <v>1099</v>
      </c>
      <c r="B5" s="274"/>
      <c r="C5" s="275"/>
      <c r="D5" s="277"/>
    </row>
    <row r="6" spans="1:149" ht="38.25" customHeight="1" thickBot="1">
      <c r="A6" s="278" t="s">
        <v>447</v>
      </c>
      <c r="B6" s="279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80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</row>
    <row r="7" spans="1:149" ht="19.5" customHeight="1">
      <c r="A7" s="1033" t="s">
        <v>448</v>
      </c>
      <c r="B7" s="1036" t="s">
        <v>449</v>
      </c>
      <c r="C7" s="1040" t="s">
        <v>450</v>
      </c>
      <c r="D7" s="1043" t="s">
        <v>451</v>
      </c>
      <c r="E7" s="281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3"/>
      <c r="T7" s="1047" t="s">
        <v>452</v>
      </c>
      <c r="U7" s="1068" t="s">
        <v>453</v>
      </c>
      <c r="V7" s="1091" t="s">
        <v>454</v>
      </c>
      <c r="W7" s="1091" t="s">
        <v>455</v>
      </c>
      <c r="X7" s="1094" t="s">
        <v>456</v>
      </c>
      <c r="Y7" s="1095"/>
      <c r="Z7" s="1095"/>
      <c r="AA7" s="1095"/>
      <c r="AB7" s="1095"/>
      <c r="AC7" s="1095"/>
      <c r="AD7" s="1095"/>
      <c r="AE7" s="1095"/>
      <c r="AF7" s="1095"/>
      <c r="AG7" s="1095"/>
      <c r="AH7" s="1095"/>
      <c r="AI7" s="1095"/>
      <c r="AJ7" s="1095"/>
      <c r="AK7" s="1095"/>
      <c r="AL7" s="1095"/>
      <c r="AM7" s="1095"/>
      <c r="AN7" s="1095"/>
      <c r="AO7" s="1095"/>
      <c r="AP7" s="1095"/>
      <c r="AQ7" s="1095"/>
      <c r="AR7" s="1095"/>
      <c r="AS7" s="1095"/>
      <c r="AT7" s="1095"/>
      <c r="AU7" s="1095"/>
      <c r="AV7" s="1095"/>
      <c r="AW7" s="1095"/>
      <c r="AX7" s="1095"/>
      <c r="AY7" s="1095"/>
      <c r="AZ7" s="1095"/>
      <c r="BA7" s="1095"/>
      <c r="BB7" s="1095"/>
      <c r="BC7" s="1095"/>
      <c r="BD7" s="1095"/>
      <c r="BE7" s="1095"/>
      <c r="BF7" s="1095"/>
      <c r="BG7" s="1095"/>
      <c r="BH7" s="1095"/>
      <c r="BI7" s="1095"/>
      <c r="BJ7" s="1095"/>
      <c r="BK7" s="1095"/>
      <c r="BL7" s="1095"/>
      <c r="BM7" s="1096"/>
      <c r="BN7" s="1052" t="s">
        <v>457</v>
      </c>
      <c r="BO7" s="1052"/>
      <c r="BP7" s="1053"/>
      <c r="BQ7" s="1053"/>
      <c r="BR7" s="1053"/>
      <c r="BS7" s="1053"/>
      <c r="BT7" s="1053"/>
      <c r="BU7" s="1053"/>
      <c r="BV7" s="1053"/>
      <c r="BW7" s="1053"/>
      <c r="BX7" s="1053"/>
      <c r="BY7" s="1053"/>
      <c r="BZ7" s="1053"/>
      <c r="CA7" s="1053"/>
      <c r="CB7" s="1053"/>
      <c r="CC7" s="1053"/>
      <c r="CD7" s="1053"/>
      <c r="CE7" s="1053"/>
      <c r="CF7" s="1053"/>
      <c r="CG7" s="1053"/>
      <c r="CH7" s="1053"/>
      <c r="CI7" s="1053"/>
      <c r="CJ7" s="1053"/>
      <c r="CK7" s="1053"/>
      <c r="CL7" s="1053"/>
      <c r="CM7" s="1053"/>
      <c r="CN7" s="1053"/>
      <c r="CO7" s="1053"/>
      <c r="CP7" s="1053"/>
      <c r="CQ7" s="1053"/>
      <c r="CR7" s="1053"/>
      <c r="CS7" s="1053"/>
      <c r="CT7" s="1053"/>
      <c r="CU7" s="1053"/>
      <c r="CV7" s="1053"/>
      <c r="CW7" s="1053"/>
      <c r="CX7" s="1053"/>
      <c r="CY7" s="1053"/>
      <c r="CZ7" s="1053"/>
      <c r="DA7" s="1054"/>
      <c r="DB7" s="1054"/>
      <c r="DC7" s="1055"/>
      <c r="DD7" s="1056" t="s">
        <v>458</v>
      </c>
      <c r="DE7" s="1057"/>
      <c r="DF7" s="1057"/>
      <c r="DG7" s="1057"/>
      <c r="DH7" s="1057"/>
      <c r="DI7" s="1057"/>
      <c r="DJ7" s="1057"/>
      <c r="DK7" s="1057"/>
      <c r="DL7" s="1057"/>
      <c r="DM7" s="1057"/>
      <c r="DN7" s="1057"/>
      <c r="DO7" s="1057"/>
      <c r="DP7" s="1057"/>
      <c r="DQ7" s="1057"/>
      <c r="DR7" s="1057"/>
      <c r="DS7" s="1057"/>
      <c r="DT7" s="1057"/>
      <c r="DU7" s="1057"/>
      <c r="DV7" s="1057"/>
      <c r="DW7" s="1057"/>
      <c r="DX7" s="1057"/>
      <c r="DY7" s="1057"/>
      <c r="DZ7" s="1057"/>
      <c r="EA7" s="1057"/>
      <c r="EB7" s="1057"/>
      <c r="EC7" s="1057"/>
      <c r="ED7" s="1057"/>
      <c r="EE7" s="1057"/>
      <c r="EF7" s="1057"/>
      <c r="EG7" s="1057"/>
      <c r="EH7" s="1057"/>
      <c r="EI7" s="1057"/>
      <c r="EJ7" s="1057"/>
      <c r="EK7" s="1057"/>
      <c r="EL7" s="1057"/>
      <c r="EM7" s="1057"/>
      <c r="EN7" s="1057"/>
      <c r="EO7" s="1057"/>
      <c r="EP7" s="1057"/>
      <c r="EQ7" s="1057"/>
      <c r="ER7" s="1057"/>
      <c r="ES7" s="1058"/>
    </row>
    <row r="8" spans="1:149" ht="25.5" customHeight="1">
      <c r="A8" s="1034"/>
      <c r="B8" s="1037"/>
      <c r="C8" s="1041"/>
      <c r="D8" s="1044"/>
      <c r="E8" s="1059" t="s">
        <v>459</v>
      </c>
      <c r="F8" s="1060"/>
      <c r="G8" s="1060"/>
      <c r="H8" s="1060"/>
      <c r="I8" s="1060"/>
      <c r="J8" s="1060"/>
      <c r="K8" s="1060"/>
      <c r="L8" s="1060"/>
      <c r="M8" s="1060"/>
      <c r="N8" s="1060"/>
      <c r="O8" s="1060"/>
      <c r="P8" s="1060"/>
      <c r="Q8" s="1060"/>
      <c r="R8" s="1060"/>
      <c r="S8" s="1061"/>
      <c r="T8" s="1048"/>
      <c r="U8" s="1069"/>
      <c r="V8" s="1092"/>
      <c r="W8" s="1092"/>
      <c r="X8" s="1062" t="s">
        <v>460</v>
      </c>
      <c r="Y8" s="1041" t="s">
        <v>461</v>
      </c>
      <c r="Z8" s="1064" t="s">
        <v>462</v>
      </c>
      <c r="AA8" s="1064"/>
      <c r="AB8" s="1064"/>
      <c r="AC8" s="1064"/>
      <c r="AD8" s="1064"/>
      <c r="AE8" s="1064"/>
      <c r="AF8" s="1064"/>
      <c r="AG8" s="1064"/>
      <c r="AH8" s="1064"/>
      <c r="AI8" s="1064"/>
      <c r="AJ8" s="1064"/>
      <c r="AK8" s="1064"/>
      <c r="AL8" s="1064"/>
      <c r="AM8" s="1064"/>
      <c r="AN8" s="1064"/>
      <c r="AO8" s="1064"/>
      <c r="AP8" s="1064"/>
      <c r="AQ8" s="1064"/>
      <c r="AR8" s="1064"/>
      <c r="AS8" s="1064"/>
      <c r="AT8" s="1064"/>
      <c r="AU8" s="1064"/>
      <c r="AV8" s="1064"/>
      <c r="AW8" s="1064"/>
      <c r="AX8" s="1064"/>
      <c r="AY8" s="1064"/>
      <c r="AZ8" s="1064"/>
      <c r="BA8" s="1064"/>
      <c r="BB8" s="1064"/>
      <c r="BC8" s="1064"/>
      <c r="BD8" s="1064"/>
      <c r="BE8" s="1064"/>
      <c r="BF8" s="1064"/>
      <c r="BG8" s="1064"/>
      <c r="BH8" s="1064"/>
      <c r="BI8" s="1064"/>
      <c r="BJ8" s="1064"/>
      <c r="BK8" s="1064"/>
      <c r="BL8" s="1065"/>
      <c r="BM8" s="1066" t="s">
        <v>463</v>
      </c>
      <c r="BN8" s="1079" t="s">
        <v>460</v>
      </c>
      <c r="BO8" s="1079" t="s">
        <v>461</v>
      </c>
      <c r="BP8" s="1081" t="s">
        <v>462</v>
      </c>
      <c r="BQ8" s="1082"/>
      <c r="BR8" s="1082"/>
      <c r="BS8" s="1082"/>
      <c r="BT8" s="1082"/>
      <c r="BU8" s="1082"/>
      <c r="BV8" s="1082"/>
      <c r="BW8" s="1082"/>
      <c r="BX8" s="1082"/>
      <c r="BY8" s="1082"/>
      <c r="BZ8" s="1082"/>
      <c r="CA8" s="1082"/>
      <c r="CB8" s="1082"/>
      <c r="CC8" s="1082"/>
      <c r="CD8" s="1082"/>
      <c r="CE8" s="1082"/>
      <c r="CF8" s="1082"/>
      <c r="CG8" s="1082"/>
      <c r="CH8" s="1082"/>
      <c r="CI8" s="1082"/>
      <c r="CJ8" s="1082"/>
      <c r="CK8" s="1082"/>
      <c r="CL8" s="1082"/>
      <c r="CM8" s="1082"/>
      <c r="CN8" s="1082"/>
      <c r="CO8" s="1082"/>
      <c r="CP8" s="1082"/>
      <c r="CQ8" s="1082"/>
      <c r="CR8" s="1082"/>
      <c r="CS8" s="1082"/>
      <c r="CT8" s="1082"/>
      <c r="CU8" s="1082"/>
      <c r="CV8" s="1082"/>
      <c r="CW8" s="1082"/>
      <c r="CX8" s="1082"/>
      <c r="CY8" s="1082"/>
      <c r="CZ8" s="1082"/>
      <c r="DA8" s="1082"/>
      <c r="DB8" s="1083"/>
      <c r="DC8" s="1084" t="s">
        <v>463</v>
      </c>
      <c r="DD8" s="1101" t="s">
        <v>460</v>
      </c>
      <c r="DE8" s="1098" t="s">
        <v>461</v>
      </c>
      <c r="DF8" s="1072" t="s">
        <v>464</v>
      </c>
      <c r="DG8" s="1073"/>
      <c r="DH8" s="1073"/>
      <c r="DI8" s="1073"/>
      <c r="DJ8" s="1073"/>
      <c r="DK8" s="1073"/>
      <c r="DL8" s="1073"/>
      <c r="DM8" s="1073"/>
      <c r="DN8" s="1073"/>
      <c r="DO8" s="1073"/>
      <c r="DP8" s="1073"/>
      <c r="DQ8" s="1073"/>
      <c r="DR8" s="1073"/>
      <c r="DS8" s="1073"/>
      <c r="DT8" s="1073"/>
      <c r="DU8" s="1073"/>
      <c r="DV8" s="1073"/>
      <c r="DW8" s="1073"/>
      <c r="DX8" s="1073"/>
      <c r="DY8" s="1073"/>
      <c r="DZ8" s="1073"/>
      <c r="EA8" s="1073"/>
      <c r="EB8" s="1073"/>
      <c r="EC8" s="1073"/>
      <c r="ED8" s="1073"/>
      <c r="EE8" s="1073"/>
      <c r="EF8" s="1073"/>
      <c r="EG8" s="1073"/>
      <c r="EH8" s="1073"/>
      <c r="EI8" s="1073"/>
      <c r="EJ8" s="1073"/>
      <c r="EK8" s="1073"/>
      <c r="EL8" s="1073"/>
      <c r="EM8" s="1073"/>
      <c r="EN8" s="1073"/>
      <c r="EO8" s="1073"/>
      <c r="EP8" s="1073"/>
      <c r="EQ8" s="1073"/>
      <c r="ER8" s="1074"/>
      <c r="ES8" s="1075" t="s">
        <v>463</v>
      </c>
    </row>
    <row r="9" spans="1:149" ht="25.5" customHeight="1">
      <c r="A9" s="1034"/>
      <c r="B9" s="1038"/>
      <c r="C9" s="1041"/>
      <c r="D9" s="1045"/>
      <c r="E9" s="1078" t="s">
        <v>465</v>
      </c>
      <c r="F9" s="1038" t="s">
        <v>466</v>
      </c>
      <c r="G9" s="1038" t="s">
        <v>467</v>
      </c>
      <c r="H9" s="1038" t="s">
        <v>468</v>
      </c>
      <c r="I9" s="1038" t="s">
        <v>469</v>
      </c>
      <c r="J9" s="1038" t="s">
        <v>470</v>
      </c>
      <c r="K9" s="1038" t="s">
        <v>471</v>
      </c>
      <c r="L9" s="1038" t="s">
        <v>472</v>
      </c>
      <c r="M9" s="1038" t="s">
        <v>473</v>
      </c>
      <c r="N9" s="1038" t="s">
        <v>474</v>
      </c>
      <c r="O9" s="1038" t="s">
        <v>475</v>
      </c>
      <c r="P9" s="1038" t="s">
        <v>476</v>
      </c>
      <c r="Q9" s="1038" t="s">
        <v>477</v>
      </c>
      <c r="R9" s="1038" t="s">
        <v>478</v>
      </c>
      <c r="S9" s="1050" t="s">
        <v>9</v>
      </c>
      <c r="T9" s="1048"/>
      <c r="U9" s="1069"/>
      <c r="V9" s="1092"/>
      <c r="W9" s="1092"/>
      <c r="X9" s="1062"/>
      <c r="Y9" s="1041"/>
      <c r="Z9" s="1060" t="s">
        <v>479</v>
      </c>
      <c r="AA9" s="1071"/>
      <c r="AB9" s="1044" t="s">
        <v>480</v>
      </c>
      <c r="AC9" s="1071"/>
      <c r="AD9" s="1044" t="s">
        <v>481</v>
      </c>
      <c r="AE9" s="1071"/>
      <c r="AF9" s="1044" t="s">
        <v>482</v>
      </c>
      <c r="AG9" s="1060"/>
      <c r="AH9" s="1071"/>
      <c r="AI9" s="1044" t="s">
        <v>483</v>
      </c>
      <c r="AJ9" s="1071"/>
      <c r="AK9" s="1044" t="s">
        <v>484</v>
      </c>
      <c r="AL9" s="1071"/>
      <c r="AM9" s="1044" t="s">
        <v>485</v>
      </c>
      <c r="AN9" s="1071"/>
      <c r="AO9" s="1044" t="s">
        <v>486</v>
      </c>
      <c r="AP9" s="1060"/>
      <c r="AQ9" s="1071"/>
      <c r="AR9" s="1044" t="s">
        <v>487</v>
      </c>
      <c r="AS9" s="1071"/>
      <c r="AT9" s="1044" t="s">
        <v>488</v>
      </c>
      <c r="AU9" s="1071"/>
      <c r="AV9" s="1044" t="s">
        <v>489</v>
      </c>
      <c r="AW9" s="1071"/>
      <c r="AX9" s="1044" t="s">
        <v>490</v>
      </c>
      <c r="AY9" s="1060"/>
      <c r="AZ9" s="1071"/>
      <c r="BA9" s="1044" t="s">
        <v>491</v>
      </c>
      <c r="BB9" s="1071"/>
      <c r="BC9" s="1044" t="s">
        <v>492</v>
      </c>
      <c r="BD9" s="1071"/>
      <c r="BE9" s="1044" t="s">
        <v>493</v>
      </c>
      <c r="BF9" s="1071"/>
      <c r="BG9" s="1044" t="s">
        <v>494</v>
      </c>
      <c r="BH9" s="1060"/>
      <c r="BI9" s="1071"/>
      <c r="BJ9" s="1037" t="s">
        <v>495</v>
      </c>
      <c r="BK9" s="1037"/>
      <c r="BL9" s="1037"/>
      <c r="BM9" s="1066"/>
      <c r="BN9" s="1079"/>
      <c r="BO9" s="1079"/>
      <c r="BP9" s="1087" t="s">
        <v>479</v>
      </c>
      <c r="BQ9" s="1087"/>
      <c r="BR9" s="1087" t="s">
        <v>480</v>
      </c>
      <c r="BS9" s="1087"/>
      <c r="BT9" s="1087" t="s">
        <v>481</v>
      </c>
      <c r="BU9" s="1087"/>
      <c r="BV9" s="1087" t="s">
        <v>482</v>
      </c>
      <c r="BW9" s="1087"/>
      <c r="BX9" s="1087"/>
      <c r="BY9" s="1087" t="s">
        <v>483</v>
      </c>
      <c r="BZ9" s="1087"/>
      <c r="CA9" s="1087" t="s">
        <v>484</v>
      </c>
      <c r="CB9" s="1087"/>
      <c r="CC9" s="1087" t="s">
        <v>485</v>
      </c>
      <c r="CD9" s="1087"/>
      <c r="CE9" s="1087" t="s">
        <v>486</v>
      </c>
      <c r="CF9" s="1087"/>
      <c r="CG9" s="1087"/>
      <c r="CH9" s="1087" t="s">
        <v>487</v>
      </c>
      <c r="CI9" s="1087"/>
      <c r="CJ9" s="1087" t="s">
        <v>488</v>
      </c>
      <c r="CK9" s="1087"/>
      <c r="CL9" s="1087" t="s">
        <v>489</v>
      </c>
      <c r="CM9" s="1087"/>
      <c r="CN9" s="1087" t="s">
        <v>490</v>
      </c>
      <c r="CO9" s="1087"/>
      <c r="CP9" s="1087"/>
      <c r="CQ9" s="1087" t="s">
        <v>491</v>
      </c>
      <c r="CR9" s="1087"/>
      <c r="CS9" s="1087" t="s">
        <v>492</v>
      </c>
      <c r="CT9" s="1087"/>
      <c r="CU9" s="1087" t="s">
        <v>493</v>
      </c>
      <c r="CV9" s="1087"/>
      <c r="CW9" s="1088" t="s">
        <v>494</v>
      </c>
      <c r="CX9" s="1089"/>
      <c r="CY9" s="1090"/>
      <c r="CZ9" s="1087" t="s">
        <v>495</v>
      </c>
      <c r="DA9" s="1087"/>
      <c r="DB9" s="1087"/>
      <c r="DC9" s="1085"/>
      <c r="DD9" s="1102"/>
      <c r="DE9" s="1099"/>
      <c r="DF9" s="1073" t="s">
        <v>479</v>
      </c>
      <c r="DG9" s="1074"/>
      <c r="DH9" s="1072" t="s">
        <v>480</v>
      </c>
      <c r="DI9" s="1074"/>
      <c r="DJ9" s="1072" t="s">
        <v>481</v>
      </c>
      <c r="DK9" s="1074"/>
      <c r="DL9" s="1072" t="s">
        <v>482</v>
      </c>
      <c r="DM9" s="1073"/>
      <c r="DN9" s="1074"/>
      <c r="DO9" s="1072" t="s">
        <v>483</v>
      </c>
      <c r="DP9" s="1074"/>
      <c r="DQ9" s="1072" t="s">
        <v>484</v>
      </c>
      <c r="DR9" s="1074"/>
      <c r="DS9" s="1072" t="s">
        <v>485</v>
      </c>
      <c r="DT9" s="1074"/>
      <c r="DU9" s="1072" t="s">
        <v>486</v>
      </c>
      <c r="DV9" s="1073"/>
      <c r="DW9" s="1074"/>
      <c r="DX9" s="1072" t="s">
        <v>487</v>
      </c>
      <c r="DY9" s="1074"/>
      <c r="DZ9" s="1072" t="s">
        <v>488</v>
      </c>
      <c r="EA9" s="1074"/>
      <c r="EB9" s="1072" t="s">
        <v>489</v>
      </c>
      <c r="EC9" s="1074"/>
      <c r="ED9" s="1072" t="s">
        <v>490</v>
      </c>
      <c r="EE9" s="1073"/>
      <c r="EF9" s="1074"/>
      <c r="EG9" s="1072" t="s">
        <v>491</v>
      </c>
      <c r="EH9" s="1074"/>
      <c r="EI9" s="1072" t="s">
        <v>492</v>
      </c>
      <c r="EJ9" s="1074"/>
      <c r="EK9" s="1072" t="s">
        <v>493</v>
      </c>
      <c r="EL9" s="1074"/>
      <c r="EM9" s="1072" t="s">
        <v>494</v>
      </c>
      <c r="EN9" s="1073"/>
      <c r="EO9" s="1074"/>
      <c r="EP9" s="1072" t="s">
        <v>495</v>
      </c>
      <c r="EQ9" s="1073"/>
      <c r="ER9" s="1074"/>
      <c r="ES9" s="1076"/>
    </row>
    <row r="10" spans="1:149" ht="63.75" customHeight="1" thickBot="1">
      <c r="A10" s="1035"/>
      <c r="B10" s="1039"/>
      <c r="C10" s="1042"/>
      <c r="D10" s="1046"/>
      <c r="E10" s="1063"/>
      <c r="F10" s="1042"/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42"/>
      <c r="R10" s="1042"/>
      <c r="S10" s="1051"/>
      <c r="T10" s="1049"/>
      <c r="U10" s="1070"/>
      <c r="V10" s="1093"/>
      <c r="W10" s="1093"/>
      <c r="X10" s="1063"/>
      <c r="Y10" s="1042"/>
      <c r="Z10" s="284" t="s">
        <v>496</v>
      </c>
      <c r="AA10" s="284" t="s">
        <v>497</v>
      </c>
      <c r="AB10" s="284" t="s">
        <v>496</v>
      </c>
      <c r="AC10" s="284" t="s">
        <v>497</v>
      </c>
      <c r="AD10" s="284" t="s">
        <v>496</v>
      </c>
      <c r="AE10" s="284" t="s">
        <v>497</v>
      </c>
      <c r="AF10" s="284" t="s">
        <v>496</v>
      </c>
      <c r="AG10" s="284" t="s">
        <v>497</v>
      </c>
      <c r="AH10" s="284" t="s">
        <v>498</v>
      </c>
      <c r="AI10" s="284" t="s">
        <v>496</v>
      </c>
      <c r="AJ10" s="284" t="s">
        <v>497</v>
      </c>
      <c r="AK10" s="284" t="s">
        <v>496</v>
      </c>
      <c r="AL10" s="284" t="s">
        <v>497</v>
      </c>
      <c r="AM10" s="284" t="s">
        <v>496</v>
      </c>
      <c r="AN10" s="284" t="s">
        <v>497</v>
      </c>
      <c r="AO10" s="284" t="s">
        <v>496</v>
      </c>
      <c r="AP10" s="284" t="s">
        <v>497</v>
      </c>
      <c r="AQ10" s="284" t="s">
        <v>498</v>
      </c>
      <c r="AR10" s="284" t="s">
        <v>496</v>
      </c>
      <c r="AS10" s="284" t="s">
        <v>497</v>
      </c>
      <c r="AT10" s="284" t="s">
        <v>496</v>
      </c>
      <c r="AU10" s="284" t="s">
        <v>497</v>
      </c>
      <c r="AV10" s="284" t="s">
        <v>496</v>
      </c>
      <c r="AW10" s="284" t="s">
        <v>497</v>
      </c>
      <c r="AX10" s="284" t="s">
        <v>496</v>
      </c>
      <c r="AY10" s="284" t="s">
        <v>497</v>
      </c>
      <c r="AZ10" s="284" t="s">
        <v>498</v>
      </c>
      <c r="BA10" s="284" t="s">
        <v>496</v>
      </c>
      <c r="BB10" s="284" t="s">
        <v>497</v>
      </c>
      <c r="BC10" s="284" t="s">
        <v>496</v>
      </c>
      <c r="BD10" s="284" t="s">
        <v>497</v>
      </c>
      <c r="BE10" s="284" t="s">
        <v>496</v>
      </c>
      <c r="BF10" s="284" t="s">
        <v>497</v>
      </c>
      <c r="BG10" s="284" t="s">
        <v>496</v>
      </c>
      <c r="BH10" s="284" t="s">
        <v>497</v>
      </c>
      <c r="BI10" s="284" t="s">
        <v>498</v>
      </c>
      <c r="BJ10" s="285" t="s">
        <v>496</v>
      </c>
      <c r="BK10" s="286" t="s">
        <v>497</v>
      </c>
      <c r="BL10" s="286" t="s">
        <v>498</v>
      </c>
      <c r="BM10" s="1067"/>
      <c r="BN10" s="1080"/>
      <c r="BO10" s="1080"/>
      <c r="BP10" s="287" t="s">
        <v>496</v>
      </c>
      <c r="BQ10" s="287" t="s">
        <v>497</v>
      </c>
      <c r="BR10" s="287" t="s">
        <v>496</v>
      </c>
      <c r="BS10" s="287" t="s">
        <v>497</v>
      </c>
      <c r="BT10" s="287" t="s">
        <v>496</v>
      </c>
      <c r="BU10" s="287" t="s">
        <v>497</v>
      </c>
      <c r="BV10" s="287" t="s">
        <v>496</v>
      </c>
      <c r="BW10" s="287" t="s">
        <v>497</v>
      </c>
      <c r="BX10" s="287" t="s">
        <v>498</v>
      </c>
      <c r="BY10" s="287" t="s">
        <v>496</v>
      </c>
      <c r="BZ10" s="287" t="s">
        <v>497</v>
      </c>
      <c r="CA10" s="287" t="s">
        <v>496</v>
      </c>
      <c r="CB10" s="287" t="s">
        <v>497</v>
      </c>
      <c r="CC10" s="287" t="s">
        <v>496</v>
      </c>
      <c r="CD10" s="287" t="s">
        <v>497</v>
      </c>
      <c r="CE10" s="287" t="s">
        <v>496</v>
      </c>
      <c r="CF10" s="287" t="s">
        <v>497</v>
      </c>
      <c r="CG10" s="287" t="s">
        <v>498</v>
      </c>
      <c r="CH10" s="287" t="s">
        <v>496</v>
      </c>
      <c r="CI10" s="287" t="s">
        <v>497</v>
      </c>
      <c r="CJ10" s="287" t="s">
        <v>496</v>
      </c>
      <c r="CK10" s="287" t="s">
        <v>497</v>
      </c>
      <c r="CL10" s="287" t="s">
        <v>496</v>
      </c>
      <c r="CM10" s="287" t="s">
        <v>497</v>
      </c>
      <c r="CN10" s="287" t="s">
        <v>496</v>
      </c>
      <c r="CO10" s="287" t="s">
        <v>497</v>
      </c>
      <c r="CP10" s="287" t="s">
        <v>498</v>
      </c>
      <c r="CQ10" s="287" t="s">
        <v>496</v>
      </c>
      <c r="CR10" s="287" t="s">
        <v>497</v>
      </c>
      <c r="CS10" s="287" t="s">
        <v>496</v>
      </c>
      <c r="CT10" s="287" t="s">
        <v>497</v>
      </c>
      <c r="CU10" s="287" t="s">
        <v>496</v>
      </c>
      <c r="CV10" s="287" t="s">
        <v>497</v>
      </c>
      <c r="CW10" s="287" t="s">
        <v>496</v>
      </c>
      <c r="CX10" s="287" t="s">
        <v>497</v>
      </c>
      <c r="CY10" s="287" t="s">
        <v>498</v>
      </c>
      <c r="CZ10" s="288" t="s">
        <v>496</v>
      </c>
      <c r="DA10" s="289" t="s">
        <v>497</v>
      </c>
      <c r="DB10" s="289" t="s">
        <v>498</v>
      </c>
      <c r="DC10" s="1086"/>
      <c r="DD10" s="1103"/>
      <c r="DE10" s="1100"/>
      <c r="DF10" s="290" t="s">
        <v>496</v>
      </c>
      <c r="DG10" s="290" t="s">
        <v>497</v>
      </c>
      <c r="DH10" s="290" t="s">
        <v>496</v>
      </c>
      <c r="DI10" s="290" t="s">
        <v>497</v>
      </c>
      <c r="DJ10" s="290" t="s">
        <v>496</v>
      </c>
      <c r="DK10" s="290" t="s">
        <v>497</v>
      </c>
      <c r="DL10" s="291" t="s">
        <v>496</v>
      </c>
      <c r="DM10" s="291" t="s">
        <v>497</v>
      </c>
      <c r="DN10" s="291" t="s">
        <v>498</v>
      </c>
      <c r="DO10" s="291" t="s">
        <v>496</v>
      </c>
      <c r="DP10" s="291" t="s">
        <v>497</v>
      </c>
      <c r="DQ10" s="291" t="s">
        <v>496</v>
      </c>
      <c r="DR10" s="291" t="s">
        <v>497</v>
      </c>
      <c r="DS10" s="291" t="s">
        <v>496</v>
      </c>
      <c r="DT10" s="291" t="s">
        <v>497</v>
      </c>
      <c r="DU10" s="291" t="s">
        <v>496</v>
      </c>
      <c r="DV10" s="291" t="s">
        <v>497</v>
      </c>
      <c r="DW10" s="291" t="s">
        <v>498</v>
      </c>
      <c r="DX10" s="291" t="s">
        <v>496</v>
      </c>
      <c r="DY10" s="291" t="s">
        <v>497</v>
      </c>
      <c r="DZ10" s="291" t="s">
        <v>496</v>
      </c>
      <c r="EA10" s="291" t="s">
        <v>497</v>
      </c>
      <c r="EB10" s="291" t="s">
        <v>496</v>
      </c>
      <c r="EC10" s="291" t="s">
        <v>497</v>
      </c>
      <c r="ED10" s="291" t="s">
        <v>496</v>
      </c>
      <c r="EE10" s="291" t="s">
        <v>497</v>
      </c>
      <c r="EF10" s="291" t="s">
        <v>498</v>
      </c>
      <c r="EG10" s="291" t="s">
        <v>496</v>
      </c>
      <c r="EH10" s="291" t="s">
        <v>497</v>
      </c>
      <c r="EI10" s="291" t="s">
        <v>496</v>
      </c>
      <c r="EJ10" s="291" t="s">
        <v>497</v>
      </c>
      <c r="EK10" s="291" t="s">
        <v>496</v>
      </c>
      <c r="EL10" s="291" t="s">
        <v>497</v>
      </c>
      <c r="EM10" s="291" t="s">
        <v>496</v>
      </c>
      <c r="EN10" s="291" t="s">
        <v>497</v>
      </c>
      <c r="EO10" s="291" t="s">
        <v>498</v>
      </c>
      <c r="EP10" s="291" t="s">
        <v>496</v>
      </c>
      <c r="EQ10" s="292" t="s">
        <v>497</v>
      </c>
      <c r="ER10" s="292" t="s">
        <v>498</v>
      </c>
      <c r="ES10" s="1077"/>
    </row>
    <row r="11" spans="1:149" ht="21.75" customHeight="1">
      <c r="A11" s="332">
        <v>1</v>
      </c>
      <c r="B11" s="293" t="s">
        <v>440</v>
      </c>
      <c r="C11" s="293" t="s">
        <v>500</v>
      </c>
      <c r="D11" s="294" t="s">
        <v>499</v>
      </c>
      <c r="E11" s="295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7">
        <f t="shared" ref="S11" si="0">SUM(E11:R11)</f>
        <v>0</v>
      </c>
      <c r="T11" s="298">
        <v>1260800</v>
      </c>
      <c r="U11" s="299">
        <f t="shared" ref="U11" si="1">CEILING((X11*(AF11+AO11)+Y11*(AX11+BG11)+BN11*(BV11+CE11)+BO11*(CN11+CW11-CU11-CS11)+DD11*(DL11+DU11)+DE11*(ED11+EM11-EK11))*1.18,100)</f>
        <v>1223400</v>
      </c>
      <c r="V11" s="298">
        <f t="shared" ref="V11" si="2">CEILING(BM11+DC11+ES11,100)</f>
        <v>1261400</v>
      </c>
      <c r="W11" s="300">
        <f t="shared" ref="W11" si="3">U11-V11</f>
        <v>-38000</v>
      </c>
      <c r="X11" s="301">
        <v>996.23030000000006</v>
      </c>
      <c r="Y11" s="302">
        <v>996.23030000000006</v>
      </c>
      <c r="Z11" s="303">
        <v>130</v>
      </c>
      <c r="AA11" s="303"/>
      <c r="AB11" s="304">
        <v>120</v>
      </c>
      <c r="AC11" s="304"/>
      <c r="AD11" s="304">
        <v>90</v>
      </c>
      <c r="AE11" s="304"/>
      <c r="AF11" s="305">
        <f t="shared" ref="AF11:AG11" si="4">Z11+AB11+AD11</f>
        <v>340</v>
      </c>
      <c r="AG11" s="305">
        <f t="shared" si="4"/>
        <v>0</v>
      </c>
      <c r="AH11" s="306">
        <f t="shared" ref="AH11" si="5">AF11-AG11</f>
        <v>340</v>
      </c>
      <c r="AI11" s="304">
        <v>70</v>
      </c>
      <c r="AJ11" s="304"/>
      <c r="AK11" s="304">
        <v>60</v>
      </c>
      <c r="AL11" s="304"/>
      <c r="AM11" s="304">
        <v>40</v>
      </c>
      <c r="AN11" s="304"/>
      <c r="AO11" s="305">
        <f t="shared" ref="AO11:AP11" si="6">AI11+AK11+AM11</f>
        <v>170</v>
      </c>
      <c r="AP11" s="305">
        <f t="shared" si="6"/>
        <v>0</v>
      </c>
      <c r="AQ11" s="306">
        <f t="shared" ref="AQ11" si="7">AO11-AP11</f>
        <v>170</v>
      </c>
      <c r="AR11" s="304">
        <v>0</v>
      </c>
      <c r="AS11" s="304"/>
      <c r="AT11" s="304">
        <v>0</v>
      </c>
      <c r="AU11" s="304"/>
      <c r="AV11" s="304">
        <v>40</v>
      </c>
      <c r="AW11" s="304"/>
      <c r="AX11" s="305">
        <f t="shared" ref="AX11:AY11" si="8">AR11+AT11+AV11</f>
        <v>40</v>
      </c>
      <c r="AY11" s="305">
        <f t="shared" si="8"/>
        <v>0</v>
      </c>
      <c r="AZ11" s="306">
        <f t="shared" ref="AZ11" si="9">AX11-AY11</f>
        <v>40</v>
      </c>
      <c r="BA11" s="304">
        <v>90</v>
      </c>
      <c r="BB11" s="304"/>
      <c r="BC11" s="304">
        <v>120</v>
      </c>
      <c r="BD11" s="304"/>
      <c r="BE11" s="304">
        <v>140</v>
      </c>
      <c r="BF11" s="304"/>
      <c r="BG11" s="307">
        <f t="shared" ref="BG11:BH11" si="10">BA11+BC11+BE11</f>
        <v>350</v>
      </c>
      <c r="BH11" s="307">
        <f t="shared" si="10"/>
        <v>0</v>
      </c>
      <c r="BI11" s="306">
        <f t="shared" ref="BI11" si="11">BG11-BH11</f>
        <v>350</v>
      </c>
      <c r="BJ11" s="308">
        <f t="shared" ref="BJ11:BK11" si="12">SUM(BG11,AX11,AO11,AF11)</f>
        <v>900</v>
      </c>
      <c r="BK11" s="307">
        <f t="shared" si="12"/>
        <v>0</v>
      </c>
      <c r="BL11" s="309">
        <f t="shared" ref="BL11" si="13">BJ11-BK11</f>
        <v>900</v>
      </c>
      <c r="BM11" s="310">
        <f t="shared" ref="BM11" si="14">(X11*(AF11+AO11)+Y11*(AX11+BG11))*1.18</f>
        <v>1057996.5785999999</v>
      </c>
      <c r="BN11" s="311">
        <v>996.23030000000006</v>
      </c>
      <c r="BO11" s="312">
        <v>996.23030000000006</v>
      </c>
      <c r="BP11" s="313">
        <v>20</v>
      </c>
      <c r="BQ11" s="313"/>
      <c r="BR11" s="313">
        <v>15</v>
      </c>
      <c r="BS11" s="313"/>
      <c r="BT11" s="313">
        <v>15</v>
      </c>
      <c r="BU11" s="313"/>
      <c r="BV11" s="314">
        <f t="shared" ref="BV11:BW11" si="15">BP11+BR11+BT11</f>
        <v>50</v>
      </c>
      <c r="BW11" s="314">
        <f t="shared" si="15"/>
        <v>0</v>
      </c>
      <c r="BX11" s="315">
        <f t="shared" ref="BX11" si="16">BV11-BW11</f>
        <v>50</v>
      </c>
      <c r="BY11" s="313">
        <v>15</v>
      </c>
      <c r="BZ11" s="313"/>
      <c r="CA11" s="313">
        <v>15</v>
      </c>
      <c r="CB11" s="313"/>
      <c r="CC11" s="313">
        <v>15</v>
      </c>
      <c r="CD11" s="313"/>
      <c r="CE11" s="316">
        <f t="shared" ref="CE11:CF11" si="17">BY11+CA11+CC11</f>
        <v>45</v>
      </c>
      <c r="CF11" s="316">
        <f t="shared" si="17"/>
        <v>0</v>
      </c>
      <c r="CG11" s="317">
        <f t="shared" ref="CG11" si="18">CE11-CF11</f>
        <v>45</v>
      </c>
      <c r="CH11" s="313">
        <v>5</v>
      </c>
      <c r="CI11" s="313"/>
      <c r="CJ11" s="313">
        <v>5</v>
      </c>
      <c r="CK11" s="313"/>
      <c r="CL11" s="313">
        <v>5</v>
      </c>
      <c r="CM11" s="313"/>
      <c r="CN11" s="316">
        <f t="shared" ref="CN11:CO11" si="19">CH11+CJ11+CL11</f>
        <v>15</v>
      </c>
      <c r="CO11" s="316">
        <f t="shared" si="19"/>
        <v>0</v>
      </c>
      <c r="CP11" s="315">
        <f t="shared" ref="CP11" si="20">CN11-CO11</f>
        <v>15</v>
      </c>
      <c r="CQ11" s="313">
        <v>10</v>
      </c>
      <c r="CR11" s="313"/>
      <c r="CS11" s="313">
        <v>15</v>
      </c>
      <c r="CT11" s="313"/>
      <c r="CU11" s="313">
        <v>15</v>
      </c>
      <c r="CV11" s="313"/>
      <c r="CW11" s="318">
        <f t="shared" ref="CW11:CX11" si="21">CQ11+CS11+CU11</f>
        <v>40</v>
      </c>
      <c r="CX11" s="318">
        <f t="shared" si="21"/>
        <v>0</v>
      </c>
      <c r="CY11" s="317">
        <f t="shared" ref="CY11" si="22">CW11-CX11</f>
        <v>40</v>
      </c>
      <c r="CZ11" s="319">
        <f t="shared" ref="CZ11:DA11" si="23">SUM(CW11,CN11,CE11,BV11)</f>
        <v>150</v>
      </c>
      <c r="DA11" s="319">
        <f t="shared" si="23"/>
        <v>0</v>
      </c>
      <c r="DB11" s="320">
        <f t="shared" ref="DB11" si="24">CZ11-DA11</f>
        <v>150</v>
      </c>
      <c r="DC11" s="321">
        <f t="shared" ref="DC11" si="25">(BN11*(BV11+CE11)+BO11*(CN11+CW11))*1.18</f>
        <v>176332.76310000001</v>
      </c>
      <c r="DD11" s="322">
        <v>9146.2800000000007</v>
      </c>
      <c r="DE11" s="323">
        <v>9146.2800000000007</v>
      </c>
      <c r="DF11" s="324">
        <f t="shared" ref="DF11" si="26">BP11/0.06/1000</f>
        <v>0.33333333333333337</v>
      </c>
      <c r="DG11" s="325"/>
      <c r="DH11" s="326">
        <f t="shared" ref="DH11" si="27">BR11/0.06/1000</f>
        <v>0.25</v>
      </c>
      <c r="DI11" s="324"/>
      <c r="DJ11" s="324">
        <f t="shared" ref="DJ11" si="28">BT11/0.06/1000</f>
        <v>0.25</v>
      </c>
      <c r="DK11" s="324"/>
      <c r="DL11" s="327">
        <f t="shared" ref="DL11:DM11" si="29">DF11+DH11+DJ11</f>
        <v>0.83333333333333337</v>
      </c>
      <c r="DM11" s="327">
        <f t="shared" si="29"/>
        <v>0</v>
      </c>
      <c r="DN11" s="328">
        <f t="shared" ref="DN11" si="30">DL11-DM11</f>
        <v>0.83333333333333337</v>
      </c>
      <c r="DO11" s="326">
        <f t="shared" ref="DO11" si="31">BY11/0.06/1000</f>
        <v>0.25</v>
      </c>
      <c r="DP11" s="326"/>
      <c r="DQ11" s="326">
        <f t="shared" ref="DQ11" si="32">CA11/0.06/1000</f>
        <v>0.25</v>
      </c>
      <c r="DR11" s="326"/>
      <c r="DS11" s="326">
        <f t="shared" ref="DS11" si="33">CC11/0.06/1000</f>
        <v>0.25</v>
      </c>
      <c r="DT11" s="326"/>
      <c r="DU11" s="327">
        <f t="shared" ref="DU11:DV11" si="34">DO11+DQ11+DS11</f>
        <v>0.75</v>
      </c>
      <c r="DV11" s="327">
        <f t="shared" si="34"/>
        <v>0</v>
      </c>
      <c r="DW11" s="328">
        <f t="shared" ref="DW11" si="35">DU11-DV11</f>
        <v>0.75</v>
      </c>
      <c r="DX11" s="326">
        <f t="shared" ref="DX11" si="36">CH11/0.06/1000</f>
        <v>8.3333333333333343E-2</v>
      </c>
      <c r="DY11" s="326"/>
      <c r="DZ11" s="326">
        <f t="shared" ref="DZ11" si="37">CJ11/0.06/1000</f>
        <v>8.3333333333333343E-2</v>
      </c>
      <c r="EA11" s="326"/>
      <c r="EB11" s="326">
        <f t="shared" ref="EB11" si="38">CL11/0.06/1000</f>
        <v>8.3333333333333343E-2</v>
      </c>
      <c r="EC11" s="326"/>
      <c r="ED11" s="327">
        <f t="shared" ref="ED11:EE11" si="39">DX11+DZ11+EB11</f>
        <v>0.25</v>
      </c>
      <c r="EE11" s="327">
        <f t="shared" si="39"/>
        <v>0</v>
      </c>
      <c r="EF11" s="328">
        <f t="shared" ref="EF11" si="40">ED11-EE11</f>
        <v>0.25</v>
      </c>
      <c r="EG11" s="326">
        <f t="shared" ref="EG11" si="41">CQ11/0.06/1000</f>
        <v>0.16666666666666669</v>
      </c>
      <c r="EH11" s="326"/>
      <c r="EI11" s="326">
        <f t="shared" ref="EI11" si="42">CS11/0.06/1000</f>
        <v>0.25</v>
      </c>
      <c r="EJ11" s="326"/>
      <c r="EK11" s="326">
        <f t="shared" ref="EK11" si="43">CU11/0.06/1000</f>
        <v>0.25</v>
      </c>
      <c r="EL11" s="326"/>
      <c r="EM11" s="327">
        <f t="shared" ref="EM11:EN11" si="44">EG11+EI11+EK11</f>
        <v>0.66666666666666674</v>
      </c>
      <c r="EN11" s="327">
        <f t="shared" si="44"/>
        <v>0</v>
      </c>
      <c r="EO11" s="328">
        <f t="shared" ref="EO11" si="45">EM11-EN11</f>
        <v>0.66666666666666674</v>
      </c>
      <c r="EP11" s="329">
        <f t="shared" ref="EP11" si="46">SUM(EM11,ED11,DU11,DL11)</f>
        <v>2.5</v>
      </c>
      <c r="EQ11" s="330"/>
      <c r="ER11" s="328">
        <f t="shared" ref="ER11" si="47">EP11-EQ11</f>
        <v>2.5</v>
      </c>
      <c r="ES11" s="331">
        <f t="shared" ref="ES11" si="48">(DD11*(DL11+DU11)+DE11*(ED11+EM11))*1.18</f>
        <v>26981.526000000005</v>
      </c>
    </row>
    <row r="12" spans="1:149" ht="48.75" customHeight="1">
      <c r="A12" s="334" t="s">
        <v>443</v>
      </c>
      <c r="B12" s="91"/>
    </row>
    <row r="13" spans="1:149" ht="15.75">
      <c r="A13" s="1097">
        <v>341949</v>
      </c>
      <c r="B13" s="1097"/>
    </row>
  </sheetData>
  <mergeCells count="91">
    <mergeCell ref="DX9:DY9"/>
    <mergeCell ref="CU9:CV9"/>
    <mergeCell ref="DL9:DN9"/>
    <mergeCell ref="DO9:DP9"/>
    <mergeCell ref="DQ9:DR9"/>
    <mergeCell ref="DS9:DT9"/>
    <mergeCell ref="DU9:DW9"/>
    <mergeCell ref="DF9:DG9"/>
    <mergeCell ref="DH9:DI9"/>
    <mergeCell ref="DJ9:DK9"/>
    <mergeCell ref="DE8:DE10"/>
    <mergeCell ref="DD8:DD10"/>
    <mergeCell ref="EM9:EO9"/>
    <mergeCell ref="EP9:ER9"/>
    <mergeCell ref="DZ9:EA9"/>
    <mergeCell ref="EB9:EC9"/>
    <mergeCell ref="ED9:EF9"/>
    <mergeCell ref="EG9:EH9"/>
    <mergeCell ref="EI9:EJ9"/>
    <mergeCell ref="EK9:EL9"/>
    <mergeCell ref="A13:B13"/>
    <mergeCell ref="BC9:BD9"/>
    <mergeCell ref="CS9:CT9"/>
    <mergeCell ref="BG9:BI9"/>
    <mergeCell ref="BJ9:BL9"/>
    <mergeCell ref="BP9:BQ9"/>
    <mergeCell ref="BR9:BS9"/>
    <mergeCell ref="BT9:BU9"/>
    <mergeCell ref="BV9:BX9"/>
    <mergeCell ref="BY9:BZ9"/>
    <mergeCell ref="CA9:CB9"/>
    <mergeCell ref="CC9:CD9"/>
    <mergeCell ref="CE9:CG9"/>
    <mergeCell ref="CH9:CI9"/>
    <mergeCell ref="CJ9:CK9"/>
    <mergeCell ref="CL9:CM9"/>
    <mergeCell ref="Z9:AA9"/>
    <mergeCell ref="AB9:AC9"/>
    <mergeCell ref="V7:V10"/>
    <mergeCell ref="W7:W10"/>
    <mergeCell ref="X7:BM7"/>
    <mergeCell ref="BE9:BF9"/>
    <mergeCell ref="AF9:AH9"/>
    <mergeCell ref="AI9:AJ9"/>
    <mergeCell ref="AK9:AL9"/>
    <mergeCell ref="AM9:AN9"/>
    <mergeCell ref="AO9:AQ9"/>
    <mergeCell ref="AR9:AS9"/>
    <mergeCell ref="AT9:AU9"/>
    <mergeCell ref="AV9:AW9"/>
    <mergeCell ref="AX9:AZ9"/>
    <mergeCell ref="BA9:BB9"/>
    <mergeCell ref="BN8:BN10"/>
    <mergeCell ref="BO8:BO10"/>
    <mergeCell ref="BP8:DB8"/>
    <mergeCell ref="DC8:DC10"/>
    <mergeCell ref="CQ9:CR9"/>
    <mergeCell ref="CW9:CY9"/>
    <mergeCell ref="CZ9:DB9"/>
    <mergeCell ref="CN9:CP9"/>
    <mergeCell ref="BN7:DC7"/>
    <mergeCell ref="DD7:ES7"/>
    <mergeCell ref="E8:S8"/>
    <mergeCell ref="X8:X10"/>
    <mergeCell ref="Y8:Y10"/>
    <mergeCell ref="Z8:BL8"/>
    <mergeCell ref="BM8:BM10"/>
    <mergeCell ref="U7:U10"/>
    <mergeCell ref="AD9:AE9"/>
    <mergeCell ref="DF8:ER8"/>
    <mergeCell ref="ES8:ES10"/>
    <mergeCell ref="E9:E10"/>
    <mergeCell ref="F9:F10"/>
    <mergeCell ref="G9:G10"/>
    <mergeCell ref="H9:H10"/>
    <mergeCell ref="I9:I10"/>
    <mergeCell ref="A7:A10"/>
    <mergeCell ref="B7:B10"/>
    <mergeCell ref="C7:C10"/>
    <mergeCell ref="D7:D10"/>
    <mergeCell ref="T7:T10"/>
    <mergeCell ref="M9:M10"/>
    <mergeCell ref="N9:N10"/>
    <mergeCell ref="O9:O10"/>
    <mergeCell ref="P9:P10"/>
    <mergeCell ref="J9:J10"/>
    <mergeCell ref="K9:K10"/>
    <mergeCell ref="L9:L10"/>
    <mergeCell ref="Q9:Q10"/>
    <mergeCell ref="R9:R10"/>
    <mergeCell ref="S9:S10"/>
  </mergeCells>
  <pageMargins left="0.23622047244094491" right="0.19685039370078741" top="0.19685039370078741" bottom="0.31496062992125984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M13"/>
  <sheetViews>
    <sheetView topLeftCell="A5" zoomScale="80" zoomScaleNormal="80" workbookViewId="0">
      <pane xSplit="2" ySplit="6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2.75" outlineLevelCol="1"/>
  <cols>
    <col min="1" max="1" width="5.5703125" customWidth="1"/>
    <col min="2" max="2" width="34.28515625" customWidth="1"/>
    <col min="3" max="3" width="22.85546875" customWidth="1"/>
    <col min="4" max="4" width="15.42578125" customWidth="1"/>
    <col min="5" max="18" width="13.7109375" hidden="1" customWidth="1" outlineLevel="1"/>
    <col min="19" max="19" width="16.5703125" hidden="1" customWidth="1" outlineLevel="1"/>
    <col min="20" max="20" width="18.140625" customWidth="1" collapsed="1"/>
    <col min="21" max="21" width="18.7109375" style="276" customWidth="1"/>
    <col min="22" max="23" width="18.140625" customWidth="1"/>
    <col min="24" max="25" width="14.140625" customWidth="1"/>
    <col min="26" max="31" width="11.5703125" hidden="1" customWidth="1" outlineLevel="1"/>
    <col min="32" max="32" width="12.7109375" customWidth="1" collapsed="1"/>
    <col min="33" max="33" width="12" hidden="1" customWidth="1" outlineLevel="1"/>
    <col min="34" max="34" width="13.140625" hidden="1" customWidth="1" outlineLevel="1"/>
    <col min="35" max="40" width="11.42578125" hidden="1" customWidth="1" outlineLevel="1"/>
    <col min="41" max="41" width="12.140625" customWidth="1" collapsed="1"/>
    <col min="42" max="42" width="12.140625" hidden="1" customWidth="1" outlineLevel="1"/>
    <col min="43" max="43" width="12.5703125" hidden="1" customWidth="1" outlineLevel="1"/>
    <col min="44" max="49" width="11.42578125" hidden="1" customWidth="1" outlineLevel="1"/>
    <col min="50" max="50" width="12.42578125" customWidth="1" collapsed="1"/>
    <col min="51" max="51" width="11.5703125" hidden="1" customWidth="1" outlineLevel="1"/>
    <col min="52" max="52" width="12.5703125" hidden="1" customWidth="1" outlineLevel="1"/>
    <col min="53" max="54" width="12.42578125" hidden="1" customWidth="1" outlineLevel="1"/>
    <col min="55" max="56" width="11.7109375" hidden="1" customWidth="1" outlineLevel="1"/>
    <col min="57" max="58" width="12.42578125" hidden="1" customWidth="1" outlineLevel="1"/>
    <col min="59" max="59" width="12.42578125" customWidth="1" collapsed="1"/>
    <col min="60" max="60" width="12.42578125" hidden="1" customWidth="1" outlineLevel="1"/>
    <col min="61" max="61" width="12.5703125" hidden="1" customWidth="1" outlineLevel="1"/>
    <col min="62" max="62" width="14.28515625" customWidth="1" collapsed="1"/>
    <col min="63" max="64" width="14.28515625" hidden="1" customWidth="1" outlineLevel="1"/>
    <col min="65" max="65" width="16.85546875" bestFit="1" customWidth="1" collapsed="1"/>
    <col min="257" max="257" width="5.5703125" customWidth="1"/>
    <col min="258" max="258" width="34.28515625" customWidth="1"/>
    <col min="259" max="259" width="22.85546875" customWidth="1"/>
    <col min="260" max="260" width="15.42578125" customWidth="1"/>
    <col min="261" max="275" width="0" hidden="1" customWidth="1"/>
    <col min="276" max="276" width="18.140625" customWidth="1"/>
    <col min="277" max="277" width="18.7109375" customWidth="1"/>
    <col min="278" max="279" width="18.140625" customWidth="1"/>
    <col min="280" max="281" width="14.140625" customWidth="1"/>
    <col min="282" max="287" width="0" hidden="1" customWidth="1"/>
    <col min="288" max="288" width="12.7109375" customWidth="1"/>
    <col min="289" max="296" width="0" hidden="1" customWidth="1"/>
    <col min="297" max="297" width="12.140625" customWidth="1"/>
    <col min="298" max="305" width="0" hidden="1" customWidth="1"/>
    <col min="306" max="306" width="12.42578125" customWidth="1"/>
    <col min="307" max="314" width="0" hidden="1" customWidth="1"/>
    <col min="315" max="315" width="12.42578125" customWidth="1"/>
    <col min="316" max="317" width="0" hidden="1" customWidth="1"/>
    <col min="318" max="318" width="14.28515625" customWidth="1"/>
    <col min="319" max="320" width="0" hidden="1" customWidth="1"/>
    <col min="321" max="321" width="16.85546875" bestFit="1" customWidth="1"/>
    <col min="513" max="513" width="5.5703125" customWidth="1"/>
    <col min="514" max="514" width="34.28515625" customWidth="1"/>
    <col min="515" max="515" width="22.85546875" customWidth="1"/>
    <col min="516" max="516" width="15.42578125" customWidth="1"/>
    <col min="517" max="531" width="0" hidden="1" customWidth="1"/>
    <col min="532" max="532" width="18.140625" customWidth="1"/>
    <col min="533" max="533" width="18.7109375" customWidth="1"/>
    <col min="534" max="535" width="18.140625" customWidth="1"/>
    <col min="536" max="537" width="14.140625" customWidth="1"/>
    <col min="538" max="543" width="0" hidden="1" customWidth="1"/>
    <col min="544" max="544" width="12.7109375" customWidth="1"/>
    <col min="545" max="552" width="0" hidden="1" customWidth="1"/>
    <col min="553" max="553" width="12.140625" customWidth="1"/>
    <col min="554" max="561" width="0" hidden="1" customWidth="1"/>
    <col min="562" max="562" width="12.42578125" customWidth="1"/>
    <col min="563" max="570" width="0" hidden="1" customWidth="1"/>
    <col min="571" max="571" width="12.42578125" customWidth="1"/>
    <col min="572" max="573" width="0" hidden="1" customWidth="1"/>
    <col min="574" max="574" width="14.28515625" customWidth="1"/>
    <col min="575" max="576" width="0" hidden="1" customWidth="1"/>
    <col min="577" max="577" width="16.85546875" bestFit="1" customWidth="1"/>
    <col min="769" max="769" width="5.5703125" customWidth="1"/>
    <col min="770" max="770" width="34.28515625" customWidth="1"/>
    <col min="771" max="771" width="22.85546875" customWidth="1"/>
    <col min="772" max="772" width="15.42578125" customWidth="1"/>
    <col min="773" max="787" width="0" hidden="1" customWidth="1"/>
    <col min="788" max="788" width="18.140625" customWidth="1"/>
    <col min="789" max="789" width="18.7109375" customWidth="1"/>
    <col min="790" max="791" width="18.140625" customWidth="1"/>
    <col min="792" max="793" width="14.140625" customWidth="1"/>
    <col min="794" max="799" width="0" hidden="1" customWidth="1"/>
    <col min="800" max="800" width="12.7109375" customWidth="1"/>
    <col min="801" max="808" width="0" hidden="1" customWidth="1"/>
    <col min="809" max="809" width="12.140625" customWidth="1"/>
    <col min="810" max="817" width="0" hidden="1" customWidth="1"/>
    <col min="818" max="818" width="12.42578125" customWidth="1"/>
    <col min="819" max="826" width="0" hidden="1" customWidth="1"/>
    <col min="827" max="827" width="12.42578125" customWidth="1"/>
    <col min="828" max="829" width="0" hidden="1" customWidth="1"/>
    <col min="830" max="830" width="14.28515625" customWidth="1"/>
    <col min="831" max="832" width="0" hidden="1" customWidth="1"/>
    <col min="833" max="833" width="16.85546875" bestFit="1" customWidth="1"/>
    <col min="1025" max="1025" width="5.5703125" customWidth="1"/>
    <col min="1026" max="1026" width="34.28515625" customWidth="1"/>
    <col min="1027" max="1027" width="22.85546875" customWidth="1"/>
    <col min="1028" max="1028" width="15.42578125" customWidth="1"/>
    <col min="1029" max="1043" width="0" hidden="1" customWidth="1"/>
    <col min="1044" max="1044" width="18.140625" customWidth="1"/>
    <col min="1045" max="1045" width="18.7109375" customWidth="1"/>
    <col min="1046" max="1047" width="18.140625" customWidth="1"/>
    <col min="1048" max="1049" width="14.140625" customWidth="1"/>
    <col min="1050" max="1055" width="0" hidden="1" customWidth="1"/>
    <col min="1056" max="1056" width="12.7109375" customWidth="1"/>
    <col min="1057" max="1064" width="0" hidden="1" customWidth="1"/>
    <col min="1065" max="1065" width="12.140625" customWidth="1"/>
    <col min="1066" max="1073" width="0" hidden="1" customWidth="1"/>
    <col min="1074" max="1074" width="12.42578125" customWidth="1"/>
    <col min="1075" max="1082" width="0" hidden="1" customWidth="1"/>
    <col min="1083" max="1083" width="12.42578125" customWidth="1"/>
    <col min="1084" max="1085" width="0" hidden="1" customWidth="1"/>
    <col min="1086" max="1086" width="14.28515625" customWidth="1"/>
    <col min="1087" max="1088" width="0" hidden="1" customWidth="1"/>
    <col min="1089" max="1089" width="16.85546875" bestFit="1" customWidth="1"/>
    <col min="1281" max="1281" width="5.5703125" customWidth="1"/>
    <col min="1282" max="1282" width="34.28515625" customWidth="1"/>
    <col min="1283" max="1283" width="22.85546875" customWidth="1"/>
    <col min="1284" max="1284" width="15.42578125" customWidth="1"/>
    <col min="1285" max="1299" width="0" hidden="1" customWidth="1"/>
    <col min="1300" max="1300" width="18.140625" customWidth="1"/>
    <col min="1301" max="1301" width="18.7109375" customWidth="1"/>
    <col min="1302" max="1303" width="18.140625" customWidth="1"/>
    <col min="1304" max="1305" width="14.140625" customWidth="1"/>
    <col min="1306" max="1311" width="0" hidden="1" customWidth="1"/>
    <col min="1312" max="1312" width="12.7109375" customWidth="1"/>
    <col min="1313" max="1320" width="0" hidden="1" customWidth="1"/>
    <col min="1321" max="1321" width="12.140625" customWidth="1"/>
    <col min="1322" max="1329" width="0" hidden="1" customWidth="1"/>
    <col min="1330" max="1330" width="12.42578125" customWidth="1"/>
    <col min="1331" max="1338" width="0" hidden="1" customWidth="1"/>
    <col min="1339" max="1339" width="12.42578125" customWidth="1"/>
    <col min="1340" max="1341" width="0" hidden="1" customWidth="1"/>
    <col min="1342" max="1342" width="14.28515625" customWidth="1"/>
    <col min="1343" max="1344" width="0" hidden="1" customWidth="1"/>
    <col min="1345" max="1345" width="16.85546875" bestFit="1" customWidth="1"/>
    <col min="1537" max="1537" width="5.5703125" customWidth="1"/>
    <col min="1538" max="1538" width="34.28515625" customWidth="1"/>
    <col min="1539" max="1539" width="22.85546875" customWidth="1"/>
    <col min="1540" max="1540" width="15.42578125" customWidth="1"/>
    <col min="1541" max="1555" width="0" hidden="1" customWidth="1"/>
    <col min="1556" max="1556" width="18.140625" customWidth="1"/>
    <col min="1557" max="1557" width="18.7109375" customWidth="1"/>
    <col min="1558" max="1559" width="18.140625" customWidth="1"/>
    <col min="1560" max="1561" width="14.140625" customWidth="1"/>
    <col min="1562" max="1567" width="0" hidden="1" customWidth="1"/>
    <col min="1568" max="1568" width="12.7109375" customWidth="1"/>
    <col min="1569" max="1576" width="0" hidden="1" customWidth="1"/>
    <col min="1577" max="1577" width="12.140625" customWidth="1"/>
    <col min="1578" max="1585" width="0" hidden="1" customWidth="1"/>
    <col min="1586" max="1586" width="12.42578125" customWidth="1"/>
    <col min="1587" max="1594" width="0" hidden="1" customWidth="1"/>
    <col min="1595" max="1595" width="12.42578125" customWidth="1"/>
    <col min="1596" max="1597" width="0" hidden="1" customWidth="1"/>
    <col min="1598" max="1598" width="14.28515625" customWidth="1"/>
    <col min="1599" max="1600" width="0" hidden="1" customWidth="1"/>
    <col min="1601" max="1601" width="16.85546875" bestFit="1" customWidth="1"/>
    <col min="1793" max="1793" width="5.5703125" customWidth="1"/>
    <col min="1794" max="1794" width="34.28515625" customWidth="1"/>
    <col min="1795" max="1795" width="22.85546875" customWidth="1"/>
    <col min="1796" max="1796" width="15.42578125" customWidth="1"/>
    <col min="1797" max="1811" width="0" hidden="1" customWidth="1"/>
    <col min="1812" max="1812" width="18.140625" customWidth="1"/>
    <col min="1813" max="1813" width="18.7109375" customWidth="1"/>
    <col min="1814" max="1815" width="18.140625" customWidth="1"/>
    <col min="1816" max="1817" width="14.140625" customWidth="1"/>
    <col min="1818" max="1823" width="0" hidden="1" customWidth="1"/>
    <col min="1824" max="1824" width="12.7109375" customWidth="1"/>
    <col min="1825" max="1832" width="0" hidden="1" customWidth="1"/>
    <col min="1833" max="1833" width="12.140625" customWidth="1"/>
    <col min="1834" max="1841" width="0" hidden="1" customWidth="1"/>
    <col min="1842" max="1842" width="12.42578125" customWidth="1"/>
    <col min="1843" max="1850" width="0" hidden="1" customWidth="1"/>
    <col min="1851" max="1851" width="12.42578125" customWidth="1"/>
    <col min="1852" max="1853" width="0" hidden="1" customWidth="1"/>
    <col min="1854" max="1854" width="14.28515625" customWidth="1"/>
    <col min="1855" max="1856" width="0" hidden="1" customWidth="1"/>
    <col min="1857" max="1857" width="16.85546875" bestFit="1" customWidth="1"/>
    <col min="2049" max="2049" width="5.5703125" customWidth="1"/>
    <col min="2050" max="2050" width="34.28515625" customWidth="1"/>
    <col min="2051" max="2051" width="22.85546875" customWidth="1"/>
    <col min="2052" max="2052" width="15.42578125" customWidth="1"/>
    <col min="2053" max="2067" width="0" hidden="1" customWidth="1"/>
    <col min="2068" max="2068" width="18.140625" customWidth="1"/>
    <col min="2069" max="2069" width="18.7109375" customWidth="1"/>
    <col min="2070" max="2071" width="18.140625" customWidth="1"/>
    <col min="2072" max="2073" width="14.140625" customWidth="1"/>
    <col min="2074" max="2079" width="0" hidden="1" customWidth="1"/>
    <col min="2080" max="2080" width="12.7109375" customWidth="1"/>
    <col min="2081" max="2088" width="0" hidden="1" customWidth="1"/>
    <col min="2089" max="2089" width="12.140625" customWidth="1"/>
    <col min="2090" max="2097" width="0" hidden="1" customWidth="1"/>
    <col min="2098" max="2098" width="12.42578125" customWidth="1"/>
    <col min="2099" max="2106" width="0" hidden="1" customWidth="1"/>
    <col min="2107" max="2107" width="12.42578125" customWidth="1"/>
    <col min="2108" max="2109" width="0" hidden="1" customWidth="1"/>
    <col min="2110" max="2110" width="14.28515625" customWidth="1"/>
    <col min="2111" max="2112" width="0" hidden="1" customWidth="1"/>
    <col min="2113" max="2113" width="16.85546875" bestFit="1" customWidth="1"/>
    <col min="2305" max="2305" width="5.5703125" customWidth="1"/>
    <col min="2306" max="2306" width="34.28515625" customWidth="1"/>
    <col min="2307" max="2307" width="22.85546875" customWidth="1"/>
    <col min="2308" max="2308" width="15.42578125" customWidth="1"/>
    <col min="2309" max="2323" width="0" hidden="1" customWidth="1"/>
    <col min="2324" max="2324" width="18.140625" customWidth="1"/>
    <col min="2325" max="2325" width="18.7109375" customWidth="1"/>
    <col min="2326" max="2327" width="18.140625" customWidth="1"/>
    <col min="2328" max="2329" width="14.140625" customWidth="1"/>
    <col min="2330" max="2335" width="0" hidden="1" customWidth="1"/>
    <col min="2336" max="2336" width="12.7109375" customWidth="1"/>
    <col min="2337" max="2344" width="0" hidden="1" customWidth="1"/>
    <col min="2345" max="2345" width="12.140625" customWidth="1"/>
    <col min="2346" max="2353" width="0" hidden="1" customWidth="1"/>
    <col min="2354" max="2354" width="12.42578125" customWidth="1"/>
    <col min="2355" max="2362" width="0" hidden="1" customWidth="1"/>
    <col min="2363" max="2363" width="12.42578125" customWidth="1"/>
    <col min="2364" max="2365" width="0" hidden="1" customWidth="1"/>
    <col min="2366" max="2366" width="14.28515625" customWidth="1"/>
    <col min="2367" max="2368" width="0" hidden="1" customWidth="1"/>
    <col min="2369" max="2369" width="16.85546875" bestFit="1" customWidth="1"/>
    <col min="2561" max="2561" width="5.5703125" customWidth="1"/>
    <col min="2562" max="2562" width="34.28515625" customWidth="1"/>
    <col min="2563" max="2563" width="22.85546875" customWidth="1"/>
    <col min="2564" max="2564" width="15.42578125" customWidth="1"/>
    <col min="2565" max="2579" width="0" hidden="1" customWidth="1"/>
    <col min="2580" max="2580" width="18.140625" customWidth="1"/>
    <col min="2581" max="2581" width="18.7109375" customWidth="1"/>
    <col min="2582" max="2583" width="18.140625" customWidth="1"/>
    <col min="2584" max="2585" width="14.140625" customWidth="1"/>
    <col min="2586" max="2591" width="0" hidden="1" customWidth="1"/>
    <col min="2592" max="2592" width="12.7109375" customWidth="1"/>
    <col min="2593" max="2600" width="0" hidden="1" customWidth="1"/>
    <col min="2601" max="2601" width="12.140625" customWidth="1"/>
    <col min="2602" max="2609" width="0" hidden="1" customWidth="1"/>
    <col min="2610" max="2610" width="12.42578125" customWidth="1"/>
    <col min="2611" max="2618" width="0" hidden="1" customWidth="1"/>
    <col min="2619" max="2619" width="12.42578125" customWidth="1"/>
    <col min="2620" max="2621" width="0" hidden="1" customWidth="1"/>
    <col min="2622" max="2622" width="14.28515625" customWidth="1"/>
    <col min="2623" max="2624" width="0" hidden="1" customWidth="1"/>
    <col min="2625" max="2625" width="16.85546875" bestFit="1" customWidth="1"/>
    <col min="2817" max="2817" width="5.5703125" customWidth="1"/>
    <col min="2818" max="2818" width="34.28515625" customWidth="1"/>
    <col min="2819" max="2819" width="22.85546875" customWidth="1"/>
    <col min="2820" max="2820" width="15.42578125" customWidth="1"/>
    <col min="2821" max="2835" width="0" hidden="1" customWidth="1"/>
    <col min="2836" max="2836" width="18.140625" customWidth="1"/>
    <col min="2837" max="2837" width="18.7109375" customWidth="1"/>
    <col min="2838" max="2839" width="18.140625" customWidth="1"/>
    <col min="2840" max="2841" width="14.140625" customWidth="1"/>
    <col min="2842" max="2847" width="0" hidden="1" customWidth="1"/>
    <col min="2848" max="2848" width="12.7109375" customWidth="1"/>
    <col min="2849" max="2856" width="0" hidden="1" customWidth="1"/>
    <col min="2857" max="2857" width="12.140625" customWidth="1"/>
    <col min="2858" max="2865" width="0" hidden="1" customWidth="1"/>
    <col min="2866" max="2866" width="12.42578125" customWidth="1"/>
    <col min="2867" max="2874" width="0" hidden="1" customWidth="1"/>
    <col min="2875" max="2875" width="12.42578125" customWidth="1"/>
    <col min="2876" max="2877" width="0" hidden="1" customWidth="1"/>
    <col min="2878" max="2878" width="14.28515625" customWidth="1"/>
    <col min="2879" max="2880" width="0" hidden="1" customWidth="1"/>
    <col min="2881" max="2881" width="16.85546875" bestFit="1" customWidth="1"/>
    <col min="3073" max="3073" width="5.5703125" customWidth="1"/>
    <col min="3074" max="3074" width="34.28515625" customWidth="1"/>
    <col min="3075" max="3075" width="22.85546875" customWidth="1"/>
    <col min="3076" max="3076" width="15.42578125" customWidth="1"/>
    <col min="3077" max="3091" width="0" hidden="1" customWidth="1"/>
    <col min="3092" max="3092" width="18.140625" customWidth="1"/>
    <col min="3093" max="3093" width="18.7109375" customWidth="1"/>
    <col min="3094" max="3095" width="18.140625" customWidth="1"/>
    <col min="3096" max="3097" width="14.140625" customWidth="1"/>
    <col min="3098" max="3103" width="0" hidden="1" customWidth="1"/>
    <col min="3104" max="3104" width="12.7109375" customWidth="1"/>
    <col min="3105" max="3112" width="0" hidden="1" customWidth="1"/>
    <col min="3113" max="3113" width="12.140625" customWidth="1"/>
    <col min="3114" max="3121" width="0" hidden="1" customWidth="1"/>
    <col min="3122" max="3122" width="12.42578125" customWidth="1"/>
    <col min="3123" max="3130" width="0" hidden="1" customWidth="1"/>
    <col min="3131" max="3131" width="12.42578125" customWidth="1"/>
    <col min="3132" max="3133" width="0" hidden="1" customWidth="1"/>
    <col min="3134" max="3134" width="14.28515625" customWidth="1"/>
    <col min="3135" max="3136" width="0" hidden="1" customWidth="1"/>
    <col min="3137" max="3137" width="16.85546875" bestFit="1" customWidth="1"/>
    <col min="3329" max="3329" width="5.5703125" customWidth="1"/>
    <col min="3330" max="3330" width="34.28515625" customWidth="1"/>
    <col min="3331" max="3331" width="22.85546875" customWidth="1"/>
    <col min="3332" max="3332" width="15.42578125" customWidth="1"/>
    <col min="3333" max="3347" width="0" hidden="1" customWidth="1"/>
    <col min="3348" max="3348" width="18.140625" customWidth="1"/>
    <col min="3349" max="3349" width="18.7109375" customWidth="1"/>
    <col min="3350" max="3351" width="18.140625" customWidth="1"/>
    <col min="3352" max="3353" width="14.140625" customWidth="1"/>
    <col min="3354" max="3359" width="0" hidden="1" customWidth="1"/>
    <col min="3360" max="3360" width="12.7109375" customWidth="1"/>
    <col min="3361" max="3368" width="0" hidden="1" customWidth="1"/>
    <col min="3369" max="3369" width="12.140625" customWidth="1"/>
    <col min="3370" max="3377" width="0" hidden="1" customWidth="1"/>
    <col min="3378" max="3378" width="12.42578125" customWidth="1"/>
    <col min="3379" max="3386" width="0" hidden="1" customWidth="1"/>
    <col min="3387" max="3387" width="12.42578125" customWidth="1"/>
    <col min="3388" max="3389" width="0" hidden="1" customWidth="1"/>
    <col min="3390" max="3390" width="14.28515625" customWidth="1"/>
    <col min="3391" max="3392" width="0" hidden="1" customWidth="1"/>
    <col min="3393" max="3393" width="16.85546875" bestFit="1" customWidth="1"/>
    <col min="3585" max="3585" width="5.5703125" customWidth="1"/>
    <col min="3586" max="3586" width="34.28515625" customWidth="1"/>
    <col min="3587" max="3587" width="22.85546875" customWidth="1"/>
    <col min="3588" max="3588" width="15.42578125" customWidth="1"/>
    <col min="3589" max="3603" width="0" hidden="1" customWidth="1"/>
    <col min="3604" max="3604" width="18.140625" customWidth="1"/>
    <col min="3605" max="3605" width="18.7109375" customWidth="1"/>
    <col min="3606" max="3607" width="18.140625" customWidth="1"/>
    <col min="3608" max="3609" width="14.140625" customWidth="1"/>
    <col min="3610" max="3615" width="0" hidden="1" customWidth="1"/>
    <col min="3616" max="3616" width="12.7109375" customWidth="1"/>
    <col min="3617" max="3624" width="0" hidden="1" customWidth="1"/>
    <col min="3625" max="3625" width="12.140625" customWidth="1"/>
    <col min="3626" max="3633" width="0" hidden="1" customWidth="1"/>
    <col min="3634" max="3634" width="12.42578125" customWidth="1"/>
    <col min="3635" max="3642" width="0" hidden="1" customWidth="1"/>
    <col min="3643" max="3643" width="12.42578125" customWidth="1"/>
    <col min="3644" max="3645" width="0" hidden="1" customWidth="1"/>
    <col min="3646" max="3646" width="14.28515625" customWidth="1"/>
    <col min="3647" max="3648" width="0" hidden="1" customWidth="1"/>
    <col min="3649" max="3649" width="16.85546875" bestFit="1" customWidth="1"/>
    <col min="3841" max="3841" width="5.5703125" customWidth="1"/>
    <col min="3842" max="3842" width="34.28515625" customWidth="1"/>
    <col min="3843" max="3843" width="22.85546875" customWidth="1"/>
    <col min="3844" max="3844" width="15.42578125" customWidth="1"/>
    <col min="3845" max="3859" width="0" hidden="1" customWidth="1"/>
    <col min="3860" max="3860" width="18.140625" customWidth="1"/>
    <col min="3861" max="3861" width="18.7109375" customWidth="1"/>
    <col min="3862" max="3863" width="18.140625" customWidth="1"/>
    <col min="3864" max="3865" width="14.140625" customWidth="1"/>
    <col min="3866" max="3871" width="0" hidden="1" customWidth="1"/>
    <col min="3872" max="3872" width="12.7109375" customWidth="1"/>
    <col min="3873" max="3880" width="0" hidden="1" customWidth="1"/>
    <col min="3881" max="3881" width="12.140625" customWidth="1"/>
    <col min="3882" max="3889" width="0" hidden="1" customWidth="1"/>
    <col min="3890" max="3890" width="12.42578125" customWidth="1"/>
    <col min="3891" max="3898" width="0" hidden="1" customWidth="1"/>
    <col min="3899" max="3899" width="12.42578125" customWidth="1"/>
    <col min="3900" max="3901" width="0" hidden="1" customWidth="1"/>
    <col min="3902" max="3902" width="14.28515625" customWidth="1"/>
    <col min="3903" max="3904" width="0" hidden="1" customWidth="1"/>
    <col min="3905" max="3905" width="16.85546875" bestFit="1" customWidth="1"/>
    <col min="4097" max="4097" width="5.5703125" customWidth="1"/>
    <col min="4098" max="4098" width="34.28515625" customWidth="1"/>
    <col min="4099" max="4099" width="22.85546875" customWidth="1"/>
    <col min="4100" max="4100" width="15.42578125" customWidth="1"/>
    <col min="4101" max="4115" width="0" hidden="1" customWidth="1"/>
    <col min="4116" max="4116" width="18.140625" customWidth="1"/>
    <col min="4117" max="4117" width="18.7109375" customWidth="1"/>
    <col min="4118" max="4119" width="18.140625" customWidth="1"/>
    <col min="4120" max="4121" width="14.140625" customWidth="1"/>
    <col min="4122" max="4127" width="0" hidden="1" customWidth="1"/>
    <col min="4128" max="4128" width="12.7109375" customWidth="1"/>
    <col min="4129" max="4136" width="0" hidden="1" customWidth="1"/>
    <col min="4137" max="4137" width="12.140625" customWidth="1"/>
    <col min="4138" max="4145" width="0" hidden="1" customWidth="1"/>
    <col min="4146" max="4146" width="12.42578125" customWidth="1"/>
    <col min="4147" max="4154" width="0" hidden="1" customWidth="1"/>
    <col min="4155" max="4155" width="12.42578125" customWidth="1"/>
    <col min="4156" max="4157" width="0" hidden="1" customWidth="1"/>
    <col min="4158" max="4158" width="14.28515625" customWidth="1"/>
    <col min="4159" max="4160" width="0" hidden="1" customWidth="1"/>
    <col min="4161" max="4161" width="16.85546875" bestFit="1" customWidth="1"/>
    <col min="4353" max="4353" width="5.5703125" customWidth="1"/>
    <col min="4354" max="4354" width="34.28515625" customWidth="1"/>
    <col min="4355" max="4355" width="22.85546875" customWidth="1"/>
    <col min="4356" max="4356" width="15.42578125" customWidth="1"/>
    <col min="4357" max="4371" width="0" hidden="1" customWidth="1"/>
    <col min="4372" max="4372" width="18.140625" customWidth="1"/>
    <col min="4373" max="4373" width="18.7109375" customWidth="1"/>
    <col min="4374" max="4375" width="18.140625" customWidth="1"/>
    <col min="4376" max="4377" width="14.140625" customWidth="1"/>
    <col min="4378" max="4383" width="0" hidden="1" customWidth="1"/>
    <col min="4384" max="4384" width="12.7109375" customWidth="1"/>
    <col min="4385" max="4392" width="0" hidden="1" customWidth="1"/>
    <col min="4393" max="4393" width="12.140625" customWidth="1"/>
    <col min="4394" max="4401" width="0" hidden="1" customWidth="1"/>
    <col min="4402" max="4402" width="12.42578125" customWidth="1"/>
    <col min="4403" max="4410" width="0" hidden="1" customWidth="1"/>
    <col min="4411" max="4411" width="12.42578125" customWidth="1"/>
    <col min="4412" max="4413" width="0" hidden="1" customWidth="1"/>
    <col min="4414" max="4414" width="14.28515625" customWidth="1"/>
    <col min="4415" max="4416" width="0" hidden="1" customWidth="1"/>
    <col min="4417" max="4417" width="16.85546875" bestFit="1" customWidth="1"/>
    <col min="4609" max="4609" width="5.5703125" customWidth="1"/>
    <col min="4610" max="4610" width="34.28515625" customWidth="1"/>
    <col min="4611" max="4611" width="22.85546875" customWidth="1"/>
    <col min="4612" max="4612" width="15.42578125" customWidth="1"/>
    <col min="4613" max="4627" width="0" hidden="1" customWidth="1"/>
    <col min="4628" max="4628" width="18.140625" customWidth="1"/>
    <col min="4629" max="4629" width="18.7109375" customWidth="1"/>
    <col min="4630" max="4631" width="18.140625" customWidth="1"/>
    <col min="4632" max="4633" width="14.140625" customWidth="1"/>
    <col min="4634" max="4639" width="0" hidden="1" customWidth="1"/>
    <col min="4640" max="4640" width="12.7109375" customWidth="1"/>
    <col min="4641" max="4648" width="0" hidden="1" customWidth="1"/>
    <col min="4649" max="4649" width="12.140625" customWidth="1"/>
    <col min="4650" max="4657" width="0" hidden="1" customWidth="1"/>
    <col min="4658" max="4658" width="12.42578125" customWidth="1"/>
    <col min="4659" max="4666" width="0" hidden="1" customWidth="1"/>
    <col min="4667" max="4667" width="12.42578125" customWidth="1"/>
    <col min="4668" max="4669" width="0" hidden="1" customWidth="1"/>
    <col min="4670" max="4670" width="14.28515625" customWidth="1"/>
    <col min="4671" max="4672" width="0" hidden="1" customWidth="1"/>
    <col min="4673" max="4673" width="16.85546875" bestFit="1" customWidth="1"/>
    <col min="4865" max="4865" width="5.5703125" customWidth="1"/>
    <col min="4866" max="4866" width="34.28515625" customWidth="1"/>
    <col min="4867" max="4867" width="22.85546875" customWidth="1"/>
    <col min="4868" max="4868" width="15.42578125" customWidth="1"/>
    <col min="4869" max="4883" width="0" hidden="1" customWidth="1"/>
    <col min="4884" max="4884" width="18.140625" customWidth="1"/>
    <col min="4885" max="4885" width="18.7109375" customWidth="1"/>
    <col min="4886" max="4887" width="18.140625" customWidth="1"/>
    <col min="4888" max="4889" width="14.140625" customWidth="1"/>
    <col min="4890" max="4895" width="0" hidden="1" customWidth="1"/>
    <col min="4896" max="4896" width="12.7109375" customWidth="1"/>
    <col min="4897" max="4904" width="0" hidden="1" customWidth="1"/>
    <col min="4905" max="4905" width="12.140625" customWidth="1"/>
    <col min="4906" max="4913" width="0" hidden="1" customWidth="1"/>
    <col min="4914" max="4914" width="12.42578125" customWidth="1"/>
    <col min="4915" max="4922" width="0" hidden="1" customWidth="1"/>
    <col min="4923" max="4923" width="12.42578125" customWidth="1"/>
    <col min="4924" max="4925" width="0" hidden="1" customWidth="1"/>
    <col min="4926" max="4926" width="14.28515625" customWidth="1"/>
    <col min="4927" max="4928" width="0" hidden="1" customWidth="1"/>
    <col min="4929" max="4929" width="16.85546875" bestFit="1" customWidth="1"/>
    <col min="5121" max="5121" width="5.5703125" customWidth="1"/>
    <col min="5122" max="5122" width="34.28515625" customWidth="1"/>
    <col min="5123" max="5123" width="22.85546875" customWidth="1"/>
    <col min="5124" max="5124" width="15.42578125" customWidth="1"/>
    <col min="5125" max="5139" width="0" hidden="1" customWidth="1"/>
    <col min="5140" max="5140" width="18.140625" customWidth="1"/>
    <col min="5141" max="5141" width="18.7109375" customWidth="1"/>
    <col min="5142" max="5143" width="18.140625" customWidth="1"/>
    <col min="5144" max="5145" width="14.140625" customWidth="1"/>
    <col min="5146" max="5151" width="0" hidden="1" customWidth="1"/>
    <col min="5152" max="5152" width="12.7109375" customWidth="1"/>
    <col min="5153" max="5160" width="0" hidden="1" customWidth="1"/>
    <col min="5161" max="5161" width="12.140625" customWidth="1"/>
    <col min="5162" max="5169" width="0" hidden="1" customWidth="1"/>
    <col min="5170" max="5170" width="12.42578125" customWidth="1"/>
    <col min="5171" max="5178" width="0" hidden="1" customWidth="1"/>
    <col min="5179" max="5179" width="12.42578125" customWidth="1"/>
    <col min="5180" max="5181" width="0" hidden="1" customWidth="1"/>
    <col min="5182" max="5182" width="14.28515625" customWidth="1"/>
    <col min="5183" max="5184" width="0" hidden="1" customWidth="1"/>
    <col min="5185" max="5185" width="16.85546875" bestFit="1" customWidth="1"/>
    <col min="5377" max="5377" width="5.5703125" customWidth="1"/>
    <col min="5378" max="5378" width="34.28515625" customWidth="1"/>
    <col min="5379" max="5379" width="22.85546875" customWidth="1"/>
    <col min="5380" max="5380" width="15.42578125" customWidth="1"/>
    <col min="5381" max="5395" width="0" hidden="1" customWidth="1"/>
    <col min="5396" max="5396" width="18.140625" customWidth="1"/>
    <col min="5397" max="5397" width="18.7109375" customWidth="1"/>
    <col min="5398" max="5399" width="18.140625" customWidth="1"/>
    <col min="5400" max="5401" width="14.140625" customWidth="1"/>
    <col min="5402" max="5407" width="0" hidden="1" customWidth="1"/>
    <col min="5408" max="5408" width="12.7109375" customWidth="1"/>
    <col min="5409" max="5416" width="0" hidden="1" customWidth="1"/>
    <col min="5417" max="5417" width="12.140625" customWidth="1"/>
    <col min="5418" max="5425" width="0" hidden="1" customWidth="1"/>
    <col min="5426" max="5426" width="12.42578125" customWidth="1"/>
    <col min="5427" max="5434" width="0" hidden="1" customWidth="1"/>
    <col min="5435" max="5435" width="12.42578125" customWidth="1"/>
    <col min="5436" max="5437" width="0" hidden="1" customWidth="1"/>
    <col min="5438" max="5438" width="14.28515625" customWidth="1"/>
    <col min="5439" max="5440" width="0" hidden="1" customWidth="1"/>
    <col min="5441" max="5441" width="16.85546875" bestFit="1" customWidth="1"/>
    <col min="5633" max="5633" width="5.5703125" customWidth="1"/>
    <col min="5634" max="5634" width="34.28515625" customWidth="1"/>
    <col min="5635" max="5635" width="22.85546875" customWidth="1"/>
    <col min="5636" max="5636" width="15.42578125" customWidth="1"/>
    <col min="5637" max="5651" width="0" hidden="1" customWidth="1"/>
    <col min="5652" max="5652" width="18.140625" customWidth="1"/>
    <col min="5653" max="5653" width="18.7109375" customWidth="1"/>
    <col min="5654" max="5655" width="18.140625" customWidth="1"/>
    <col min="5656" max="5657" width="14.140625" customWidth="1"/>
    <col min="5658" max="5663" width="0" hidden="1" customWidth="1"/>
    <col min="5664" max="5664" width="12.7109375" customWidth="1"/>
    <col min="5665" max="5672" width="0" hidden="1" customWidth="1"/>
    <col min="5673" max="5673" width="12.140625" customWidth="1"/>
    <col min="5674" max="5681" width="0" hidden="1" customWidth="1"/>
    <col min="5682" max="5682" width="12.42578125" customWidth="1"/>
    <col min="5683" max="5690" width="0" hidden="1" customWidth="1"/>
    <col min="5691" max="5691" width="12.42578125" customWidth="1"/>
    <col min="5692" max="5693" width="0" hidden="1" customWidth="1"/>
    <col min="5694" max="5694" width="14.28515625" customWidth="1"/>
    <col min="5695" max="5696" width="0" hidden="1" customWidth="1"/>
    <col min="5697" max="5697" width="16.85546875" bestFit="1" customWidth="1"/>
    <col min="5889" max="5889" width="5.5703125" customWidth="1"/>
    <col min="5890" max="5890" width="34.28515625" customWidth="1"/>
    <col min="5891" max="5891" width="22.85546875" customWidth="1"/>
    <col min="5892" max="5892" width="15.42578125" customWidth="1"/>
    <col min="5893" max="5907" width="0" hidden="1" customWidth="1"/>
    <col min="5908" max="5908" width="18.140625" customWidth="1"/>
    <col min="5909" max="5909" width="18.7109375" customWidth="1"/>
    <col min="5910" max="5911" width="18.140625" customWidth="1"/>
    <col min="5912" max="5913" width="14.140625" customWidth="1"/>
    <col min="5914" max="5919" width="0" hidden="1" customWidth="1"/>
    <col min="5920" max="5920" width="12.7109375" customWidth="1"/>
    <col min="5921" max="5928" width="0" hidden="1" customWidth="1"/>
    <col min="5929" max="5929" width="12.140625" customWidth="1"/>
    <col min="5930" max="5937" width="0" hidden="1" customWidth="1"/>
    <col min="5938" max="5938" width="12.42578125" customWidth="1"/>
    <col min="5939" max="5946" width="0" hidden="1" customWidth="1"/>
    <col min="5947" max="5947" width="12.42578125" customWidth="1"/>
    <col min="5948" max="5949" width="0" hidden="1" customWidth="1"/>
    <col min="5950" max="5950" width="14.28515625" customWidth="1"/>
    <col min="5951" max="5952" width="0" hidden="1" customWidth="1"/>
    <col min="5953" max="5953" width="16.85546875" bestFit="1" customWidth="1"/>
    <col min="6145" max="6145" width="5.5703125" customWidth="1"/>
    <col min="6146" max="6146" width="34.28515625" customWidth="1"/>
    <col min="6147" max="6147" width="22.85546875" customWidth="1"/>
    <col min="6148" max="6148" width="15.42578125" customWidth="1"/>
    <col min="6149" max="6163" width="0" hidden="1" customWidth="1"/>
    <col min="6164" max="6164" width="18.140625" customWidth="1"/>
    <col min="6165" max="6165" width="18.7109375" customWidth="1"/>
    <col min="6166" max="6167" width="18.140625" customWidth="1"/>
    <col min="6168" max="6169" width="14.140625" customWidth="1"/>
    <col min="6170" max="6175" width="0" hidden="1" customWidth="1"/>
    <col min="6176" max="6176" width="12.7109375" customWidth="1"/>
    <col min="6177" max="6184" width="0" hidden="1" customWidth="1"/>
    <col min="6185" max="6185" width="12.140625" customWidth="1"/>
    <col min="6186" max="6193" width="0" hidden="1" customWidth="1"/>
    <col min="6194" max="6194" width="12.42578125" customWidth="1"/>
    <col min="6195" max="6202" width="0" hidden="1" customWidth="1"/>
    <col min="6203" max="6203" width="12.42578125" customWidth="1"/>
    <col min="6204" max="6205" width="0" hidden="1" customWidth="1"/>
    <col min="6206" max="6206" width="14.28515625" customWidth="1"/>
    <col min="6207" max="6208" width="0" hidden="1" customWidth="1"/>
    <col min="6209" max="6209" width="16.85546875" bestFit="1" customWidth="1"/>
    <col min="6401" max="6401" width="5.5703125" customWidth="1"/>
    <col min="6402" max="6402" width="34.28515625" customWidth="1"/>
    <col min="6403" max="6403" width="22.85546875" customWidth="1"/>
    <col min="6404" max="6404" width="15.42578125" customWidth="1"/>
    <col min="6405" max="6419" width="0" hidden="1" customWidth="1"/>
    <col min="6420" max="6420" width="18.140625" customWidth="1"/>
    <col min="6421" max="6421" width="18.7109375" customWidth="1"/>
    <col min="6422" max="6423" width="18.140625" customWidth="1"/>
    <col min="6424" max="6425" width="14.140625" customWidth="1"/>
    <col min="6426" max="6431" width="0" hidden="1" customWidth="1"/>
    <col min="6432" max="6432" width="12.7109375" customWidth="1"/>
    <col min="6433" max="6440" width="0" hidden="1" customWidth="1"/>
    <col min="6441" max="6441" width="12.140625" customWidth="1"/>
    <col min="6442" max="6449" width="0" hidden="1" customWidth="1"/>
    <col min="6450" max="6450" width="12.42578125" customWidth="1"/>
    <col min="6451" max="6458" width="0" hidden="1" customWidth="1"/>
    <col min="6459" max="6459" width="12.42578125" customWidth="1"/>
    <col min="6460" max="6461" width="0" hidden="1" customWidth="1"/>
    <col min="6462" max="6462" width="14.28515625" customWidth="1"/>
    <col min="6463" max="6464" width="0" hidden="1" customWidth="1"/>
    <col min="6465" max="6465" width="16.85546875" bestFit="1" customWidth="1"/>
    <col min="6657" max="6657" width="5.5703125" customWidth="1"/>
    <col min="6658" max="6658" width="34.28515625" customWidth="1"/>
    <col min="6659" max="6659" width="22.85546875" customWidth="1"/>
    <col min="6660" max="6660" width="15.42578125" customWidth="1"/>
    <col min="6661" max="6675" width="0" hidden="1" customWidth="1"/>
    <col min="6676" max="6676" width="18.140625" customWidth="1"/>
    <col min="6677" max="6677" width="18.7109375" customWidth="1"/>
    <col min="6678" max="6679" width="18.140625" customWidth="1"/>
    <col min="6680" max="6681" width="14.140625" customWidth="1"/>
    <col min="6682" max="6687" width="0" hidden="1" customWidth="1"/>
    <col min="6688" max="6688" width="12.7109375" customWidth="1"/>
    <col min="6689" max="6696" width="0" hidden="1" customWidth="1"/>
    <col min="6697" max="6697" width="12.140625" customWidth="1"/>
    <col min="6698" max="6705" width="0" hidden="1" customWidth="1"/>
    <col min="6706" max="6706" width="12.42578125" customWidth="1"/>
    <col min="6707" max="6714" width="0" hidden="1" customWidth="1"/>
    <col min="6715" max="6715" width="12.42578125" customWidth="1"/>
    <col min="6716" max="6717" width="0" hidden="1" customWidth="1"/>
    <col min="6718" max="6718" width="14.28515625" customWidth="1"/>
    <col min="6719" max="6720" width="0" hidden="1" customWidth="1"/>
    <col min="6721" max="6721" width="16.85546875" bestFit="1" customWidth="1"/>
    <col min="6913" max="6913" width="5.5703125" customWidth="1"/>
    <col min="6914" max="6914" width="34.28515625" customWidth="1"/>
    <col min="6915" max="6915" width="22.85546875" customWidth="1"/>
    <col min="6916" max="6916" width="15.42578125" customWidth="1"/>
    <col min="6917" max="6931" width="0" hidden="1" customWidth="1"/>
    <col min="6932" max="6932" width="18.140625" customWidth="1"/>
    <col min="6933" max="6933" width="18.7109375" customWidth="1"/>
    <col min="6934" max="6935" width="18.140625" customWidth="1"/>
    <col min="6936" max="6937" width="14.140625" customWidth="1"/>
    <col min="6938" max="6943" width="0" hidden="1" customWidth="1"/>
    <col min="6944" max="6944" width="12.7109375" customWidth="1"/>
    <col min="6945" max="6952" width="0" hidden="1" customWidth="1"/>
    <col min="6953" max="6953" width="12.140625" customWidth="1"/>
    <col min="6954" max="6961" width="0" hidden="1" customWidth="1"/>
    <col min="6962" max="6962" width="12.42578125" customWidth="1"/>
    <col min="6963" max="6970" width="0" hidden="1" customWidth="1"/>
    <col min="6971" max="6971" width="12.42578125" customWidth="1"/>
    <col min="6972" max="6973" width="0" hidden="1" customWidth="1"/>
    <col min="6974" max="6974" width="14.28515625" customWidth="1"/>
    <col min="6975" max="6976" width="0" hidden="1" customWidth="1"/>
    <col min="6977" max="6977" width="16.85546875" bestFit="1" customWidth="1"/>
    <col min="7169" max="7169" width="5.5703125" customWidth="1"/>
    <col min="7170" max="7170" width="34.28515625" customWidth="1"/>
    <col min="7171" max="7171" width="22.85546875" customWidth="1"/>
    <col min="7172" max="7172" width="15.42578125" customWidth="1"/>
    <col min="7173" max="7187" width="0" hidden="1" customWidth="1"/>
    <col min="7188" max="7188" width="18.140625" customWidth="1"/>
    <col min="7189" max="7189" width="18.7109375" customWidth="1"/>
    <col min="7190" max="7191" width="18.140625" customWidth="1"/>
    <col min="7192" max="7193" width="14.140625" customWidth="1"/>
    <col min="7194" max="7199" width="0" hidden="1" customWidth="1"/>
    <col min="7200" max="7200" width="12.7109375" customWidth="1"/>
    <col min="7201" max="7208" width="0" hidden="1" customWidth="1"/>
    <col min="7209" max="7209" width="12.140625" customWidth="1"/>
    <col min="7210" max="7217" width="0" hidden="1" customWidth="1"/>
    <col min="7218" max="7218" width="12.42578125" customWidth="1"/>
    <col min="7219" max="7226" width="0" hidden="1" customWidth="1"/>
    <col min="7227" max="7227" width="12.42578125" customWidth="1"/>
    <col min="7228" max="7229" width="0" hidden="1" customWidth="1"/>
    <col min="7230" max="7230" width="14.28515625" customWidth="1"/>
    <col min="7231" max="7232" width="0" hidden="1" customWidth="1"/>
    <col min="7233" max="7233" width="16.85546875" bestFit="1" customWidth="1"/>
    <col min="7425" max="7425" width="5.5703125" customWidth="1"/>
    <col min="7426" max="7426" width="34.28515625" customWidth="1"/>
    <col min="7427" max="7427" width="22.85546875" customWidth="1"/>
    <col min="7428" max="7428" width="15.42578125" customWidth="1"/>
    <col min="7429" max="7443" width="0" hidden="1" customWidth="1"/>
    <col min="7444" max="7444" width="18.140625" customWidth="1"/>
    <col min="7445" max="7445" width="18.7109375" customWidth="1"/>
    <col min="7446" max="7447" width="18.140625" customWidth="1"/>
    <col min="7448" max="7449" width="14.140625" customWidth="1"/>
    <col min="7450" max="7455" width="0" hidden="1" customWidth="1"/>
    <col min="7456" max="7456" width="12.7109375" customWidth="1"/>
    <col min="7457" max="7464" width="0" hidden="1" customWidth="1"/>
    <col min="7465" max="7465" width="12.140625" customWidth="1"/>
    <col min="7466" max="7473" width="0" hidden="1" customWidth="1"/>
    <col min="7474" max="7474" width="12.42578125" customWidth="1"/>
    <col min="7475" max="7482" width="0" hidden="1" customWidth="1"/>
    <col min="7483" max="7483" width="12.42578125" customWidth="1"/>
    <col min="7484" max="7485" width="0" hidden="1" customWidth="1"/>
    <col min="7486" max="7486" width="14.28515625" customWidth="1"/>
    <col min="7487" max="7488" width="0" hidden="1" customWidth="1"/>
    <col min="7489" max="7489" width="16.85546875" bestFit="1" customWidth="1"/>
    <col min="7681" max="7681" width="5.5703125" customWidth="1"/>
    <col min="7682" max="7682" width="34.28515625" customWidth="1"/>
    <col min="7683" max="7683" width="22.85546875" customWidth="1"/>
    <col min="7684" max="7684" width="15.42578125" customWidth="1"/>
    <col min="7685" max="7699" width="0" hidden="1" customWidth="1"/>
    <col min="7700" max="7700" width="18.140625" customWidth="1"/>
    <col min="7701" max="7701" width="18.7109375" customWidth="1"/>
    <col min="7702" max="7703" width="18.140625" customWidth="1"/>
    <col min="7704" max="7705" width="14.140625" customWidth="1"/>
    <col min="7706" max="7711" width="0" hidden="1" customWidth="1"/>
    <col min="7712" max="7712" width="12.7109375" customWidth="1"/>
    <col min="7713" max="7720" width="0" hidden="1" customWidth="1"/>
    <col min="7721" max="7721" width="12.140625" customWidth="1"/>
    <col min="7722" max="7729" width="0" hidden="1" customWidth="1"/>
    <col min="7730" max="7730" width="12.42578125" customWidth="1"/>
    <col min="7731" max="7738" width="0" hidden="1" customWidth="1"/>
    <col min="7739" max="7739" width="12.42578125" customWidth="1"/>
    <col min="7740" max="7741" width="0" hidden="1" customWidth="1"/>
    <col min="7742" max="7742" width="14.28515625" customWidth="1"/>
    <col min="7743" max="7744" width="0" hidden="1" customWidth="1"/>
    <col min="7745" max="7745" width="16.85546875" bestFit="1" customWidth="1"/>
    <col min="7937" max="7937" width="5.5703125" customWidth="1"/>
    <col min="7938" max="7938" width="34.28515625" customWidth="1"/>
    <col min="7939" max="7939" width="22.85546875" customWidth="1"/>
    <col min="7940" max="7940" width="15.42578125" customWidth="1"/>
    <col min="7941" max="7955" width="0" hidden="1" customWidth="1"/>
    <col min="7956" max="7956" width="18.140625" customWidth="1"/>
    <col min="7957" max="7957" width="18.7109375" customWidth="1"/>
    <col min="7958" max="7959" width="18.140625" customWidth="1"/>
    <col min="7960" max="7961" width="14.140625" customWidth="1"/>
    <col min="7962" max="7967" width="0" hidden="1" customWidth="1"/>
    <col min="7968" max="7968" width="12.7109375" customWidth="1"/>
    <col min="7969" max="7976" width="0" hidden="1" customWidth="1"/>
    <col min="7977" max="7977" width="12.140625" customWidth="1"/>
    <col min="7978" max="7985" width="0" hidden="1" customWidth="1"/>
    <col min="7986" max="7986" width="12.42578125" customWidth="1"/>
    <col min="7987" max="7994" width="0" hidden="1" customWidth="1"/>
    <col min="7995" max="7995" width="12.42578125" customWidth="1"/>
    <col min="7996" max="7997" width="0" hidden="1" customWidth="1"/>
    <col min="7998" max="7998" width="14.28515625" customWidth="1"/>
    <col min="7999" max="8000" width="0" hidden="1" customWidth="1"/>
    <col min="8001" max="8001" width="16.85546875" bestFit="1" customWidth="1"/>
    <col min="8193" max="8193" width="5.5703125" customWidth="1"/>
    <col min="8194" max="8194" width="34.28515625" customWidth="1"/>
    <col min="8195" max="8195" width="22.85546875" customWidth="1"/>
    <col min="8196" max="8196" width="15.42578125" customWidth="1"/>
    <col min="8197" max="8211" width="0" hidden="1" customWidth="1"/>
    <col min="8212" max="8212" width="18.140625" customWidth="1"/>
    <col min="8213" max="8213" width="18.7109375" customWidth="1"/>
    <col min="8214" max="8215" width="18.140625" customWidth="1"/>
    <col min="8216" max="8217" width="14.140625" customWidth="1"/>
    <col min="8218" max="8223" width="0" hidden="1" customWidth="1"/>
    <col min="8224" max="8224" width="12.7109375" customWidth="1"/>
    <col min="8225" max="8232" width="0" hidden="1" customWidth="1"/>
    <col min="8233" max="8233" width="12.140625" customWidth="1"/>
    <col min="8234" max="8241" width="0" hidden="1" customWidth="1"/>
    <col min="8242" max="8242" width="12.42578125" customWidth="1"/>
    <col min="8243" max="8250" width="0" hidden="1" customWidth="1"/>
    <col min="8251" max="8251" width="12.42578125" customWidth="1"/>
    <col min="8252" max="8253" width="0" hidden="1" customWidth="1"/>
    <col min="8254" max="8254" width="14.28515625" customWidth="1"/>
    <col min="8255" max="8256" width="0" hidden="1" customWidth="1"/>
    <col min="8257" max="8257" width="16.85546875" bestFit="1" customWidth="1"/>
    <col min="8449" max="8449" width="5.5703125" customWidth="1"/>
    <col min="8450" max="8450" width="34.28515625" customWidth="1"/>
    <col min="8451" max="8451" width="22.85546875" customWidth="1"/>
    <col min="8452" max="8452" width="15.42578125" customWidth="1"/>
    <col min="8453" max="8467" width="0" hidden="1" customWidth="1"/>
    <col min="8468" max="8468" width="18.140625" customWidth="1"/>
    <col min="8469" max="8469" width="18.7109375" customWidth="1"/>
    <col min="8470" max="8471" width="18.140625" customWidth="1"/>
    <col min="8472" max="8473" width="14.140625" customWidth="1"/>
    <col min="8474" max="8479" width="0" hidden="1" customWidth="1"/>
    <col min="8480" max="8480" width="12.7109375" customWidth="1"/>
    <col min="8481" max="8488" width="0" hidden="1" customWidth="1"/>
    <col min="8489" max="8489" width="12.140625" customWidth="1"/>
    <col min="8490" max="8497" width="0" hidden="1" customWidth="1"/>
    <col min="8498" max="8498" width="12.42578125" customWidth="1"/>
    <col min="8499" max="8506" width="0" hidden="1" customWidth="1"/>
    <col min="8507" max="8507" width="12.42578125" customWidth="1"/>
    <col min="8508" max="8509" width="0" hidden="1" customWidth="1"/>
    <col min="8510" max="8510" width="14.28515625" customWidth="1"/>
    <col min="8511" max="8512" width="0" hidden="1" customWidth="1"/>
    <col min="8513" max="8513" width="16.85546875" bestFit="1" customWidth="1"/>
    <col min="8705" max="8705" width="5.5703125" customWidth="1"/>
    <col min="8706" max="8706" width="34.28515625" customWidth="1"/>
    <col min="8707" max="8707" width="22.85546875" customWidth="1"/>
    <col min="8708" max="8708" width="15.42578125" customWidth="1"/>
    <col min="8709" max="8723" width="0" hidden="1" customWidth="1"/>
    <col min="8724" max="8724" width="18.140625" customWidth="1"/>
    <col min="8725" max="8725" width="18.7109375" customWidth="1"/>
    <col min="8726" max="8727" width="18.140625" customWidth="1"/>
    <col min="8728" max="8729" width="14.140625" customWidth="1"/>
    <col min="8730" max="8735" width="0" hidden="1" customWidth="1"/>
    <col min="8736" max="8736" width="12.7109375" customWidth="1"/>
    <col min="8737" max="8744" width="0" hidden="1" customWidth="1"/>
    <col min="8745" max="8745" width="12.140625" customWidth="1"/>
    <col min="8746" max="8753" width="0" hidden="1" customWidth="1"/>
    <col min="8754" max="8754" width="12.42578125" customWidth="1"/>
    <col min="8755" max="8762" width="0" hidden="1" customWidth="1"/>
    <col min="8763" max="8763" width="12.42578125" customWidth="1"/>
    <col min="8764" max="8765" width="0" hidden="1" customWidth="1"/>
    <col min="8766" max="8766" width="14.28515625" customWidth="1"/>
    <col min="8767" max="8768" width="0" hidden="1" customWidth="1"/>
    <col min="8769" max="8769" width="16.85546875" bestFit="1" customWidth="1"/>
    <col min="8961" max="8961" width="5.5703125" customWidth="1"/>
    <col min="8962" max="8962" width="34.28515625" customWidth="1"/>
    <col min="8963" max="8963" width="22.85546875" customWidth="1"/>
    <col min="8964" max="8964" width="15.42578125" customWidth="1"/>
    <col min="8965" max="8979" width="0" hidden="1" customWidth="1"/>
    <col min="8980" max="8980" width="18.140625" customWidth="1"/>
    <col min="8981" max="8981" width="18.7109375" customWidth="1"/>
    <col min="8982" max="8983" width="18.140625" customWidth="1"/>
    <col min="8984" max="8985" width="14.140625" customWidth="1"/>
    <col min="8986" max="8991" width="0" hidden="1" customWidth="1"/>
    <col min="8992" max="8992" width="12.7109375" customWidth="1"/>
    <col min="8993" max="9000" width="0" hidden="1" customWidth="1"/>
    <col min="9001" max="9001" width="12.140625" customWidth="1"/>
    <col min="9002" max="9009" width="0" hidden="1" customWidth="1"/>
    <col min="9010" max="9010" width="12.42578125" customWidth="1"/>
    <col min="9011" max="9018" width="0" hidden="1" customWidth="1"/>
    <col min="9019" max="9019" width="12.42578125" customWidth="1"/>
    <col min="9020" max="9021" width="0" hidden="1" customWidth="1"/>
    <col min="9022" max="9022" width="14.28515625" customWidth="1"/>
    <col min="9023" max="9024" width="0" hidden="1" customWidth="1"/>
    <col min="9025" max="9025" width="16.85546875" bestFit="1" customWidth="1"/>
    <col min="9217" max="9217" width="5.5703125" customWidth="1"/>
    <col min="9218" max="9218" width="34.28515625" customWidth="1"/>
    <col min="9219" max="9219" width="22.85546875" customWidth="1"/>
    <col min="9220" max="9220" width="15.42578125" customWidth="1"/>
    <col min="9221" max="9235" width="0" hidden="1" customWidth="1"/>
    <col min="9236" max="9236" width="18.140625" customWidth="1"/>
    <col min="9237" max="9237" width="18.7109375" customWidth="1"/>
    <col min="9238" max="9239" width="18.140625" customWidth="1"/>
    <col min="9240" max="9241" width="14.140625" customWidth="1"/>
    <col min="9242" max="9247" width="0" hidden="1" customWidth="1"/>
    <col min="9248" max="9248" width="12.7109375" customWidth="1"/>
    <col min="9249" max="9256" width="0" hidden="1" customWidth="1"/>
    <col min="9257" max="9257" width="12.140625" customWidth="1"/>
    <col min="9258" max="9265" width="0" hidden="1" customWidth="1"/>
    <col min="9266" max="9266" width="12.42578125" customWidth="1"/>
    <col min="9267" max="9274" width="0" hidden="1" customWidth="1"/>
    <col min="9275" max="9275" width="12.42578125" customWidth="1"/>
    <col min="9276" max="9277" width="0" hidden="1" customWidth="1"/>
    <col min="9278" max="9278" width="14.28515625" customWidth="1"/>
    <col min="9279" max="9280" width="0" hidden="1" customWidth="1"/>
    <col min="9281" max="9281" width="16.85546875" bestFit="1" customWidth="1"/>
    <col min="9473" max="9473" width="5.5703125" customWidth="1"/>
    <col min="9474" max="9474" width="34.28515625" customWidth="1"/>
    <col min="9475" max="9475" width="22.85546875" customWidth="1"/>
    <col min="9476" max="9476" width="15.42578125" customWidth="1"/>
    <col min="9477" max="9491" width="0" hidden="1" customWidth="1"/>
    <col min="9492" max="9492" width="18.140625" customWidth="1"/>
    <col min="9493" max="9493" width="18.7109375" customWidth="1"/>
    <col min="9494" max="9495" width="18.140625" customWidth="1"/>
    <col min="9496" max="9497" width="14.140625" customWidth="1"/>
    <col min="9498" max="9503" width="0" hidden="1" customWidth="1"/>
    <col min="9504" max="9504" width="12.7109375" customWidth="1"/>
    <col min="9505" max="9512" width="0" hidden="1" customWidth="1"/>
    <col min="9513" max="9513" width="12.140625" customWidth="1"/>
    <col min="9514" max="9521" width="0" hidden="1" customWidth="1"/>
    <col min="9522" max="9522" width="12.42578125" customWidth="1"/>
    <col min="9523" max="9530" width="0" hidden="1" customWidth="1"/>
    <col min="9531" max="9531" width="12.42578125" customWidth="1"/>
    <col min="9532" max="9533" width="0" hidden="1" customWidth="1"/>
    <col min="9534" max="9534" width="14.28515625" customWidth="1"/>
    <col min="9535" max="9536" width="0" hidden="1" customWidth="1"/>
    <col min="9537" max="9537" width="16.85546875" bestFit="1" customWidth="1"/>
    <col min="9729" max="9729" width="5.5703125" customWidth="1"/>
    <col min="9730" max="9730" width="34.28515625" customWidth="1"/>
    <col min="9731" max="9731" width="22.85546875" customWidth="1"/>
    <col min="9732" max="9732" width="15.42578125" customWidth="1"/>
    <col min="9733" max="9747" width="0" hidden="1" customWidth="1"/>
    <col min="9748" max="9748" width="18.140625" customWidth="1"/>
    <col min="9749" max="9749" width="18.7109375" customWidth="1"/>
    <col min="9750" max="9751" width="18.140625" customWidth="1"/>
    <col min="9752" max="9753" width="14.140625" customWidth="1"/>
    <col min="9754" max="9759" width="0" hidden="1" customWidth="1"/>
    <col min="9760" max="9760" width="12.7109375" customWidth="1"/>
    <col min="9761" max="9768" width="0" hidden="1" customWidth="1"/>
    <col min="9769" max="9769" width="12.140625" customWidth="1"/>
    <col min="9770" max="9777" width="0" hidden="1" customWidth="1"/>
    <col min="9778" max="9778" width="12.42578125" customWidth="1"/>
    <col min="9779" max="9786" width="0" hidden="1" customWidth="1"/>
    <col min="9787" max="9787" width="12.42578125" customWidth="1"/>
    <col min="9788" max="9789" width="0" hidden="1" customWidth="1"/>
    <col min="9790" max="9790" width="14.28515625" customWidth="1"/>
    <col min="9791" max="9792" width="0" hidden="1" customWidth="1"/>
    <col min="9793" max="9793" width="16.85546875" bestFit="1" customWidth="1"/>
    <col min="9985" max="9985" width="5.5703125" customWidth="1"/>
    <col min="9986" max="9986" width="34.28515625" customWidth="1"/>
    <col min="9987" max="9987" width="22.85546875" customWidth="1"/>
    <col min="9988" max="9988" width="15.42578125" customWidth="1"/>
    <col min="9989" max="10003" width="0" hidden="1" customWidth="1"/>
    <col min="10004" max="10004" width="18.140625" customWidth="1"/>
    <col min="10005" max="10005" width="18.7109375" customWidth="1"/>
    <col min="10006" max="10007" width="18.140625" customWidth="1"/>
    <col min="10008" max="10009" width="14.140625" customWidth="1"/>
    <col min="10010" max="10015" width="0" hidden="1" customWidth="1"/>
    <col min="10016" max="10016" width="12.7109375" customWidth="1"/>
    <col min="10017" max="10024" width="0" hidden="1" customWidth="1"/>
    <col min="10025" max="10025" width="12.140625" customWidth="1"/>
    <col min="10026" max="10033" width="0" hidden="1" customWidth="1"/>
    <col min="10034" max="10034" width="12.42578125" customWidth="1"/>
    <col min="10035" max="10042" width="0" hidden="1" customWidth="1"/>
    <col min="10043" max="10043" width="12.42578125" customWidth="1"/>
    <col min="10044" max="10045" width="0" hidden="1" customWidth="1"/>
    <col min="10046" max="10046" width="14.28515625" customWidth="1"/>
    <col min="10047" max="10048" width="0" hidden="1" customWidth="1"/>
    <col min="10049" max="10049" width="16.85546875" bestFit="1" customWidth="1"/>
    <col min="10241" max="10241" width="5.5703125" customWidth="1"/>
    <col min="10242" max="10242" width="34.28515625" customWidth="1"/>
    <col min="10243" max="10243" width="22.85546875" customWidth="1"/>
    <col min="10244" max="10244" width="15.42578125" customWidth="1"/>
    <col min="10245" max="10259" width="0" hidden="1" customWidth="1"/>
    <col min="10260" max="10260" width="18.140625" customWidth="1"/>
    <col min="10261" max="10261" width="18.7109375" customWidth="1"/>
    <col min="10262" max="10263" width="18.140625" customWidth="1"/>
    <col min="10264" max="10265" width="14.140625" customWidth="1"/>
    <col min="10266" max="10271" width="0" hidden="1" customWidth="1"/>
    <col min="10272" max="10272" width="12.7109375" customWidth="1"/>
    <col min="10273" max="10280" width="0" hidden="1" customWidth="1"/>
    <col min="10281" max="10281" width="12.140625" customWidth="1"/>
    <col min="10282" max="10289" width="0" hidden="1" customWidth="1"/>
    <col min="10290" max="10290" width="12.42578125" customWidth="1"/>
    <col min="10291" max="10298" width="0" hidden="1" customWidth="1"/>
    <col min="10299" max="10299" width="12.42578125" customWidth="1"/>
    <col min="10300" max="10301" width="0" hidden="1" customWidth="1"/>
    <col min="10302" max="10302" width="14.28515625" customWidth="1"/>
    <col min="10303" max="10304" width="0" hidden="1" customWidth="1"/>
    <col min="10305" max="10305" width="16.85546875" bestFit="1" customWidth="1"/>
    <col min="10497" max="10497" width="5.5703125" customWidth="1"/>
    <col min="10498" max="10498" width="34.28515625" customWidth="1"/>
    <col min="10499" max="10499" width="22.85546875" customWidth="1"/>
    <col min="10500" max="10500" width="15.42578125" customWidth="1"/>
    <col min="10501" max="10515" width="0" hidden="1" customWidth="1"/>
    <col min="10516" max="10516" width="18.140625" customWidth="1"/>
    <col min="10517" max="10517" width="18.7109375" customWidth="1"/>
    <col min="10518" max="10519" width="18.140625" customWidth="1"/>
    <col min="10520" max="10521" width="14.140625" customWidth="1"/>
    <col min="10522" max="10527" width="0" hidden="1" customWidth="1"/>
    <col min="10528" max="10528" width="12.7109375" customWidth="1"/>
    <col min="10529" max="10536" width="0" hidden="1" customWidth="1"/>
    <col min="10537" max="10537" width="12.140625" customWidth="1"/>
    <col min="10538" max="10545" width="0" hidden="1" customWidth="1"/>
    <col min="10546" max="10546" width="12.42578125" customWidth="1"/>
    <col min="10547" max="10554" width="0" hidden="1" customWidth="1"/>
    <col min="10555" max="10555" width="12.42578125" customWidth="1"/>
    <col min="10556" max="10557" width="0" hidden="1" customWidth="1"/>
    <col min="10558" max="10558" width="14.28515625" customWidth="1"/>
    <col min="10559" max="10560" width="0" hidden="1" customWidth="1"/>
    <col min="10561" max="10561" width="16.85546875" bestFit="1" customWidth="1"/>
    <col min="10753" max="10753" width="5.5703125" customWidth="1"/>
    <col min="10754" max="10754" width="34.28515625" customWidth="1"/>
    <col min="10755" max="10755" width="22.85546875" customWidth="1"/>
    <col min="10756" max="10756" width="15.42578125" customWidth="1"/>
    <col min="10757" max="10771" width="0" hidden="1" customWidth="1"/>
    <col min="10772" max="10772" width="18.140625" customWidth="1"/>
    <col min="10773" max="10773" width="18.7109375" customWidth="1"/>
    <col min="10774" max="10775" width="18.140625" customWidth="1"/>
    <col min="10776" max="10777" width="14.140625" customWidth="1"/>
    <col min="10778" max="10783" width="0" hidden="1" customWidth="1"/>
    <col min="10784" max="10784" width="12.7109375" customWidth="1"/>
    <col min="10785" max="10792" width="0" hidden="1" customWidth="1"/>
    <col min="10793" max="10793" width="12.140625" customWidth="1"/>
    <col min="10794" max="10801" width="0" hidden="1" customWidth="1"/>
    <col min="10802" max="10802" width="12.42578125" customWidth="1"/>
    <col min="10803" max="10810" width="0" hidden="1" customWidth="1"/>
    <col min="10811" max="10811" width="12.42578125" customWidth="1"/>
    <col min="10812" max="10813" width="0" hidden="1" customWidth="1"/>
    <col min="10814" max="10814" width="14.28515625" customWidth="1"/>
    <col min="10815" max="10816" width="0" hidden="1" customWidth="1"/>
    <col min="10817" max="10817" width="16.85546875" bestFit="1" customWidth="1"/>
    <col min="11009" max="11009" width="5.5703125" customWidth="1"/>
    <col min="11010" max="11010" width="34.28515625" customWidth="1"/>
    <col min="11011" max="11011" width="22.85546875" customWidth="1"/>
    <col min="11012" max="11012" width="15.42578125" customWidth="1"/>
    <col min="11013" max="11027" width="0" hidden="1" customWidth="1"/>
    <col min="11028" max="11028" width="18.140625" customWidth="1"/>
    <col min="11029" max="11029" width="18.7109375" customWidth="1"/>
    <col min="11030" max="11031" width="18.140625" customWidth="1"/>
    <col min="11032" max="11033" width="14.140625" customWidth="1"/>
    <col min="11034" max="11039" width="0" hidden="1" customWidth="1"/>
    <col min="11040" max="11040" width="12.7109375" customWidth="1"/>
    <col min="11041" max="11048" width="0" hidden="1" customWidth="1"/>
    <col min="11049" max="11049" width="12.140625" customWidth="1"/>
    <col min="11050" max="11057" width="0" hidden="1" customWidth="1"/>
    <col min="11058" max="11058" width="12.42578125" customWidth="1"/>
    <col min="11059" max="11066" width="0" hidden="1" customWidth="1"/>
    <col min="11067" max="11067" width="12.42578125" customWidth="1"/>
    <col min="11068" max="11069" width="0" hidden="1" customWidth="1"/>
    <col min="11070" max="11070" width="14.28515625" customWidth="1"/>
    <col min="11071" max="11072" width="0" hidden="1" customWidth="1"/>
    <col min="11073" max="11073" width="16.85546875" bestFit="1" customWidth="1"/>
    <col min="11265" max="11265" width="5.5703125" customWidth="1"/>
    <col min="11266" max="11266" width="34.28515625" customWidth="1"/>
    <col min="11267" max="11267" width="22.85546875" customWidth="1"/>
    <col min="11268" max="11268" width="15.42578125" customWidth="1"/>
    <col min="11269" max="11283" width="0" hidden="1" customWidth="1"/>
    <col min="11284" max="11284" width="18.140625" customWidth="1"/>
    <col min="11285" max="11285" width="18.7109375" customWidth="1"/>
    <col min="11286" max="11287" width="18.140625" customWidth="1"/>
    <col min="11288" max="11289" width="14.140625" customWidth="1"/>
    <col min="11290" max="11295" width="0" hidden="1" customWidth="1"/>
    <col min="11296" max="11296" width="12.7109375" customWidth="1"/>
    <col min="11297" max="11304" width="0" hidden="1" customWidth="1"/>
    <col min="11305" max="11305" width="12.140625" customWidth="1"/>
    <col min="11306" max="11313" width="0" hidden="1" customWidth="1"/>
    <col min="11314" max="11314" width="12.42578125" customWidth="1"/>
    <col min="11315" max="11322" width="0" hidden="1" customWidth="1"/>
    <col min="11323" max="11323" width="12.42578125" customWidth="1"/>
    <col min="11324" max="11325" width="0" hidden="1" customWidth="1"/>
    <col min="11326" max="11326" width="14.28515625" customWidth="1"/>
    <col min="11327" max="11328" width="0" hidden="1" customWidth="1"/>
    <col min="11329" max="11329" width="16.85546875" bestFit="1" customWidth="1"/>
    <col min="11521" max="11521" width="5.5703125" customWidth="1"/>
    <col min="11522" max="11522" width="34.28515625" customWidth="1"/>
    <col min="11523" max="11523" width="22.85546875" customWidth="1"/>
    <col min="11524" max="11524" width="15.42578125" customWidth="1"/>
    <col min="11525" max="11539" width="0" hidden="1" customWidth="1"/>
    <col min="11540" max="11540" width="18.140625" customWidth="1"/>
    <col min="11541" max="11541" width="18.7109375" customWidth="1"/>
    <col min="11542" max="11543" width="18.140625" customWidth="1"/>
    <col min="11544" max="11545" width="14.140625" customWidth="1"/>
    <col min="11546" max="11551" width="0" hidden="1" customWidth="1"/>
    <col min="11552" max="11552" width="12.7109375" customWidth="1"/>
    <col min="11553" max="11560" width="0" hidden="1" customWidth="1"/>
    <col min="11561" max="11561" width="12.140625" customWidth="1"/>
    <col min="11562" max="11569" width="0" hidden="1" customWidth="1"/>
    <col min="11570" max="11570" width="12.42578125" customWidth="1"/>
    <col min="11571" max="11578" width="0" hidden="1" customWidth="1"/>
    <col min="11579" max="11579" width="12.42578125" customWidth="1"/>
    <col min="11580" max="11581" width="0" hidden="1" customWidth="1"/>
    <col min="11582" max="11582" width="14.28515625" customWidth="1"/>
    <col min="11583" max="11584" width="0" hidden="1" customWidth="1"/>
    <col min="11585" max="11585" width="16.85546875" bestFit="1" customWidth="1"/>
    <col min="11777" max="11777" width="5.5703125" customWidth="1"/>
    <col min="11778" max="11778" width="34.28515625" customWidth="1"/>
    <col min="11779" max="11779" width="22.85546875" customWidth="1"/>
    <col min="11780" max="11780" width="15.42578125" customWidth="1"/>
    <col min="11781" max="11795" width="0" hidden="1" customWidth="1"/>
    <col min="11796" max="11796" width="18.140625" customWidth="1"/>
    <col min="11797" max="11797" width="18.7109375" customWidth="1"/>
    <col min="11798" max="11799" width="18.140625" customWidth="1"/>
    <col min="11800" max="11801" width="14.140625" customWidth="1"/>
    <col min="11802" max="11807" width="0" hidden="1" customWidth="1"/>
    <col min="11808" max="11808" width="12.7109375" customWidth="1"/>
    <col min="11809" max="11816" width="0" hidden="1" customWidth="1"/>
    <col min="11817" max="11817" width="12.140625" customWidth="1"/>
    <col min="11818" max="11825" width="0" hidden="1" customWidth="1"/>
    <col min="11826" max="11826" width="12.42578125" customWidth="1"/>
    <col min="11827" max="11834" width="0" hidden="1" customWidth="1"/>
    <col min="11835" max="11835" width="12.42578125" customWidth="1"/>
    <col min="11836" max="11837" width="0" hidden="1" customWidth="1"/>
    <col min="11838" max="11838" width="14.28515625" customWidth="1"/>
    <col min="11839" max="11840" width="0" hidden="1" customWidth="1"/>
    <col min="11841" max="11841" width="16.85546875" bestFit="1" customWidth="1"/>
    <col min="12033" max="12033" width="5.5703125" customWidth="1"/>
    <col min="12034" max="12034" width="34.28515625" customWidth="1"/>
    <col min="12035" max="12035" width="22.85546875" customWidth="1"/>
    <col min="12036" max="12036" width="15.42578125" customWidth="1"/>
    <col min="12037" max="12051" width="0" hidden="1" customWidth="1"/>
    <col min="12052" max="12052" width="18.140625" customWidth="1"/>
    <col min="12053" max="12053" width="18.7109375" customWidth="1"/>
    <col min="12054" max="12055" width="18.140625" customWidth="1"/>
    <col min="12056" max="12057" width="14.140625" customWidth="1"/>
    <col min="12058" max="12063" width="0" hidden="1" customWidth="1"/>
    <col min="12064" max="12064" width="12.7109375" customWidth="1"/>
    <col min="12065" max="12072" width="0" hidden="1" customWidth="1"/>
    <col min="12073" max="12073" width="12.140625" customWidth="1"/>
    <col min="12074" max="12081" width="0" hidden="1" customWidth="1"/>
    <col min="12082" max="12082" width="12.42578125" customWidth="1"/>
    <col min="12083" max="12090" width="0" hidden="1" customWidth="1"/>
    <col min="12091" max="12091" width="12.42578125" customWidth="1"/>
    <col min="12092" max="12093" width="0" hidden="1" customWidth="1"/>
    <col min="12094" max="12094" width="14.28515625" customWidth="1"/>
    <col min="12095" max="12096" width="0" hidden="1" customWidth="1"/>
    <col min="12097" max="12097" width="16.85546875" bestFit="1" customWidth="1"/>
    <col min="12289" max="12289" width="5.5703125" customWidth="1"/>
    <col min="12290" max="12290" width="34.28515625" customWidth="1"/>
    <col min="12291" max="12291" width="22.85546875" customWidth="1"/>
    <col min="12292" max="12292" width="15.42578125" customWidth="1"/>
    <col min="12293" max="12307" width="0" hidden="1" customWidth="1"/>
    <col min="12308" max="12308" width="18.140625" customWidth="1"/>
    <col min="12309" max="12309" width="18.7109375" customWidth="1"/>
    <col min="12310" max="12311" width="18.140625" customWidth="1"/>
    <col min="12312" max="12313" width="14.140625" customWidth="1"/>
    <col min="12314" max="12319" width="0" hidden="1" customWidth="1"/>
    <col min="12320" max="12320" width="12.7109375" customWidth="1"/>
    <col min="12321" max="12328" width="0" hidden="1" customWidth="1"/>
    <col min="12329" max="12329" width="12.140625" customWidth="1"/>
    <col min="12330" max="12337" width="0" hidden="1" customWidth="1"/>
    <col min="12338" max="12338" width="12.42578125" customWidth="1"/>
    <col min="12339" max="12346" width="0" hidden="1" customWidth="1"/>
    <col min="12347" max="12347" width="12.42578125" customWidth="1"/>
    <col min="12348" max="12349" width="0" hidden="1" customWidth="1"/>
    <col min="12350" max="12350" width="14.28515625" customWidth="1"/>
    <col min="12351" max="12352" width="0" hidden="1" customWidth="1"/>
    <col min="12353" max="12353" width="16.85546875" bestFit="1" customWidth="1"/>
    <col min="12545" max="12545" width="5.5703125" customWidth="1"/>
    <col min="12546" max="12546" width="34.28515625" customWidth="1"/>
    <col min="12547" max="12547" width="22.85546875" customWidth="1"/>
    <col min="12548" max="12548" width="15.42578125" customWidth="1"/>
    <col min="12549" max="12563" width="0" hidden="1" customWidth="1"/>
    <col min="12564" max="12564" width="18.140625" customWidth="1"/>
    <col min="12565" max="12565" width="18.7109375" customWidth="1"/>
    <col min="12566" max="12567" width="18.140625" customWidth="1"/>
    <col min="12568" max="12569" width="14.140625" customWidth="1"/>
    <col min="12570" max="12575" width="0" hidden="1" customWidth="1"/>
    <col min="12576" max="12576" width="12.7109375" customWidth="1"/>
    <col min="12577" max="12584" width="0" hidden="1" customWidth="1"/>
    <col min="12585" max="12585" width="12.140625" customWidth="1"/>
    <col min="12586" max="12593" width="0" hidden="1" customWidth="1"/>
    <col min="12594" max="12594" width="12.42578125" customWidth="1"/>
    <col min="12595" max="12602" width="0" hidden="1" customWidth="1"/>
    <col min="12603" max="12603" width="12.42578125" customWidth="1"/>
    <col min="12604" max="12605" width="0" hidden="1" customWidth="1"/>
    <col min="12606" max="12606" width="14.28515625" customWidth="1"/>
    <col min="12607" max="12608" width="0" hidden="1" customWidth="1"/>
    <col min="12609" max="12609" width="16.85546875" bestFit="1" customWidth="1"/>
    <col min="12801" max="12801" width="5.5703125" customWidth="1"/>
    <col min="12802" max="12802" width="34.28515625" customWidth="1"/>
    <col min="12803" max="12803" width="22.85546875" customWidth="1"/>
    <col min="12804" max="12804" width="15.42578125" customWidth="1"/>
    <col min="12805" max="12819" width="0" hidden="1" customWidth="1"/>
    <col min="12820" max="12820" width="18.140625" customWidth="1"/>
    <col min="12821" max="12821" width="18.7109375" customWidth="1"/>
    <col min="12822" max="12823" width="18.140625" customWidth="1"/>
    <col min="12824" max="12825" width="14.140625" customWidth="1"/>
    <col min="12826" max="12831" width="0" hidden="1" customWidth="1"/>
    <col min="12832" max="12832" width="12.7109375" customWidth="1"/>
    <col min="12833" max="12840" width="0" hidden="1" customWidth="1"/>
    <col min="12841" max="12841" width="12.140625" customWidth="1"/>
    <col min="12842" max="12849" width="0" hidden="1" customWidth="1"/>
    <col min="12850" max="12850" width="12.42578125" customWidth="1"/>
    <col min="12851" max="12858" width="0" hidden="1" customWidth="1"/>
    <col min="12859" max="12859" width="12.42578125" customWidth="1"/>
    <col min="12860" max="12861" width="0" hidden="1" customWidth="1"/>
    <col min="12862" max="12862" width="14.28515625" customWidth="1"/>
    <col min="12863" max="12864" width="0" hidden="1" customWidth="1"/>
    <col min="12865" max="12865" width="16.85546875" bestFit="1" customWidth="1"/>
    <col min="13057" max="13057" width="5.5703125" customWidth="1"/>
    <col min="13058" max="13058" width="34.28515625" customWidth="1"/>
    <col min="13059" max="13059" width="22.85546875" customWidth="1"/>
    <col min="13060" max="13060" width="15.42578125" customWidth="1"/>
    <col min="13061" max="13075" width="0" hidden="1" customWidth="1"/>
    <col min="13076" max="13076" width="18.140625" customWidth="1"/>
    <col min="13077" max="13077" width="18.7109375" customWidth="1"/>
    <col min="13078" max="13079" width="18.140625" customWidth="1"/>
    <col min="13080" max="13081" width="14.140625" customWidth="1"/>
    <col min="13082" max="13087" width="0" hidden="1" customWidth="1"/>
    <col min="13088" max="13088" width="12.7109375" customWidth="1"/>
    <col min="13089" max="13096" width="0" hidden="1" customWidth="1"/>
    <col min="13097" max="13097" width="12.140625" customWidth="1"/>
    <col min="13098" max="13105" width="0" hidden="1" customWidth="1"/>
    <col min="13106" max="13106" width="12.42578125" customWidth="1"/>
    <col min="13107" max="13114" width="0" hidden="1" customWidth="1"/>
    <col min="13115" max="13115" width="12.42578125" customWidth="1"/>
    <col min="13116" max="13117" width="0" hidden="1" customWidth="1"/>
    <col min="13118" max="13118" width="14.28515625" customWidth="1"/>
    <col min="13119" max="13120" width="0" hidden="1" customWidth="1"/>
    <col min="13121" max="13121" width="16.85546875" bestFit="1" customWidth="1"/>
    <col min="13313" max="13313" width="5.5703125" customWidth="1"/>
    <col min="13314" max="13314" width="34.28515625" customWidth="1"/>
    <col min="13315" max="13315" width="22.85546875" customWidth="1"/>
    <col min="13316" max="13316" width="15.42578125" customWidth="1"/>
    <col min="13317" max="13331" width="0" hidden="1" customWidth="1"/>
    <col min="13332" max="13332" width="18.140625" customWidth="1"/>
    <col min="13333" max="13333" width="18.7109375" customWidth="1"/>
    <col min="13334" max="13335" width="18.140625" customWidth="1"/>
    <col min="13336" max="13337" width="14.140625" customWidth="1"/>
    <col min="13338" max="13343" width="0" hidden="1" customWidth="1"/>
    <col min="13344" max="13344" width="12.7109375" customWidth="1"/>
    <col min="13345" max="13352" width="0" hidden="1" customWidth="1"/>
    <col min="13353" max="13353" width="12.140625" customWidth="1"/>
    <col min="13354" max="13361" width="0" hidden="1" customWidth="1"/>
    <col min="13362" max="13362" width="12.42578125" customWidth="1"/>
    <col min="13363" max="13370" width="0" hidden="1" customWidth="1"/>
    <col min="13371" max="13371" width="12.42578125" customWidth="1"/>
    <col min="13372" max="13373" width="0" hidden="1" customWidth="1"/>
    <col min="13374" max="13374" width="14.28515625" customWidth="1"/>
    <col min="13375" max="13376" width="0" hidden="1" customWidth="1"/>
    <col min="13377" max="13377" width="16.85546875" bestFit="1" customWidth="1"/>
    <col min="13569" max="13569" width="5.5703125" customWidth="1"/>
    <col min="13570" max="13570" width="34.28515625" customWidth="1"/>
    <col min="13571" max="13571" width="22.85546875" customWidth="1"/>
    <col min="13572" max="13572" width="15.42578125" customWidth="1"/>
    <col min="13573" max="13587" width="0" hidden="1" customWidth="1"/>
    <col min="13588" max="13588" width="18.140625" customWidth="1"/>
    <col min="13589" max="13589" width="18.7109375" customWidth="1"/>
    <col min="13590" max="13591" width="18.140625" customWidth="1"/>
    <col min="13592" max="13593" width="14.140625" customWidth="1"/>
    <col min="13594" max="13599" width="0" hidden="1" customWidth="1"/>
    <col min="13600" max="13600" width="12.7109375" customWidth="1"/>
    <col min="13601" max="13608" width="0" hidden="1" customWidth="1"/>
    <col min="13609" max="13609" width="12.140625" customWidth="1"/>
    <col min="13610" max="13617" width="0" hidden="1" customWidth="1"/>
    <col min="13618" max="13618" width="12.42578125" customWidth="1"/>
    <col min="13619" max="13626" width="0" hidden="1" customWidth="1"/>
    <col min="13627" max="13627" width="12.42578125" customWidth="1"/>
    <col min="13628" max="13629" width="0" hidden="1" customWidth="1"/>
    <col min="13630" max="13630" width="14.28515625" customWidth="1"/>
    <col min="13631" max="13632" width="0" hidden="1" customWidth="1"/>
    <col min="13633" max="13633" width="16.85546875" bestFit="1" customWidth="1"/>
    <col min="13825" max="13825" width="5.5703125" customWidth="1"/>
    <col min="13826" max="13826" width="34.28515625" customWidth="1"/>
    <col min="13827" max="13827" width="22.85546875" customWidth="1"/>
    <col min="13828" max="13828" width="15.42578125" customWidth="1"/>
    <col min="13829" max="13843" width="0" hidden="1" customWidth="1"/>
    <col min="13844" max="13844" width="18.140625" customWidth="1"/>
    <col min="13845" max="13845" width="18.7109375" customWidth="1"/>
    <col min="13846" max="13847" width="18.140625" customWidth="1"/>
    <col min="13848" max="13849" width="14.140625" customWidth="1"/>
    <col min="13850" max="13855" width="0" hidden="1" customWidth="1"/>
    <col min="13856" max="13856" width="12.7109375" customWidth="1"/>
    <col min="13857" max="13864" width="0" hidden="1" customWidth="1"/>
    <col min="13865" max="13865" width="12.140625" customWidth="1"/>
    <col min="13866" max="13873" width="0" hidden="1" customWidth="1"/>
    <col min="13874" max="13874" width="12.42578125" customWidth="1"/>
    <col min="13875" max="13882" width="0" hidden="1" customWidth="1"/>
    <col min="13883" max="13883" width="12.42578125" customWidth="1"/>
    <col min="13884" max="13885" width="0" hidden="1" customWidth="1"/>
    <col min="13886" max="13886" width="14.28515625" customWidth="1"/>
    <col min="13887" max="13888" width="0" hidden="1" customWidth="1"/>
    <col min="13889" max="13889" width="16.85546875" bestFit="1" customWidth="1"/>
    <col min="14081" max="14081" width="5.5703125" customWidth="1"/>
    <col min="14082" max="14082" width="34.28515625" customWidth="1"/>
    <col min="14083" max="14083" width="22.85546875" customWidth="1"/>
    <col min="14084" max="14084" width="15.42578125" customWidth="1"/>
    <col min="14085" max="14099" width="0" hidden="1" customWidth="1"/>
    <col min="14100" max="14100" width="18.140625" customWidth="1"/>
    <col min="14101" max="14101" width="18.7109375" customWidth="1"/>
    <col min="14102" max="14103" width="18.140625" customWidth="1"/>
    <col min="14104" max="14105" width="14.140625" customWidth="1"/>
    <col min="14106" max="14111" width="0" hidden="1" customWidth="1"/>
    <col min="14112" max="14112" width="12.7109375" customWidth="1"/>
    <col min="14113" max="14120" width="0" hidden="1" customWidth="1"/>
    <col min="14121" max="14121" width="12.140625" customWidth="1"/>
    <col min="14122" max="14129" width="0" hidden="1" customWidth="1"/>
    <col min="14130" max="14130" width="12.42578125" customWidth="1"/>
    <col min="14131" max="14138" width="0" hidden="1" customWidth="1"/>
    <col min="14139" max="14139" width="12.42578125" customWidth="1"/>
    <col min="14140" max="14141" width="0" hidden="1" customWidth="1"/>
    <col min="14142" max="14142" width="14.28515625" customWidth="1"/>
    <col min="14143" max="14144" width="0" hidden="1" customWidth="1"/>
    <col min="14145" max="14145" width="16.85546875" bestFit="1" customWidth="1"/>
    <col min="14337" max="14337" width="5.5703125" customWidth="1"/>
    <col min="14338" max="14338" width="34.28515625" customWidth="1"/>
    <col min="14339" max="14339" width="22.85546875" customWidth="1"/>
    <col min="14340" max="14340" width="15.42578125" customWidth="1"/>
    <col min="14341" max="14355" width="0" hidden="1" customWidth="1"/>
    <col min="14356" max="14356" width="18.140625" customWidth="1"/>
    <col min="14357" max="14357" width="18.7109375" customWidth="1"/>
    <col min="14358" max="14359" width="18.140625" customWidth="1"/>
    <col min="14360" max="14361" width="14.140625" customWidth="1"/>
    <col min="14362" max="14367" width="0" hidden="1" customWidth="1"/>
    <col min="14368" max="14368" width="12.7109375" customWidth="1"/>
    <col min="14369" max="14376" width="0" hidden="1" customWidth="1"/>
    <col min="14377" max="14377" width="12.140625" customWidth="1"/>
    <col min="14378" max="14385" width="0" hidden="1" customWidth="1"/>
    <col min="14386" max="14386" width="12.42578125" customWidth="1"/>
    <col min="14387" max="14394" width="0" hidden="1" customWidth="1"/>
    <col min="14395" max="14395" width="12.42578125" customWidth="1"/>
    <col min="14396" max="14397" width="0" hidden="1" customWidth="1"/>
    <col min="14398" max="14398" width="14.28515625" customWidth="1"/>
    <col min="14399" max="14400" width="0" hidden="1" customWidth="1"/>
    <col min="14401" max="14401" width="16.85546875" bestFit="1" customWidth="1"/>
    <col min="14593" max="14593" width="5.5703125" customWidth="1"/>
    <col min="14594" max="14594" width="34.28515625" customWidth="1"/>
    <col min="14595" max="14595" width="22.85546875" customWidth="1"/>
    <col min="14596" max="14596" width="15.42578125" customWidth="1"/>
    <col min="14597" max="14611" width="0" hidden="1" customWidth="1"/>
    <col min="14612" max="14612" width="18.140625" customWidth="1"/>
    <col min="14613" max="14613" width="18.7109375" customWidth="1"/>
    <col min="14614" max="14615" width="18.140625" customWidth="1"/>
    <col min="14616" max="14617" width="14.140625" customWidth="1"/>
    <col min="14618" max="14623" width="0" hidden="1" customWidth="1"/>
    <col min="14624" max="14624" width="12.7109375" customWidth="1"/>
    <col min="14625" max="14632" width="0" hidden="1" customWidth="1"/>
    <col min="14633" max="14633" width="12.140625" customWidth="1"/>
    <col min="14634" max="14641" width="0" hidden="1" customWidth="1"/>
    <col min="14642" max="14642" width="12.42578125" customWidth="1"/>
    <col min="14643" max="14650" width="0" hidden="1" customWidth="1"/>
    <col min="14651" max="14651" width="12.42578125" customWidth="1"/>
    <col min="14652" max="14653" width="0" hidden="1" customWidth="1"/>
    <col min="14654" max="14654" width="14.28515625" customWidth="1"/>
    <col min="14655" max="14656" width="0" hidden="1" customWidth="1"/>
    <col min="14657" max="14657" width="16.85546875" bestFit="1" customWidth="1"/>
    <col min="14849" max="14849" width="5.5703125" customWidth="1"/>
    <col min="14850" max="14850" width="34.28515625" customWidth="1"/>
    <col min="14851" max="14851" width="22.85546875" customWidth="1"/>
    <col min="14852" max="14852" width="15.42578125" customWidth="1"/>
    <col min="14853" max="14867" width="0" hidden="1" customWidth="1"/>
    <col min="14868" max="14868" width="18.140625" customWidth="1"/>
    <col min="14869" max="14869" width="18.7109375" customWidth="1"/>
    <col min="14870" max="14871" width="18.140625" customWidth="1"/>
    <col min="14872" max="14873" width="14.140625" customWidth="1"/>
    <col min="14874" max="14879" width="0" hidden="1" customWidth="1"/>
    <col min="14880" max="14880" width="12.7109375" customWidth="1"/>
    <col min="14881" max="14888" width="0" hidden="1" customWidth="1"/>
    <col min="14889" max="14889" width="12.140625" customWidth="1"/>
    <col min="14890" max="14897" width="0" hidden="1" customWidth="1"/>
    <col min="14898" max="14898" width="12.42578125" customWidth="1"/>
    <col min="14899" max="14906" width="0" hidden="1" customWidth="1"/>
    <col min="14907" max="14907" width="12.42578125" customWidth="1"/>
    <col min="14908" max="14909" width="0" hidden="1" customWidth="1"/>
    <col min="14910" max="14910" width="14.28515625" customWidth="1"/>
    <col min="14911" max="14912" width="0" hidden="1" customWidth="1"/>
    <col min="14913" max="14913" width="16.85546875" bestFit="1" customWidth="1"/>
    <col min="15105" max="15105" width="5.5703125" customWidth="1"/>
    <col min="15106" max="15106" width="34.28515625" customWidth="1"/>
    <col min="15107" max="15107" width="22.85546875" customWidth="1"/>
    <col min="15108" max="15108" width="15.42578125" customWidth="1"/>
    <col min="15109" max="15123" width="0" hidden="1" customWidth="1"/>
    <col min="15124" max="15124" width="18.140625" customWidth="1"/>
    <col min="15125" max="15125" width="18.7109375" customWidth="1"/>
    <col min="15126" max="15127" width="18.140625" customWidth="1"/>
    <col min="15128" max="15129" width="14.140625" customWidth="1"/>
    <col min="15130" max="15135" width="0" hidden="1" customWidth="1"/>
    <col min="15136" max="15136" width="12.7109375" customWidth="1"/>
    <col min="15137" max="15144" width="0" hidden="1" customWidth="1"/>
    <col min="15145" max="15145" width="12.140625" customWidth="1"/>
    <col min="15146" max="15153" width="0" hidden="1" customWidth="1"/>
    <col min="15154" max="15154" width="12.42578125" customWidth="1"/>
    <col min="15155" max="15162" width="0" hidden="1" customWidth="1"/>
    <col min="15163" max="15163" width="12.42578125" customWidth="1"/>
    <col min="15164" max="15165" width="0" hidden="1" customWidth="1"/>
    <col min="15166" max="15166" width="14.28515625" customWidth="1"/>
    <col min="15167" max="15168" width="0" hidden="1" customWidth="1"/>
    <col min="15169" max="15169" width="16.85546875" bestFit="1" customWidth="1"/>
    <col min="15361" max="15361" width="5.5703125" customWidth="1"/>
    <col min="15362" max="15362" width="34.28515625" customWidth="1"/>
    <col min="15363" max="15363" width="22.85546875" customWidth="1"/>
    <col min="15364" max="15364" width="15.42578125" customWidth="1"/>
    <col min="15365" max="15379" width="0" hidden="1" customWidth="1"/>
    <col min="15380" max="15380" width="18.140625" customWidth="1"/>
    <col min="15381" max="15381" width="18.7109375" customWidth="1"/>
    <col min="15382" max="15383" width="18.140625" customWidth="1"/>
    <col min="15384" max="15385" width="14.140625" customWidth="1"/>
    <col min="15386" max="15391" width="0" hidden="1" customWidth="1"/>
    <col min="15392" max="15392" width="12.7109375" customWidth="1"/>
    <col min="15393" max="15400" width="0" hidden="1" customWidth="1"/>
    <col min="15401" max="15401" width="12.140625" customWidth="1"/>
    <col min="15402" max="15409" width="0" hidden="1" customWidth="1"/>
    <col min="15410" max="15410" width="12.42578125" customWidth="1"/>
    <col min="15411" max="15418" width="0" hidden="1" customWidth="1"/>
    <col min="15419" max="15419" width="12.42578125" customWidth="1"/>
    <col min="15420" max="15421" width="0" hidden="1" customWidth="1"/>
    <col min="15422" max="15422" width="14.28515625" customWidth="1"/>
    <col min="15423" max="15424" width="0" hidden="1" customWidth="1"/>
    <col min="15425" max="15425" width="16.85546875" bestFit="1" customWidth="1"/>
    <col min="15617" max="15617" width="5.5703125" customWidth="1"/>
    <col min="15618" max="15618" width="34.28515625" customWidth="1"/>
    <col min="15619" max="15619" width="22.85546875" customWidth="1"/>
    <col min="15620" max="15620" width="15.42578125" customWidth="1"/>
    <col min="15621" max="15635" width="0" hidden="1" customWidth="1"/>
    <col min="15636" max="15636" width="18.140625" customWidth="1"/>
    <col min="15637" max="15637" width="18.7109375" customWidth="1"/>
    <col min="15638" max="15639" width="18.140625" customWidth="1"/>
    <col min="15640" max="15641" width="14.140625" customWidth="1"/>
    <col min="15642" max="15647" width="0" hidden="1" customWidth="1"/>
    <col min="15648" max="15648" width="12.7109375" customWidth="1"/>
    <col min="15649" max="15656" width="0" hidden="1" customWidth="1"/>
    <col min="15657" max="15657" width="12.140625" customWidth="1"/>
    <col min="15658" max="15665" width="0" hidden="1" customWidth="1"/>
    <col min="15666" max="15666" width="12.42578125" customWidth="1"/>
    <col min="15667" max="15674" width="0" hidden="1" customWidth="1"/>
    <col min="15675" max="15675" width="12.42578125" customWidth="1"/>
    <col min="15676" max="15677" width="0" hidden="1" customWidth="1"/>
    <col min="15678" max="15678" width="14.28515625" customWidth="1"/>
    <col min="15679" max="15680" width="0" hidden="1" customWidth="1"/>
    <col min="15681" max="15681" width="16.85546875" bestFit="1" customWidth="1"/>
    <col min="15873" max="15873" width="5.5703125" customWidth="1"/>
    <col min="15874" max="15874" width="34.28515625" customWidth="1"/>
    <col min="15875" max="15875" width="22.85546875" customWidth="1"/>
    <col min="15876" max="15876" width="15.42578125" customWidth="1"/>
    <col min="15877" max="15891" width="0" hidden="1" customWidth="1"/>
    <col min="15892" max="15892" width="18.140625" customWidth="1"/>
    <col min="15893" max="15893" width="18.7109375" customWidth="1"/>
    <col min="15894" max="15895" width="18.140625" customWidth="1"/>
    <col min="15896" max="15897" width="14.140625" customWidth="1"/>
    <col min="15898" max="15903" width="0" hidden="1" customWidth="1"/>
    <col min="15904" max="15904" width="12.7109375" customWidth="1"/>
    <col min="15905" max="15912" width="0" hidden="1" customWidth="1"/>
    <col min="15913" max="15913" width="12.140625" customWidth="1"/>
    <col min="15914" max="15921" width="0" hidden="1" customWidth="1"/>
    <col min="15922" max="15922" width="12.42578125" customWidth="1"/>
    <col min="15923" max="15930" width="0" hidden="1" customWidth="1"/>
    <col min="15931" max="15931" width="12.42578125" customWidth="1"/>
    <col min="15932" max="15933" width="0" hidden="1" customWidth="1"/>
    <col min="15934" max="15934" width="14.28515625" customWidth="1"/>
    <col min="15935" max="15936" width="0" hidden="1" customWidth="1"/>
    <col min="15937" max="15937" width="16.85546875" bestFit="1" customWidth="1"/>
    <col min="16129" max="16129" width="5.5703125" customWidth="1"/>
    <col min="16130" max="16130" width="34.28515625" customWidth="1"/>
    <col min="16131" max="16131" width="22.85546875" customWidth="1"/>
    <col min="16132" max="16132" width="15.42578125" customWidth="1"/>
    <col min="16133" max="16147" width="0" hidden="1" customWidth="1"/>
    <col min="16148" max="16148" width="18.140625" customWidth="1"/>
    <col min="16149" max="16149" width="18.7109375" customWidth="1"/>
    <col min="16150" max="16151" width="18.140625" customWidth="1"/>
    <col min="16152" max="16153" width="14.140625" customWidth="1"/>
    <col min="16154" max="16159" width="0" hidden="1" customWidth="1"/>
    <col min="16160" max="16160" width="12.7109375" customWidth="1"/>
    <col min="16161" max="16168" width="0" hidden="1" customWidth="1"/>
    <col min="16169" max="16169" width="12.140625" customWidth="1"/>
    <col min="16170" max="16177" width="0" hidden="1" customWidth="1"/>
    <col min="16178" max="16178" width="12.42578125" customWidth="1"/>
    <col min="16179" max="16186" width="0" hidden="1" customWidth="1"/>
    <col min="16187" max="16187" width="12.42578125" customWidth="1"/>
    <col min="16188" max="16189" width="0" hidden="1" customWidth="1"/>
    <col min="16190" max="16190" width="14.28515625" customWidth="1"/>
    <col min="16191" max="16192" width="0" hidden="1" customWidth="1"/>
    <col min="16193" max="16193" width="16.85546875" bestFit="1" customWidth="1"/>
  </cols>
  <sheetData>
    <row r="1" spans="1:65" ht="15.75" hidden="1" customHeight="1">
      <c r="A1" s="274" t="s">
        <v>444</v>
      </c>
      <c r="B1" s="274"/>
      <c r="C1" s="275"/>
      <c r="D1" s="275"/>
    </row>
    <row r="2" spans="1:65" ht="15.75" hidden="1" customHeight="1">
      <c r="A2" s="274" t="s">
        <v>445</v>
      </c>
      <c r="B2" s="274"/>
      <c r="C2" s="275"/>
      <c r="D2" s="275"/>
    </row>
    <row r="3" spans="1:65" ht="15.75" hidden="1" customHeight="1">
      <c r="A3" s="274" t="s">
        <v>446</v>
      </c>
      <c r="B3" s="274"/>
      <c r="C3" s="275"/>
      <c r="D3" s="275"/>
    </row>
    <row r="4" spans="1:65" ht="15.75" hidden="1" customHeight="1">
      <c r="A4" s="274" t="s">
        <v>418</v>
      </c>
      <c r="B4" s="274"/>
      <c r="C4" s="275"/>
      <c r="D4" s="275"/>
    </row>
    <row r="5" spans="1:65" ht="15.75" customHeight="1">
      <c r="A5" s="274" t="s">
        <v>1099</v>
      </c>
      <c r="B5" s="274"/>
      <c r="C5" s="275"/>
      <c r="D5" s="277"/>
    </row>
    <row r="6" spans="1:65" ht="38.25" customHeight="1" thickBot="1">
      <c r="A6" s="278" t="s">
        <v>501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80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</row>
    <row r="7" spans="1:65" ht="22.5" customHeight="1">
      <c r="A7" s="1111" t="s">
        <v>448</v>
      </c>
      <c r="B7" s="1040" t="s">
        <v>449</v>
      </c>
      <c r="C7" s="1040" t="s">
        <v>450</v>
      </c>
      <c r="D7" s="1104" t="s">
        <v>451</v>
      </c>
      <c r="E7" s="1033" t="s">
        <v>502</v>
      </c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7"/>
      <c r="R7" s="1107"/>
      <c r="S7" s="1108"/>
      <c r="T7" s="1047" t="s">
        <v>452</v>
      </c>
      <c r="U7" s="1128" t="s">
        <v>453</v>
      </c>
      <c r="V7" s="1114" t="s">
        <v>454</v>
      </c>
      <c r="W7" s="1091" t="s">
        <v>455</v>
      </c>
      <c r="X7" s="1117" t="s">
        <v>40</v>
      </c>
      <c r="Y7" s="1118"/>
      <c r="Z7" s="1118"/>
      <c r="AA7" s="1118"/>
      <c r="AB7" s="1118"/>
      <c r="AC7" s="1118"/>
      <c r="AD7" s="1118"/>
      <c r="AE7" s="1118"/>
      <c r="AF7" s="1118"/>
      <c r="AG7" s="1118"/>
      <c r="AH7" s="1118"/>
      <c r="AI7" s="1118"/>
      <c r="AJ7" s="1118"/>
      <c r="AK7" s="1118"/>
      <c r="AL7" s="1118"/>
      <c r="AM7" s="1118"/>
      <c r="AN7" s="1118"/>
      <c r="AO7" s="1118"/>
      <c r="AP7" s="1118"/>
      <c r="AQ7" s="1118"/>
      <c r="AR7" s="1118"/>
      <c r="AS7" s="1118"/>
      <c r="AT7" s="1118"/>
      <c r="AU7" s="1118"/>
      <c r="AV7" s="1118"/>
      <c r="AW7" s="1118"/>
      <c r="AX7" s="1118"/>
      <c r="AY7" s="1118"/>
      <c r="AZ7" s="1118"/>
      <c r="BA7" s="1118"/>
      <c r="BB7" s="1118"/>
      <c r="BC7" s="1118"/>
      <c r="BD7" s="1118"/>
      <c r="BE7" s="1118"/>
      <c r="BF7" s="1118"/>
      <c r="BG7" s="1118"/>
      <c r="BH7" s="1118"/>
      <c r="BI7" s="1118"/>
      <c r="BJ7" s="1118"/>
      <c r="BK7" s="1118"/>
      <c r="BL7" s="1052"/>
      <c r="BM7" s="335"/>
    </row>
    <row r="8" spans="1:65" ht="23.25" customHeight="1" thickBot="1">
      <c r="A8" s="1062"/>
      <c r="B8" s="1041"/>
      <c r="C8" s="1041"/>
      <c r="D8" s="1105"/>
      <c r="E8" s="1035"/>
      <c r="F8" s="1109"/>
      <c r="G8" s="1109"/>
      <c r="H8" s="1109"/>
      <c r="I8" s="1109"/>
      <c r="J8" s="1109"/>
      <c r="K8" s="1109"/>
      <c r="L8" s="1109"/>
      <c r="M8" s="1109"/>
      <c r="N8" s="1109"/>
      <c r="O8" s="1109"/>
      <c r="P8" s="1109"/>
      <c r="Q8" s="1109"/>
      <c r="R8" s="1109"/>
      <c r="S8" s="1110"/>
      <c r="T8" s="1048"/>
      <c r="U8" s="1129"/>
      <c r="V8" s="1115"/>
      <c r="W8" s="1092"/>
      <c r="X8" s="1119" t="s">
        <v>503</v>
      </c>
      <c r="Y8" s="1122" t="s">
        <v>504</v>
      </c>
      <c r="Z8" s="1125" t="s">
        <v>505</v>
      </c>
      <c r="AA8" s="1126"/>
      <c r="AB8" s="1126"/>
      <c r="AC8" s="1126"/>
      <c r="AD8" s="1126"/>
      <c r="AE8" s="1126"/>
      <c r="AF8" s="1126"/>
      <c r="AG8" s="1126"/>
      <c r="AH8" s="1126"/>
      <c r="AI8" s="1126"/>
      <c r="AJ8" s="1126"/>
      <c r="AK8" s="1126"/>
      <c r="AL8" s="1126"/>
      <c r="AM8" s="1126"/>
      <c r="AN8" s="1126"/>
      <c r="AO8" s="1126"/>
      <c r="AP8" s="1126"/>
      <c r="AQ8" s="1126"/>
      <c r="AR8" s="1126"/>
      <c r="AS8" s="1126"/>
      <c r="AT8" s="1126"/>
      <c r="AU8" s="1126"/>
      <c r="AV8" s="1126"/>
      <c r="AW8" s="1126"/>
      <c r="AX8" s="1126"/>
      <c r="AY8" s="1126"/>
      <c r="AZ8" s="1126"/>
      <c r="BA8" s="1126"/>
      <c r="BB8" s="1126"/>
      <c r="BC8" s="1126"/>
      <c r="BD8" s="1126"/>
      <c r="BE8" s="1126"/>
      <c r="BF8" s="1126"/>
      <c r="BG8" s="1126"/>
      <c r="BH8" s="1126"/>
      <c r="BI8" s="1126"/>
      <c r="BJ8" s="1126"/>
      <c r="BK8" s="1126"/>
      <c r="BL8" s="1127"/>
      <c r="BM8" s="335"/>
    </row>
    <row r="9" spans="1:65" ht="30" customHeight="1">
      <c r="A9" s="1062"/>
      <c r="B9" s="1041"/>
      <c r="C9" s="1041"/>
      <c r="D9" s="1105"/>
      <c r="E9" s="1111" t="s">
        <v>465</v>
      </c>
      <c r="F9" s="1040" t="s">
        <v>466</v>
      </c>
      <c r="G9" s="1040" t="s">
        <v>467</v>
      </c>
      <c r="H9" s="1040" t="s">
        <v>468</v>
      </c>
      <c r="I9" s="1040" t="s">
        <v>469</v>
      </c>
      <c r="J9" s="1040" t="s">
        <v>470</v>
      </c>
      <c r="K9" s="1040" t="s">
        <v>471</v>
      </c>
      <c r="L9" s="1040" t="s">
        <v>472</v>
      </c>
      <c r="M9" s="1040" t="s">
        <v>473</v>
      </c>
      <c r="N9" s="1040" t="s">
        <v>474</v>
      </c>
      <c r="O9" s="1040" t="s">
        <v>475</v>
      </c>
      <c r="P9" s="1040" t="s">
        <v>476</v>
      </c>
      <c r="Q9" s="1040" t="s">
        <v>477</v>
      </c>
      <c r="R9" s="1040" t="s">
        <v>478</v>
      </c>
      <c r="S9" s="1112" t="s">
        <v>9</v>
      </c>
      <c r="T9" s="1048"/>
      <c r="U9" s="1129"/>
      <c r="V9" s="1115"/>
      <c r="W9" s="1092"/>
      <c r="X9" s="1120"/>
      <c r="Y9" s="1123"/>
      <c r="Z9" s="1088" t="s">
        <v>479</v>
      </c>
      <c r="AA9" s="1090"/>
      <c r="AB9" s="1088" t="s">
        <v>480</v>
      </c>
      <c r="AC9" s="1090"/>
      <c r="AD9" s="1088" t="s">
        <v>481</v>
      </c>
      <c r="AE9" s="1090"/>
      <c r="AF9" s="1088" t="s">
        <v>482</v>
      </c>
      <c r="AG9" s="1089"/>
      <c r="AH9" s="1090"/>
      <c r="AI9" s="1088" t="s">
        <v>483</v>
      </c>
      <c r="AJ9" s="1090"/>
      <c r="AK9" s="1088" t="s">
        <v>484</v>
      </c>
      <c r="AL9" s="1090"/>
      <c r="AM9" s="1088" t="s">
        <v>485</v>
      </c>
      <c r="AN9" s="1090"/>
      <c r="AO9" s="1088" t="s">
        <v>486</v>
      </c>
      <c r="AP9" s="1089"/>
      <c r="AQ9" s="1090"/>
      <c r="AR9" s="1088" t="s">
        <v>487</v>
      </c>
      <c r="AS9" s="1090"/>
      <c r="AT9" s="1088" t="s">
        <v>488</v>
      </c>
      <c r="AU9" s="1090"/>
      <c r="AV9" s="1088" t="s">
        <v>489</v>
      </c>
      <c r="AW9" s="1090"/>
      <c r="AX9" s="1088" t="s">
        <v>490</v>
      </c>
      <c r="AY9" s="1089"/>
      <c r="AZ9" s="1090"/>
      <c r="BA9" s="1088" t="s">
        <v>491</v>
      </c>
      <c r="BB9" s="1090"/>
      <c r="BC9" s="1088" t="s">
        <v>492</v>
      </c>
      <c r="BD9" s="1090"/>
      <c r="BE9" s="1088" t="s">
        <v>493</v>
      </c>
      <c r="BF9" s="1090"/>
      <c r="BG9" s="1088" t="s">
        <v>494</v>
      </c>
      <c r="BH9" s="1089"/>
      <c r="BI9" s="1090"/>
      <c r="BJ9" s="1088" t="s">
        <v>495</v>
      </c>
      <c r="BK9" s="1089"/>
      <c r="BL9" s="1090"/>
      <c r="BM9" s="335"/>
    </row>
    <row r="10" spans="1:65" ht="54.75" customHeight="1" thickBot="1">
      <c r="A10" s="1063"/>
      <c r="B10" s="1042"/>
      <c r="C10" s="1042"/>
      <c r="D10" s="1106"/>
      <c r="E10" s="1063"/>
      <c r="F10" s="1042"/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42"/>
      <c r="R10" s="1042"/>
      <c r="S10" s="1113"/>
      <c r="T10" s="1049"/>
      <c r="U10" s="1130"/>
      <c r="V10" s="1116"/>
      <c r="W10" s="1093"/>
      <c r="X10" s="1121"/>
      <c r="Y10" s="1124"/>
      <c r="Z10" s="336" t="s">
        <v>496</v>
      </c>
      <c r="AA10" s="287" t="s">
        <v>497</v>
      </c>
      <c r="AB10" s="287" t="s">
        <v>496</v>
      </c>
      <c r="AC10" s="287" t="s">
        <v>497</v>
      </c>
      <c r="AD10" s="287" t="s">
        <v>496</v>
      </c>
      <c r="AE10" s="287" t="s">
        <v>497</v>
      </c>
      <c r="AF10" s="287" t="s">
        <v>496</v>
      </c>
      <c r="AG10" s="287" t="s">
        <v>497</v>
      </c>
      <c r="AH10" s="287" t="s">
        <v>498</v>
      </c>
      <c r="AI10" s="287" t="s">
        <v>496</v>
      </c>
      <c r="AJ10" s="287" t="s">
        <v>497</v>
      </c>
      <c r="AK10" s="287" t="s">
        <v>496</v>
      </c>
      <c r="AL10" s="287" t="s">
        <v>497</v>
      </c>
      <c r="AM10" s="287" t="s">
        <v>496</v>
      </c>
      <c r="AN10" s="287" t="s">
        <v>497</v>
      </c>
      <c r="AO10" s="287" t="s">
        <v>496</v>
      </c>
      <c r="AP10" s="287" t="s">
        <v>497</v>
      </c>
      <c r="AQ10" s="287" t="s">
        <v>498</v>
      </c>
      <c r="AR10" s="287" t="s">
        <v>496</v>
      </c>
      <c r="AS10" s="287" t="s">
        <v>497</v>
      </c>
      <c r="AT10" s="287" t="s">
        <v>496</v>
      </c>
      <c r="AU10" s="287" t="s">
        <v>497</v>
      </c>
      <c r="AV10" s="287" t="s">
        <v>496</v>
      </c>
      <c r="AW10" s="287" t="s">
        <v>497</v>
      </c>
      <c r="AX10" s="287" t="s">
        <v>496</v>
      </c>
      <c r="AY10" s="287" t="s">
        <v>497</v>
      </c>
      <c r="AZ10" s="287" t="s">
        <v>498</v>
      </c>
      <c r="BA10" s="287" t="s">
        <v>496</v>
      </c>
      <c r="BB10" s="287" t="s">
        <v>497</v>
      </c>
      <c r="BC10" s="287" t="s">
        <v>496</v>
      </c>
      <c r="BD10" s="287" t="s">
        <v>497</v>
      </c>
      <c r="BE10" s="287" t="s">
        <v>496</v>
      </c>
      <c r="BF10" s="287" t="s">
        <v>497</v>
      </c>
      <c r="BG10" s="287" t="s">
        <v>496</v>
      </c>
      <c r="BH10" s="287" t="s">
        <v>497</v>
      </c>
      <c r="BI10" s="287" t="s">
        <v>498</v>
      </c>
      <c r="BJ10" s="287" t="s">
        <v>496</v>
      </c>
      <c r="BK10" s="287" t="s">
        <v>497</v>
      </c>
      <c r="BL10" s="337" t="s">
        <v>498</v>
      </c>
      <c r="BM10" s="335"/>
    </row>
    <row r="11" spans="1:65" ht="21.75" customHeight="1">
      <c r="A11" s="332">
        <v>1</v>
      </c>
      <c r="B11" s="293" t="s">
        <v>440</v>
      </c>
      <c r="C11" s="293" t="s">
        <v>500</v>
      </c>
      <c r="D11" s="294" t="s">
        <v>499</v>
      </c>
      <c r="E11" s="295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7">
        <f t="shared" ref="S11" si="0">SUM(E11:R11)</f>
        <v>0</v>
      </c>
      <c r="T11" s="338">
        <v>493800</v>
      </c>
      <c r="U11" s="339">
        <f t="shared" ref="U11" si="1">CEILING((X11*(AF11+AO11)+Y11*(AX11+BG11-BE11-BC11))*1.18,100)</f>
        <v>545900</v>
      </c>
      <c r="V11" s="340">
        <f t="shared" ref="V11" si="2">CEILING((X11*(AF11+AO11)+Y11*(AX11+BG11))*1.18,100)</f>
        <v>706500</v>
      </c>
      <c r="W11" s="341">
        <f t="shared" ref="W11" si="3">U11-V11</f>
        <v>-160600</v>
      </c>
      <c r="X11" s="342">
        <v>2569.06</v>
      </c>
      <c r="Y11" s="343">
        <v>2569.06</v>
      </c>
      <c r="Z11" s="344">
        <v>25</v>
      </c>
      <c r="AA11" s="345"/>
      <c r="AB11" s="345">
        <v>24</v>
      </c>
      <c r="AC11" s="345"/>
      <c r="AD11" s="345">
        <v>21</v>
      </c>
      <c r="AE11" s="345"/>
      <c r="AF11" s="316">
        <f t="shared" ref="AF11:AG11" si="4">Z11+AB11+AD11</f>
        <v>70</v>
      </c>
      <c r="AG11" s="346">
        <f t="shared" si="4"/>
        <v>0</v>
      </c>
      <c r="AH11" s="347">
        <f t="shared" ref="AH11" si="5">AF11-AG11</f>
        <v>70</v>
      </c>
      <c r="AI11" s="345">
        <v>20</v>
      </c>
      <c r="AJ11" s="345"/>
      <c r="AK11" s="345">
        <v>17</v>
      </c>
      <c r="AL11" s="345"/>
      <c r="AM11" s="345">
        <v>10</v>
      </c>
      <c r="AN11" s="345"/>
      <c r="AO11" s="348">
        <f t="shared" ref="AO11:AP11" si="6">AI11+AK11+AM11</f>
        <v>47</v>
      </c>
      <c r="AP11" s="349">
        <f t="shared" si="6"/>
        <v>0</v>
      </c>
      <c r="AQ11" s="350">
        <f t="shared" ref="AQ11" si="7">AO11-AP11</f>
        <v>47</v>
      </c>
      <c r="AR11" s="345">
        <v>10</v>
      </c>
      <c r="AS11" s="345"/>
      <c r="AT11" s="345">
        <v>12</v>
      </c>
      <c r="AU11" s="345"/>
      <c r="AV11" s="345">
        <v>19.053000000000001</v>
      </c>
      <c r="AW11" s="345"/>
      <c r="AX11" s="316">
        <f t="shared" ref="AX11:AY11" si="8">AR11+AT11+AV11</f>
        <v>41.052999999999997</v>
      </c>
      <c r="AY11" s="356">
        <f t="shared" si="8"/>
        <v>0</v>
      </c>
      <c r="AZ11" s="347">
        <f t="shared" ref="AZ11" si="9">AX11-AY11</f>
        <v>41.052999999999997</v>
      </c>
      <c r="BA11" s="345">
        <v>22</v>
      </c>
      <c r="BB11" s="345"/>
      <c r="BC11" s="345">
        <v>26</v>
      </c>
      <c r="BD11" s="345"/>
      <c r="BE11" s="345">
        <v>27</v>
      </c>
      <c r="BF11" s="345"/>
      <c r="BG11" s="316">
        <f t="shared" ref="BG11:BH11" si="10">BA11+BC11+BE11</f>
        <v>75</v>
      </c>
      <c r="BH11" s="314">
        <f t="shared" si="10"/>
        <v>0</v>
      </c>
      <c r="BI11" s="315">
        <f t="shared" ref="BI11" si="11">BG11-BH11</f>
        <v>75</v>
      </c>
      <c r="BJ11" s="351">
        <f t="shared" ref="BJ11:BK11" si="12">AF11+AO11+AX11+BG11</f>
        <v>233.053</v>
      </c>
      <c r="BK11" s="352">
        <f t="shared" si="12"/>
        <v>0</v>
      </c>
      <c r="BL11" s="353">
        <f t="shared" ref="BL11" si="13">BJ11-BK11</f>
        <v>233.053</v>
      </c>
    </row>
    <row r="12" spans="1:65" ht="48.75" customHeight="1">
      <c r="A12" s="334" t="s">
        <v>443</v>
      </c>
      <c r="B12" s="91"/>
      <c r="C12" s="357"/>
    </row>
    <row r="13" spans="1:65" ht="15.75">
      <c r="A13" s="1097">
        <v>341949</v>
      </c>
      <c r="B13" s="1097"/>
    </row>
  </sheetData>
  <mergeCells count="46">
    <mergeCell ref="A13:B13"/>
    <mergeCell ref="AV9:AW9"/>
    <mergeCell ref="AX9:AZ9"/>
    <mergeCell ref="I9:I10"/>
    <mergeCell ref="J9:J10"/>
    <mergeCell ref="K9:K10"/>
    <mergeCell ref="L9:L10"/>
    <mergeCell ref="M9:M10"/>
    <mergeCell ref="N9:N10"/>
    <mergeCell ref="AD9:AE9"/>
    <mergeCell ref="AF9:AH9"/>
    <mergeCell ref="A7:A10"/>
    <mergeCell ref="B7:B10"/>
    <mergeCell ref="C7:C10"/>
    <mergeCell ref="Z9:AA9"/>
    <mergeCell ref="U7:U10"/>
    <mergeCell ref="X7:BL7"/>
    <mergeCell ref="X8:X10"/>
    <mergeCell ref="Y8:Y10"/>
    <mergeCell ref="BJ9:BL9"/>
    <mergeCell ref="BE9:BF9"/>
    <mergeCell ref="Z8:BL8"/>
    <mergeCell ref="AB9:AC9"/>
    <mergeCell ref="AR9:AS9"/>
    <mergeCell ref="AT9:AU9"/>
    <mergeCell ref="BG9:BI9"/>
    <mergeCell ref="AI9:AJ9"/>
    <mergeCell ref="AK9:AL9"/>
    <mergeCell ref="AM9:AN9"/>
    <mergeCell ref="AO9:AQ9"/>
    <mergeCell ref="BA9:BB9"/>
    <mergeCell ref="BC9:BD9"/>
    <mergeCell ref="D7:D10"/>
    <mergeCell ref="E7:S8"/>
    <mergeCell ref="T7:T10"/>
    <mergeCell ref="E9:E10"/>
    <mergeCell ref="F9:F10"/>
    <mergeCell ref="G9:G10"/>
    <mergeCell ref="H9:H10"/>
    <mergeCell ref="Q9:Q10"/>
    <mergeCell ref="R9:R10"/>
    <mergeCell ref="O9:O10"/>
    <mergeCell ref="P9:P10"/>
    <mergeCell ref="S9:S10"/>
    <mergeCell ref="V7:V10"/>
    <mergeCell ref="W7:W10"/>
  </mergeCells>
  <pageMargins left="0.31496062992125984" right="0.23622047244094491" top="0.31496062992125984" bottom="0.19685039370078741" header="0.31496062992125984" footer="0.19685039370078741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DS13"/>
  <sheetViews>
    <sheetView topLeftCell="A5" zoomScale="80" zoomScaleNormal="80" workbookViewId="0">
      <pane xSplit="2" ySplit="6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2.75" outlineLevelCol="1"/>
  <cols>
    <col min="1" max="1" width="5.5703125" customWidth="1"/>
    <col min="2" max="2" width="34.7109375" customWidth="1"/>
    <col min="3" max="3" width="22.7109375" customWidth="1"/>
    <col min="4" max="20" width="15.7109375" hidden="1" customWidth="1" outlineLevel="1"/>
    <col min="21" max="21" width="15.7109375" style="276" hidden="1" customWidth="1" outlineLevel="1"/>
    <col min="22" max="33" width="15.7109375" hidden="1" customWidth="1" outlineLevel="1"/>
    <col min="34" max="34" width="18.140625" customWidth="1" collapsed="1"/>
    <col min="35" max="35" width="18.28515625" style="276" customWidth="1"/>
    <col min="36" max="37" width="18.140625" customWidth="1"/>
    <col min="38" max="38" width="15.7109375" customWidth="1"/>
    <col min="39" max="39" width="13.85546875" customWidth="1"/>
    <col min="40" max="40" width="14.85546875" customWidth="1"/>
    <col min="41" max="42" width="9.28515625" hidden="1" customWidth="1" outlineLevel="1"/>
    <col min="43" max="44" width="9.7109375" hidden="1" customWidth="1" outlineLevel="1"/>
    <col min="45" max="46" width="9.5703125" hidden="1" customWidth="1" outlineLevel="1"/>
    <col min="47" max="47" width="11" customWidth="1" collapsed="1"/>
    <col min="48" max="48" width="9" hidden="1" customWidth="1" outlineLevel="1"/>
    <col min="49" max="49" width="10.140625" hidden="1" customWidth="1" outlineLevel="1"/>
    <col min="50" max="51" width="9.42578125" hidden="1" customWidth="1" outlineLevel="1"/>
    <col min="52" max="55" width="8.140625" hidden="1" customWidth="1" outlineLevel="1"/>
    <col min="56" max="56" width="11.7109375" customWidth="1" collapsed="1"/>
    <col min="57" max="57" width="9.28515625" hidden="1" customWidth="1" outlineLevel="1"/>
    <col min="58" max="58" width="10" hidden="1" customWidth="1" outlineLevel="1"/>
    <col min="59" max="60" width="8.140625" hidden="1" customWidth="1" outlineLevel="1"/>
    <col min="61" max="62" width="8.5703125" hidden="1" customWidth="1" outlineLevel="1"/>
    <col min="63" max="64" width="10" hidden="1" customWidth="1" outlineLevel="1"/>
    <col min="65" max="65" width="11.5703125" customWidth="1" collapsed="1"/>
    <col min="66" max="66" width="9.28515625" hidden="1" customWidth="1" outlineLevel="1"/>
    <col min="67" max="67" width="10" hidden="1" customWidth="1" outlineLevel="1"/>
    <col min="68" max="69" width="8.85546875" hidden="1" customWidth="1" outlineLevel="1"/>
    <col min="70" max="71" width="9.5703125" hidden="1" customWidth="1" outlineLevel="1"/>
    <col min="72" max="73" width="9.28515625" hidden="1" customWidth="1" outlineLevel="1"/>
    <col min="74" max="74" width="11.7109375" customWidth="1" collapsed="1"/>
    <col min="75" max="75" width="9.28515625" hidden="1" customWidth="1" outlineLevel="1"/>
    <col min="76" max="76" width="10.140625" hidden="1" customWidth="1" outlineLevel="1"/>
    <col min="77" max="77" width="13.7109375" customWidth="1" collapsed="1"/>
    <col min="78" max="79" width="12.85546875" hidden="1" customWidth="1" outlineLevel="1"/>
    <col min="80" max="80" width="18.28515625" customWidth="1" collapsed="1"/>
    <col min="81" max="81" width="16" customWidth="1"/>
    <col min="82" max="82" width="15.42578125" customWidth="1"/>
    <col min="83" max="83" width="14.7109375" customWidth="1"/>
    <col min="84" max="89" width="10.42578125" hidden="1" customWidth="1" outlineLevel="1"/>
    <col min="90" max="90" width="12.28515625" customWidth="1" collapsed="1"/>
    <col min="91" max="92" width="10.5703125" hidden="1" customWidth="1" outlineLevel="1"/>
    <col min="93" max="94" width="11.28515625" hidden="1" customWidth="1" outlineLevel="1"/>
    <col min="95" max="96" width="10.140625" hidden="1" customWidth="1" outlineLevel="1"/>
    <col min="97" max="98" width="9.85546875" hidden="1" customWidth="1" outlineLevel="1"/>
    <col min="99" max="99" width="11.5703125" customWidth="1" collapsed="1"/>
    <col min="100" max="100" width="9.28515625" hidden="1" customWidth="1" outlineLevel="1"/>
    <col min="101" max="101" width="10.85546875" hidden="1" customWidth="1" outlineLevel="1"/>
    <col min="102" max="103" width="9.28515625" hidden="1" customWidth="1" outlineLevel="1"/>
    <col min="104" max="105" width="9.7109375" hidden="1" customWidth="1" outlineLevel="1"/>
    <col min="106" max="107" width="10" hidden="1" customWidth="1" outlineLevel="1"/>
    <col min="108" max="108" width="12.140625" customWidth="1" collapsed="1"/>
    <col min="109" max="109" width="9.28515625" hidden="1" customWidth="1" outlineLevel="1"/>
    <col min="110" max="110" width="10.140625" hidden="1" customWidth="1" outlineLevel="1"/>
    <col min="111" max="112" width="10.28515625" hidden="1" customWidth="1" outlineLevel="1"/>
    <col min="113" max="114" width="10.140625" hidden="1" customWidth="1" outlineLevel="1"/>
    <col min="115" max="116" width="10.42578125" hidden="1" customWidth="1" outlineLevel="1"/>
    <col min="117" max="117" width="12.5703125" customWidth="1" collapsed="1"/>
    <col min="118" max="119" width="10.42578125" hidden="1" customWidth="1" outlineLevel="1"/>
    <col min="120" max="120" width="14.140625" customWidth="1" collapsed="1"/>
    <col min="121" max="122" width="10.140625" hidden="1" customWidth="1" outlineLevel="1"/>
    <col min="123" max="123" width="18.5703125" customWidth="1" collapsed="1"/>
    <col min="124" max="124" width="16.85546875" customWidth="1"/>
    <col min="257" max="257" width="5.5703125" customWidth="1"/>
    <col min="258" max="258" width="34.7109375" customWidth="1"/>
    <col min="259" max="259" width="22.7109375" customWidth="1"/>
    <col min="260" max="289" width="0" hidden="1" customWidth="1"/>
    <col min="290" max="290" width="18.140625" customWidth="1"/>
    <col min="291" max="291" width="18.28515625" customWidth="1"/>
    <col min="292" max="293" width="18.140625" customWidth="1"/>
    <col min="294" max="294" width="15.7109375" customWidth="1"/>
    <col min="295" max="295" width="13.85546875" customWidth="1"/>
    <col min="296" max="296" width="14.85546875" customWidth="1"/>
    <col min="297" max="302" width="0" hidden="1" customWidth="1"/>
    <col min="303" max="303" width="11" customWidth="1"/>
    <col min="304" max="311" width="0" hidden="1" customWidth="1"/>
    <col min="312" max="312" width="11.7109375" customWidth="1"/>
    <col min="313" max="320" width="0" hidden="1" customWidth="1"/>
    <col min="321" max="321" width="11.5703125" customWidth="1"/>
    <col min="322" max="329" width="0" hidden="1" customWidth="1"/>
    <col min="330" max="330" width="11.7109375" customWidth="1"/>
    <col min="331" max="332" width="0" hidden="1" customWidth="1"/>
    <col min="333" max="333" width="13.7109375" customWidth="1"/>
    <col min="334" max="335" width="0" hidden="1" customWidth="1"/>
    <col min="336" max="336" width="18.28515625" customWidth="1"/>
    <col min="337" max="337" width="16" customWidth="1"/>
    <col min="338" max="338" width="15.42578125" customWidth="1"/>
    <col min="339" max="339" width="14.7109375" customWidth="1"/>
    <col min="340" max="345" width="0" hidden="1" customWidth="1"/>
    <col min="346" max="346" width="12.28515625" customWidth="1"/>
    <col min="347" max="354" width="0" hidden="1" customWidth="1"/>
    <col min="355" max="355" width="11.5703125" customWidth="1"/>
    <col min="356" max="363" width="0" hidden="1" customWidth="1"/>
    <col min="364" max="364" width="12.140625" customWidth="1"/>
    <col min="365" max="372" width="0" hidden="1" customWidth="1"/>
    <col min="373" max="373" width="12.5703125" customWidth="1"/>
    <col min="374" max="375" width="0" hidden="1" customWidth="1"/>
    <col min="376" max="376" width="14.140625" customWidth="1"/>
    <col min="377" max="378" width="0" hidden="1" customWidth="1"/>
    <col min="379" max="379" width="18.5703125" customWidth="1"/>
    <col min="380" max="380" width="16.85546875" customWidth="1"/>
    <col min="513" max="513" width="5.5703125" customWidth="1"/>
    <col min="514" max="514" width="34.7109375" customWidth="1"/>
    <col min="515" max="515" width="22.7109375" customWidth="1"/>
    <col min="516" max="545" width="0" hidden="1" customWidth="1"/>
    <col min="546" max="546" width="18.140625" customWidth="1"/>
    <col min="547" max="547" width="18.28515625" customWidth="1"/>
    <col min="548" max="549" width="18.140625" customWidth="1"/>
    <col min="550" max="550" width="15.7109375" customWidth="1"/>
    <col min="551" max="551" width="13.85546875" customWidth="1"/>
    <col min="552" max="552" width="14.85546875" customWidth="1"/>
    <col min="553" max="558" width="0" hidden="1" customWidth="1"/>
    <col min="559" max="559" width="11" customWidth="1"/>
    <col min="560" max="567" width="0" hidden="1" customWidth="1"/>
    <col min="568" max="568" width="11.7109375" customWidth="1"/>
    <col min="569" max="576" width="0" hidden="1" customWidth="1"/>
    <col min="577" max="577" width="11.5703125" customWidth="1"/>
    <col min="578" max="585" width="0" hidden="1" customWidth="1"/>
    <col min="586" max="586" width="11.7109375" customWidth="1"/>
    <col min="587" max="588" width="0" hidden="1" customWidth="1"/>
    <col min="589" max="589" width="13.7109375" customWidth="1"/>
    <col min="590" max="591" width="0" hidden="1" customWidth="1"/>
    <col min="592" max="592" width="18.28515625" customWidth="1"/>
    <col min="593" max="593" width="16" customWidth="1"/>
    <col min="594" max="594" width="15.42578125" customWidth="1"/>
    <col min="595" max="595" width="14.7109375" customWidth="1"/>
    <col min="596" max="601" width="0" hidden="1" customWidth="1"/>
    <col min="602" max="602" width="12.28515625" customWidth="1"/>
    <col min="603" max="610" width="0" hidden="1" customWidth="1"/>
    <col min="611" max="611" width="11.5703125" customWidth="1"/>
    <col min="612" max="619" width="0" hidden="1" customWidth="1"/>
    <col min="620" max="620" width="12.140625" customWidth="1"/>
    <col min="621" max="628" width="0" hidden="1" customWidth="1"/>
    <col min="629" max="629" width="12.5703125" customWidth="1"/>
    <col min="630" max="631" width="0" hidden="1" customWidth="1"/>
    <col min="632" max="632" width="14.140625" customWidth="1"/>
    <col min="633" max="634" width="0" hidden="1" customWidth="1"/>
    <col min="635" max="635" width="18.5703125" customWidth="1"/>
    <col min="636" max="636" width="16.85546875" customWidth="1"/>
    <col min="769" max="769" width="5.5703125" customWidth="1"/>
    <col min="770" max="770" width="34.7109375" customWidth="1"/>
    <col min="771" max="771" width="22.7109375" customWidth="1"/>
    <col min="772" max="801" width="0" hidden="1" customWidth="1"/>
    <col min="802" max="802" width="18.140625" customWidth="1"/>
    <col min="803" max="803" width="18.28515625" customWidth="1"/>
    <col min="804" max="805" width="18.140625" customWidth="1"/>
    <col min="806" max="806" width="15.7109375" customWidth="1"/>
    <col min="807" max="807" width="13.85546875" customWidth="1"/>
    <col min="808" max="808" width="14.85546875" customWidth="1"/>
    <col min="809" max="814" width="0" hidden="1" customWidth="1"/>
    <col min="815" max="815" width="11" customWidth="1"/>
    <col min="816" max="823" width="0" hidden="1" customWidth="1"/>
    <col min="824" max="824" width="11.7109375" customWidth="1"/>
    <col min="825" max="832" width="0" hidden="1" customWidth="1"/>
    <col min="833" max="833" width="11.5703125" customWidth="1"/>
    <col min="834" max="841" width="0" hidden="1" customWidth="1"/>
    <col min="842" max="842" width="11.7109375" customWidth="1"/>
    <col min="843" max="844" width="0" hidden="1" customWidth="1"/>
    <col min="845" max="845" width="13.7109375" customWidth="1"/>
    <col min="846" max="847" width="0" hidden="1" customWidth="1"/>
    <col min="848" max="848" width="18.28515625" customWidth="1"/>
    <col min="849" max="849" width="16" customWidth="1"/>
    <col min="850" max="850" width="15.42578125" customWidth="1"/>
    <col min="851" max="851" width="14.7109375" customWidth="1"/>
    <col min="852" max="857" width="0" hidden="1" customWidth="1"/>
    <col min="858" max="858" width="12.28515625" customWidth="1"/>
    <col min="859" max="866" width="0" hidden="1" customWidth="1"/>
    <col min="867" max="867" width="11.5703125" customWidth="1"/>
    <col min="868" max="875" width="0" hidden="1" customWidth="1"/>
    <col min="876" max="876" width="12.140625" customWidth="1"/>
    <col min="877" max="884" width="0" hidden="1" customWidth="1"/>
    <col min="885" max="885" width="12.5703125" customWidth="1"/>
    <col min="886" max="887" width="0" hidden="1" customWidth="1"/>
    <col min="888" max="888" width="14.140625" customWidth="1"/>
    <col min="889" max="890" width="0" hidden="1" customWidth="1"/>
    <col min="891" max="891" width="18.5703125" customWidth="1"/>
    <col min="892" max="892" width="16.85546875" customWidth="1"/>
    <col min="1025" max="1025" width="5.5703125" customWidth="1"/>
    <col min="1026" max="1026" width="34.7109375" customWidth="1"/>
    <col min="1027" max="1027" width="22.7109375" customWidth="1"/>
    <col min="1028" max="1057" width="0" hidden="1" customWidth="1"/>
    <col min="1058" max="1058" width="18.140625" customWidth="1"/>
    <col min="1059" max="1059" width="18.28515625" customWidth="1"/>
    <col min="1060" max="1061" width="18.140625" customWidth="1"/>
    <col min="1062" max="1062" width="15.7109375" customWidth="1"/>
    <col min="1063" max="1063" width="13.85546875" customWidth="1"/>
    <col min="1064" max="1064" width="14.85546875" customWidth="1"/>
    <col min="1065" max="1070" width="0" hidden="1" customWidth="1"/>
    <col min="1071" max="1071" width="11" customWidth="1"/>
    <col min="1072" max="1079" width="0" hidden="1" customWidth="1"/>
    <col min="1080" max="1080" width="11.7109375" customWidth="1"/>
    <col min="1081" max="1088" width="0" hidden="1" customWidth="1"/>
    <col min="1089" max="1089" width="11.5703125" customWidth="1"/>
    <col min="1090" max="1097" width="0" hidden="1" customWidth="1"/>
    <col min="1098" max="1098" width="11.7109375" customWidth="1"/>
    <col min="1099" max="1100" width="0" hidden="1" customWidth="1"/>
    <col min="1101" max="1101" width="13.7109375" customWidth="1"/>
    <col min="1102" max="1103" width="0" hidden="1" customWidth="1"/>
    <col min="1104" max="1104" width="18.28515625" customWidth="1"/>
    <col min="1105" max="1105" width="16" customWidth="1"/>
    <col min="1106" max="1106" width="15.42578125" customWidth="1"/>
    <col min="1107" max="1107" width="14.7109375" customWidth="1"/>
    <col min="1108" max="1113" width="0" hidden="1" customWidth="1"/>
    <col min="1114" max="1114" width="12.28515625" customWidth="1"/>
    <col min="1115" max="1122" width="0" hidden="1" customWidth="1"/>
    <col min="1123" max="1123" width="11.5703125" customWidth="1"/>
    <col min="1124" max="1131" width="0" hidden="1" customWidth="1"/>
    <col min="1132" max="1132" width="12.140625" customWidth="1"/>
    <col min="1133" max="1140" width="0" hidden="1" customWidth="1"/>
    <col min="1141" max="1141" width="12.5703125" customWidth="1"/>
    <col min="1142" max="1143" width="0" hidden="1" customWidth="1"/>
    <col min="1144" max="1144" width="14.140625" customWidth="1"/>
    <col min="1145" max="1146" width="0" hidden="1" customWidth="1"/>
    <col min="1147" max="1147" width="18.5703125" customWidth="1"/>
    <col min="1148" max="1148" width="16.85546875" customWidth="1"/>
    <col min="1281" max="1281" width="5.5703125" customWidth="1"/>
    <col min="1282" max="1282" width="34.7109375" customWidth="1"/>
    <col min="1283" max="1283" width="22.7109375" customWidth="1"/>
    <col min="1284" max="1313" width="0" hidden="1" customWidth="1"/>
    <col min="1314" max="1314" width="18.140625" customWidth="1"/>
    <col min="1315" max="1315" width="18.28515625" customWidth="1"/>
    <col min="1316" max="1317" width="18.140625" customWidth="1"/>
    <col min="1318" max="1318" width="15.7109375" customWidth="1"/>
    <col min="1319" max="1319" width="13.85546875" customWidth="1"/>
    <col min="1320" max="1320" width="14.85546875" customWidth="1"/>
    <col min="1321" max="1326" width="0" hidden="1" customWidth="1"/>
    <col min="1327" max="1327" width="11" customWidth="1"/>
    <col min="1328" max="1335" width="0" hidden="1" customWidth="1"/>
    <col min="1336" max="1336" width="11.7109375" customWidth="1"/>
    <col min="1337" max="1344" width="0" hidden="1" customWidth="1"/>
    <col min="1345" max="1345" width="11.5703125" customWidth="1"/>
    <col min="1346" max="1353" width="0" hidden="1" customWidth="1"/>
    <col min="1354" max="1354" width="11.7109375" customWidth="1"/>
    <col min="1355" max="1356" width="0" hidden="1" customWidth="1"/>
    <col min="1357" max="1357" width="13.7109375" customWidth="1"/>
    <col min="1358" max="1359" width="0" hidden="1" customWidth="1"/>
    <col min="1360" max="1360" width="18.28515625" customWidth="1"/>
    <col min="1361" max="1361" width="16" customWidth="1"/>
    <col min="1362" max="1362" width="15.42578125" customWidth="1"/>
    <col min="1363" max="1363" width="14.7109375" customWidth="1"/>
    <col min="1364" max="1369" width="0" hidden="1" customWidth="1"/>
    <col min="1370" max="1370" width="12.28515625" customWidth="1"/>
    <col min="1371" max="1378" width="0" hidden="1" customWidth="1"/>
    <col min="1379" max="1379" width="11.5703125" customWidth="1"/>
    <col min="1380" max="1387" width="0" hidden="1" customWidth="1"/>
    <col min="1388" max="1388" width="12.140625" customWidth="1"/>
    <col min="1389" max="1396" width="0" hidden="1" customWidth="1"/>
    <col min="1397" max="1397" width="12.5703125" customWidth="1"/>
    <col min="1398" max="1399" width="0" hidden="1" customWidth="1"/>
    <col min="1400" max="1400" width="14.140625" customWidth="1"/>
    <col min="1401" max="1402" width="0" hidden="1" customWidth="1"/>
    <col min="1403" max="1403" width="18.5703125" customWidth="1"/>
    <col min="1404" max="1404" width="16.85546875" customWidth="1"/>
    <col min="1537" max="1537" width="5.5703125" customWidth="1"/>
    <col min="1538" max="1538" width="34.7109375" customWidth="1"/>
    <col min="1539" max="1539" width="22.7109375" customWidth="1"/>
    <col min="1540" max="1569" width="0" hidden="1" customWidth="1"/>
    <col min="1570" max="1570" width="18.140625" customWidth="1"/>
    <col min="1571" max="1571" width="18.28515625" customWidth="1"/>
    <col min="1572" max="1573" width="18.140625" customWidth="1"/>
    <col min="1574" max="1574" width="15.7109375" customWidth="1"/>
    <col min="1575" max="1575" width="13.85546875" customWidth="1"/>
    <col min="1576" max="1576" width="14.85546875" customWidth="1"/>
    <col min="1577" max="1582" width="0" hidden="1" customWidth="1"/>
    <col min="1583" max="1583" width="11" customWidth="1"/>
    <col min="1584" max="1591" width="0" hidden="1" customWidth="1"/>
    <col min="1592" max="1592" width="11.7109375" customWidth="1"/>
    <col min="1593" max="1600" width="0" hidden="1" customWidth="1"/>
    <col min="1601" max="1601" width="11.5703125" customWidth="1"/>
    <col min="1602" max="1609" width="0" hidden="1" customWidth="1"/>
    <col min="1610" max="1610" width="11.7109375" customWidth="1"/>
    <col min="1611" max="1612" width="0" hidden="1" customWidth="1"/>
    <col min="1613" max="1613" width="13.7109375" customWidth="1"/>
    <col min="1614" max="1615" width="0" hidden="1" customWidth="1"/>
    <col min="1616" max="1616" width="18.28515625" customWidth="1"/>
    <col min="1617" max="1617" width="16" customWidth="1"/>
    <col min="1618" max="1618" width="15.42578125" customWidth="1"/>
    <col min="1619" max="1619" width="14.7109375" customWidth="1"/>
    <col min="1620" max="1625" width="0" hidden="1" customWidth="1"/>
    <col min="1626" max="1626" width="12.28515625" customWidth="1"/>
    <col min="1627" max="1634" width="0" hidden="1" customWidth="1"/>
    <col min="1635" max="1635" width="11.5703125" customWidth="1"/>
    <col min="1636" max="1643" width="0" hidden="1" customWidth="1"/>
    <col min="1644" max="1644" width="12.140625" customWidth="1"/>
    <col min="1645" max="1652" width="0" hidden="1" customWidth="1"/>
    <col min="1653" max="1653" width="12.5703125" customWidth="1"/>
    <col min="1654" max="1655" width="0" hidden="1" customWidth="1"/>
    <col min="1656" max="1656" width="14.140625" customWidth="1"/>
    <col min="1657" max="1658" width="0" hidden="1" customWidth="1"/>
    <col min="1659" max="1659" width="18.5703125" customWidth="1"/>
    <col min="1660" max="1660" width="16.85546875" customWidth="1"/>
    <col min="1793" max="1793" width="5.5703125" customWidth="1"/>
    <col min="1794" max="1794" width="34.7109375" customWidth="1"/>
    <col min="1795" max="1795" width="22.7109375" customWidth="1"/>
    <col min="1796" max="1825" width="0" hidden="1" customWidth="1"/>
    <col min="1826" max="1826" width="18.140625" customWidth="1"/>
    <col min="1827" max="1827" width="18.28515625" customWidth="1"/>
    <col min="1828" max="1829" width="18.140625" customWidth="1"/>
    <col min="1830" max="1830" width="15.7109375" customWidth="1"/>
    <col min="1831" max="1831" width="13.85546875" customWidth="1"/>
    <col min="1832" max="1832" width="14.85546875" customWidth="1"/>
    <col min="1833" max="1838" width="0" hidden="1" customWidth="1"/>
    <col min="1839" max="1839" width="11" customWidth="1"/>
    <col min="1840" max="1847" width="0" hidden="1" customWidth="1"/>
    <col min="1848" max="1848" width="11.7109375" customWidth="1"/>
    <col min="1849" max="1856" width="0" hidden="1" customWidth="1"/>
    <col min="1857" max="1857" width="11.5703125" customWidth="1"/>
    <col min="1858" max="1865" width="0" hidden="1" customWidth="1"/>
    <col min="1866" max="1866" width="11.7109375" customWidth="1"/>
    <col min="1867" max="1868" width="0" hidden="1" customWidth="1"/>
    <col min="1869" max="1869" width="13.7109375" customWidth="1"/>
    <col min="1870" max="1871" width="0" hidden="1" customWidth="1"/>
    <col min="1872" max="1872" width="18.28515625" customWidth="1"/>
    <col min="1873" max="1873" width="16" customWidth="1"/>
    <col min="1874" max="1874" width="15.42578125" customWidth="1"/>
    <col min="1875" max="1875" width="14.7109375" customWidth="1"/>
    <col min="1876" max="1881" width="0" hidden="1" customWidth="1"/>
    <col min="1882" max="1882" width="12.28515625" customWidth="1"/>
    <col min="1883" max="1890" width="0" hidden="1" customWidth="1"/>
    <col min="1891" max="1891" width="11.5703125" customWidth="1"/>
    <col min="1892" max="1899" width="0" hidden="1" customWidth="1"/>
    <col min="1900" max="1900" width="12.140625" customWidth="1"/>
    <col min="1901" max="1908" width="0" hidden="1" customWidth="1"/>
    <col min="1909" max="1909" width="12.5703125" customWidth="1"/>
    <col min="1910" max="1911" width="0" hidden="1" customWidth="1"/>
    <col min="1912" max="1912" width="14.140625" customWidth="1"/>
    <col min="1913" max="1914" width="0" hidden="1" customWidth="1"/>
    <col min="1915" max="1915" width="18.5703125" customWidth="1"/>
    <col min="1916" max="1916" width="16.85546875" customWidth="1"/>
    <col min="2049" max="2049" width="5.5703125" customWidth="1"/>
    <col min="2050" max="2050" width="34.7109375" customWidth="1"/>
    <col min="2051" max="2051" width="22.7109375" customWidth="1"/>
    <col min="2052" max="2081" width="0" hidden="1" customWidth="1"/>
    <col min="2082" max="2082" width="18.140625" customWidth="1"/>
    <col min="2083" max="2083" width="18.28515625" customWidth="1"/>
    <col min="2084" max="2085" width="18.140625" customWidth="1"/>
    <col min="2086" max="2086" width="15.7109375" customWidth="1"/>
    <col min="2087" max="2087" width="13.85546875" customWidth="1"/>
    <col min="2088" max="2088" width="14.85546875" customWidth="1"/>
    <col min="2089" max="2094" width="0" hidden="1" customWidth="1"/>
    <col min="2095" max="2095" width="11" customWidth="1"/>
    <col min="2096" max="2103" width="0" hidden="1" customWidth="1"/>
    <col min="2104" max="2104" width="11.7109375" customWidth="1"/>
    <col min="2105" max="2112" width="0" hidden="1" customWidth="1"/>
    <col min="2113" max="2113" width="11.5703125" customWidth="1"/>
    <col min="2114" max="2121" width="0" hidden="1" customWidth="1"/>
    <col min="2122" max="2122" width="11.7109375" customWidth="1"/>
    <col min="2123" max="2124" width="0" hidden="1" customWidth="1"/>
    <col min="2125" max="2125" width="13.7109375" customWidth="1"/>
    <col min="2126" max="2127" width="0" hidden="1" customWidth="1"/>
    <col min="2128" max="2128" width="18.28515625" customWidth="1"/>
    <col min="2129" max="2129" width="16" customWidth="1"/>
    <col min="2130" max="2130" width="15.42578125" customWidth="1"/>
    <col min="2131" max="2131" width="14.7109375" customWidth="1"/>
    <col min="2132" max="2137" width="0" hidden="1" customWidth="1"/>
    <col min="2138" max="2138" width="12.28515625" customWidth="1"/>
    <col min="2139" max="2146" width="0" hidden="1" customWidth="1"/>
    <col min="2147" max="2147" width="11.5703125" customWidth="1"/>
    <col min="2148" max="2155" width="0" hidden="1" customWidth="1"/>
    <col min="2156" max="2156" width="12.140625" customWidth="1"/>
    <col min="2157" max="2164" width="0" hidden="1" customWidth="1"/>
    <col min="2165" max="2165" width="12.5703125" customWidth="1"/>
    <col min="2166" max="2167" width="0" hidden="1" customWidth="1"/>
    <col min="2168" max="2168" width="14.140625" customWidth="1"/>
    <col min="2169" max="2170" width="0" hidden="1" customWidth="1"/>
    <col min="2171" max="2171" width="18.5703125" customWidth="1"/>
    <col min="2172" max="2172" width="16.85546875" customWidth="1"/>
    <col min="2305" max="2305" width="5.5703125" customWidth="1"/>
    <col min="2306" max="2306" width="34.7109375" customWidth="1"/>
    <col min="2307" max="2307" width="22.7109375" customWidth="1"/>
    <col min="2308" max="2337" width="0" hidden="1" customWidth="1"/>
    <col min="2338" max="2338" width="18.140625" customWidth="1"/>
    <col min="2339" max="2339" width="18.28515625" customWidth="1"/>
    <col min="2340" max="2341" width="18.140625" customWidth="1"/>
    <col min="2342" max="2342" width="15.7109375" customWidth="1"/>
    <col min="2343" max="2343" width="13.85546875" customWidth="1"/>
    <col min="2344" max="2344" width="14.85546875" customWidth="1"/>
    <col min="2345" max="2350" width="0" hidden="1" customWidth="1"/>
    <col min="2351" max="2351" width="11" customWidth="1"/>
    <col min="2352" max="2359" width="0" hidden="1" customWidth="1"/>
    <col min="2360" max="2360" width="11.7109375" customWidth="1"/>
    <col min="2361" max="2368" width="0" hidden="1" customWidth="1"/>
    <col min="2369" max="2369" width="11.5703125" customWidth="1"/>
    <col min="2370" max="2377" width="0" hidden="1" customWidth="1"/>
    <col min="2378" max="2378" width="11.7109375" customWidth="1"/>
    <col min="2379" max="2380" width="0" hidden="1" customWidth="1"/>
    <col min="2381" max="2381" width="13.7109375" customWidth="1"/>
    <col min="2382" max="2383" width="0" hidden="1" customWidth="1"/>
    <col min="2384" max="2384" width="18.28515625" customWidth="1"/>
    <col min="2385" max="2385" width="16" customWidth="1"/>
    <col min="2386" max="2386" width="15.42578125" customWidth="1"/>
    <col min="2387" max="2387" width="14.7109375" customWidth="1"/>
    <col min="2388" max="2393" width="0" hidden="1" customWidth="1"/>
    <col min="2394" max="2394" width="12.28515625" customWidth="1"/>
    <col min="2395" max="2402" width="0" hidden="1" customWidth="1"/>
    <col min="2403" max="2403" width="11.5703125" customWidth="1"/>
    <col min="2404" max="2411" width="0" hidden="1" customWidth="1"/>
    <col min="2412" max="2412" width="12.140625" customWidth="1"/>
    <col min="2413" max="2420" width="0" hidden="1" customWidth="1"/>
    <col min="2421" max="2421" width="12.5703125" customWidth="1"/>
    <col min="2422" max="2423" width="0" hidden="1" customWidth="1"/>
    <col min="2424" max="2424" width="14.140625" customWidth="1"/>
    <col min="2425" max="2426" width="0" hidden="1" customWidth="1"/>
    <col min="2427" max="2427" width="18.5703125" customWidth="1"/>
    <col min="2428" max="2428" width="16.85546875" customWidth="1"/>
    <col min="2561" max="2561" width="5.5703125" customWidth="1"/>
    <col min="2562" max="2562" width="34.7109375" customWidth="1"/>
    <col min="2563" max="2563" width="22.7109375" customWidth="1"/>
    <col min="2564" max="2593" width="0" hidden="1" customWidth="1"/>
    <col min="2594" max="2594" width="18.140625" customWidth="1"/>
    <col min="2595" max="2595" width="18.28515625" customWidth="1"/>
    <col min="2596" max="2597" width="18.140625" customWidth="1"/>
    <col min="2598" max="2598" width="15.7109375" customWidth="1"/>
    <col min="2599" max="2599" width="13.85546875" customWidth="1"/>
    <col min="2600" max="2600" width="14.85546875" customWidth="1"/>
    <col min="2601" max="2606" width="0" hidden="1" customWidth="1"/>
    <col min="2607" max="2607" width="11" customWidth="1"/>
    <col min="2608" max="2615" width="0" hidden="1" customWidth="1"/>
    <col min="2616" max="2616" width="11.7109375" customWidth="1"/>
    <col min="2617" max="2624" width="0" hidden="1" customWidth="1"/>
    <col min="2625" max="2625" width="11.5703125" customWidth="1"/>
    <col min="2626" max="2633" width="0" hidden="1" customWidth="1"/>
    <col min="2634" max="2634" width="11.7109375" customWidth="1"/>
    <col min="2635" max="2636" width="0" hidden="1" customWidth="1"/>
    <col min="2637" max="2637" width="13.7109375" customWidth="1"/>
    <col min="2638" max="2639" width="0" hidden="1" customWidth="1"/>
    <col min="2640" max="2640" width="18.28515625" customWidth="1"/>
    <col min="2641" max="2641" width="16" customWidth="1"/>
    <col min="2642" max="2642" width="15.42578125" customWidth="1"/>
    <col min="2643" max="2643" width="14.7109375" customWidth="1"/>
    <col min="2644" max="2649" width="0" hidden="1" customWidth="1"/>
    <col min="2650" max="2650" width="12.28515625" customWidth="1"/>
    <col min="2651" max="2658" width="0" hidden="1" customWidth="1"/>
    <col min="2659" max="2659" width="11.5703125" customWidth="1"/>
    <col min="2660" max="2667" width="0" hidden="1" customWidth="1"/>
    <col min="2668" max="2668" width="12.140625" customWidth="1"/>
    <col min="2669" max="2676" width="0" hidden="1" customWidth="1"/>
    <col min="2677" max="2677" width="12.5703125" customWidth="1"/>
    <col min="2678" max="2679" width="0" hidden="1" customWidth="1"/>
    <col min="2680" max="2680" width="14.140625" customWidth="1"/>
    <col min="2681" max="2682" width="0" hidden="1" customWidth="1"/>
    <col min="2683" max="2683" width="18.5703125" customWidth="1"/>
    <col min="2684" max="2684" width="16.85546875" customWidth="1"/>
    <col min="2817" max="2817" width="5.5703125" customWidth="1"/>
    <col min="2818" max="2818" width="34.7109375" customWidth="1"/>
    <col min="2819" max="2819" width="22.7109375" customWidth="1"/>
    <col min="2820" max="2849" width="0" hidden="1" customWidth="1"/>
    <col min="2850" max="2850" width="18.140625" customWidth="1"/>
    <col min="2851" max="2851" width="18.28515625" customWidth="1"/>
    <col min="2852" max="2853" width="18.140625" customWidth="1"/>
    <col min="2854" max="2854" width="15.7109375" customWidth="1"/>
    <col min="2855" max="2855" width="13.85546875" customWidth="1"/>
    <col min="2856" max="2856" width="14.85546875" customWidth="1"/>
    <col min="2857" max="2862" width="0" hidden="1" customWidth="1"/>
    <col min="2863" max="2863" width="11" customWidth="1"/>
    <col min="2864" max="2871" width="0" hidden="1" customWidth="1"/>
    <col min="2872" max="2872" width="11.7109375" customWidth="1"/>
    <col min="2873" max="2880" width="0" hidden="1" customWidth="1"/>
    <col min="2881" max="2881" width="11.5703125" customWidth="1"/>
    <col min="2882" max="2889" width="0" hidden="1" customWidth="1"/>
    <col min="2890" max="2890" width="11.7109375" customWidth="1"/>
    <col min="2891" max="2892" width="0" hidden="1" customWidth="1"/>
    <col min="2893" max="2893" width="13.7109375" customWidth="1"/>
    <col min="2894" max="2895" width="0" hidden="1" customWidth="1"/>
    <col min="2896" max="2896" width="18.28515625" customWidth="1"/>
    <col min="2897" max="2897" width="16" customWidth="1"/>
    <col min="2898" max="2898" width="15.42578125" customWidth="1"/>
    <col min="2899" max="2899" width="14.7109375" customWidth="1"/>
    <col min="2900" max="2905" width="0" hidden="1" customWidth="1"/>
    <col min="2906" max="2906" width="12.28515625" customWidth="1"/>
    <col min="2907" max="2914" width="0" hidden="1" customWidth="1"/>
    <col min="2915" max="2915" width="11.5703125" customWidth="1"/>
    <col min="2916" max="2923" width="0" hidden="1" customWidth="1"/>
    <col min="2924" max="2924" width="12.140625" customWidth="1"/>
    <col min="2925" max="2932" width="0" hidden="1" customWidth="1"/>
    <col min="2933" max="2933" width="12.5703125" customWidth="1"/>
    <col min="2934" max="2935" width="0" hidden="1" customWidth="1"/>
    <col min="2936" max="2936" width="14.140625" customWidth="1"/>
    <col min="2937" max="2938" width="0" hidden="1" customWidth="1"/>
    <col min="2939" max="2939" width="18.5703125" customWidth="1"/>
    <col min="2940" max="2940" width="16.85546875" customWidth="1"/>
    <col min="3073" max="3073" width="5.5703125" customWidth="1"/>
    <col min="3074" max="3074" width="34.7109375" customWidth="1"/>
    <col min="3075" max="3075" width="22.7109375" customWidth="1"/>
    <col min="3076" max="3105" width="0" hidden="1" customWidth="1"/>
    <col min="3106" max="3106" width="18.140625" customWidth="1"/>
    <col min="3107" max="3107" width="18.28515625" customWidth="1"/>
    <col min="3108" max="3109" width="18.140625" customWidth="1"/>
    <col min="3110" max="3110" width="15.7109375" customWidth="1"/>
    <col min="3111" max="3111" width="13.85546875" customWidth="1"/>
    <col min="3112" max="3112" width="14.85546875" customWidth="1"/>
    <col min="3113" max="3118" width="0" hidden="1" customWidth="1"/>
    <col min="3119" max="3119" width="11" customWidth="1"/>
    <col min="3120" max="3127" width="0" hidden="1" customWidth="1"/>
    <col min="3128" max="3128" width="11.7109375" customWidth="1"/>
    <col min="3129" max="3136" width="0" hidden="1" customWidth="1"/>
    <col min="3137" max="3137" width="11.5703125" customWidth="1"/>
    <col min="3138" max="3145" width="0" hidden="1" customWidth="1"/>
    <col min="3146" max="3146" width="11.7109375" customWidth="1"/>
    <col min="3147" max="3148" width="0" hidden="1" customWidth="1"/>
    <col min="3149" max="3149" width="13.7109375" customWidth="1"/>
    <col min="3150" max="3151" width="0" hidden="1" customWidth="1"/>
    <col min="3152" max="3152" width="18.28515625" customWidth="1"/>
    <col min="3153" max="3153" width="16" customWidth="1"/>
    <col min="3154" max="3154" width="15.42578125" customWidth="1"/>
    <col min="3155" max="3155" width="14.7109375" customWidth="1"/>
    <col min="3156" max="3161" width="0" hidden="1" customWidth="1"/>
    <col min="3162" max="3162" width="12.28515625" customWidth="1"/>
    <col min="3163" max="3170" width="0" hidden="1" customWidth="1"/>
    <col min="3171" max="3171" width="11.5703125" customWidth="1"/>
    <col min="3172" max="3179" width="0" hidden="1" customWidth="1"/>
    <col min="3180" max="3180" width="12.140625" customWidth="1"/>
    <col min="3181" max="3188" width="0" hidden="1" customWidth="1"/>
    <col min="3189" max="3189" width="12.5703125" customWidth="1"/>
    <col min="3190" max="3191" width="0" hidden="1" customWidth="1"/>
    <col min="3192" max="3192" width="14.140625" customWidth="1"/>
    <col min="3193" max="3194" width="0" hidden="1" customWidth="1"/>
    <col min="3195" max="3195" width="18.5703125" customWidth="1"/>
    <col min="3196" max="3196" width="16.85546875" customWidth="1"/>
    <col min="3329" max="3329" width="5.5703125" customWidth="1"/>
    <col min="3330" max="3330" width="34.7109375" customWidth="1"/>
    <col min="3331" max="3331" width="22.7109375" customWidth="1"/>
    <col min="3332" max="3361" width="0" hidden="1" customWidth="1"/>
    <col min="3362" max="3362" width="18.140625" customWidth="1"/>
    <col min="3363" max="3363" width="18.28515625" customWidth="1"/>
    <col min="3364" max="3365" width="18.140625" customWidth="1"/>
    <col min="3366" max="3366" width="15.7109375" customWidth="1"/>
    <col min="3367" max="3367" width="13.85546875" customWidth="1"/>
    <col min="3368" max="3368" width="14.85546875" customWidth="1"/>
    <col min="3369" max="3374" width="0" hidden="1" customWidth="1"/>
    <col min="3375" max="3375" width="11" customWidth="1"/>
    <col min="3376" max="3383" width="0" hidden="1" customWidth="1"/>
    <col min="3384" max="3384" width="11.7109375" customWidth="1"/>
    <col min="3385" max="3392" width="0" hidden="1" customWidth="1"/>
    <col min="3393" max="3393" width="11.5703125" customWidth="1"/>
    <col min="3394" max="3401" width="0" hidden="1" customWidth="1"/>
    <col min="3402" max="3402" width="11.7109375" customWidth="1"/>
    <col min="3403" max="3404" width="0" hidden="1" customWidth="1"/>
    <col min="3405" max="3405" width="13.7109375" customWidth="1"/>
    <col min="3406" max="3407" width="0" hidden="1" customWidth="1"/>
    <col min="3408" max="3408" width="18.28515625" customWidth="1"/>
    <col min="3409" max="3409" width="16" customWidth="1"/>
    <col min="3410" max="3410" width="15.42578125" customWidth="1"/>
    <col min="3411" max="3411" width="14.7109375" customWidth="1"/>
    <col min="3412" max="3417" width="0" hidden="1" customWidth="1"/>
    <col min="3418" max="3418" width="12.28515625" customWidth="1"/>
    <col min="3419" max="3426" width="0" hidden="1" customWidth="1"/>
    <col min="3427" max="3427" width="11.5703125" customWidth="1"/>
    <col min="3428" max="3435" width="0" hidden="1" customWidth="1"/>
    <col min="3436" max="3436" width="12.140625" customWidth="1"/>
    <col min="3437" max="3444" width="0" hidden="1" customWidth="1"/>
    <col min="3445" max="3445" width="12.5703125" customWidth="1"/>
    <col min="3446" max="3447" width="0" hidden="1" customWidth="1"/>
    <col min="3448" max="3448" width="14.140625" customWidth="1"/>
    <col min="3449" max="3450" width="0" hidden="1" customWidth="1"/>
    <col min="3451" max="3451" width="18.5703125" customWidth="1"/>
    <col min="3452" max="3452" width="16.85546875" customWidth="1"/>
    <col min="3585" max="3585" width="5.5703125" customWidth="1"/>
    <col min="3586" max="3586" width="34.7109375" customWidth="1"/>
    <col min="3587" max="3587" width="22.7109375" customWidth="1"/>
    <col min="3588" max="3617" width="0" hidden="1" customWidth="1"/>
    <col min="3618" max="3618" width="18.140625" customWidth="1"/>
    <col min="3619" max="3619" width="18.28515625" customWidth="1"/>
    <col min="3620" max="3621" width="18.140625" customWidth="1"/>
    <col min="3622" max="3622" width="15.7109375" customWidth="1"/>
    <col min="3623" max="3623" width="13.85546875" customWidth="1"/>
    <col min="3624" max="3624" width="14.85546875" customWidth="1"/>
    <col min="3625" max="3630" width="0" hidden="1" customWidth="1"/>
    <col min="3631" max="3631" width="11" customWidth="1"/>
    <col min="3632" max="3639" width="0" hidden="1" customWidth="1"/>
    <col min="3640" max="3640" width="11.7109375" customWidth="1"/>
    <col min="3641" max="3648" width="0" hidden="1" customWidth="1"/>
    <col min="3649" max="3649" width="11.5703125" customWidth="1"/>
    <col min="3650" max="3657" width="0" hidden="1" customWidth="1"/>
    <col min="3658" max="3658" width="11.7109375" customWidth="1"/>
    <col min="3659" max="3660" width="0" hidden="1" customWidth="1"/>
    <col min="3661" max="3661" width="13.7109375" customWidth="1"/>
    <col min="3662" max="3663" width="0" hidden="1" customWidth="1"/>
    <col min="3664" max="3664" width="18.28515625" customWidth="1"/>
    <col min="3665" max="3665" width="16" customWidth="1"/>
    <col min="3666" max="3666" width="15.42578125" customWidth="1"/>
    <col min="3667" max="3667" width="14.7109375" customWidth="1"/>
    <col min="3668" max="3673" width="0" hidden="1" customWidth="1"/>
    <col min="3674" max="3674" width="12.28515625" customWidth="1"/>
    <col min="3675" max="3682" width="0" hidden="1" customWidth="1"/>
    <col min="3683" max="3683" width="11.5703125" customWidth="1"/>
    <col min="3684" max="3691" width="0" hidden="1" customWidth="1"/>
    <col min="3692" max="3692" width="12.140625" customWidth="1"/>
    <col min="3693" max="3700" width="0" hidden="1" customWidth="1"/>
    <col min="3701" max="3701" width="12.5703125" customWidth="1"/>
    <col min="3702" max="3703" width="0" hidden="1" customWidth="1"/>
    <col min="3704" max="3704" width="14.140625" customWidth="1"/>
    <col min="3705" max="3706" width="0" hidden="1" customWidth="1"/>
    <col min="3707" max="3707" width="18.5703125" customWidth="1"/>
    <col min="3708" max="3708" width="16.85546875" customWidth="1"/>
    <col min="3841" max="3841" width="5.5703125" customWidth="1"/>
    <col min="3842" max="3842" width="34.7109375" customWidth="1"/>
    <col min="3843" max="3843" width="22.7109375" customWidth="1"/>
    <col min="3844" max="3873" width="0" hidden="1" customWidth="1"/>
    <col min="3874" max="3874" width="18.140625" customWidth="1"/>
    <col min="3875" max="3875" width="18.28515625" customWidth="1"/>
    <col min="3876" max="3877" width="18.140625" customWidth="1"/>
    <col min="3878" max="3878" width="15.7109375" customWidth="1"/>
    <col min="3879" max="3879" width="13.85546875" customWidth="1"/>
    <col min="3880" max="3880" width="14.85546875" customWidth="1"/>
    <col min="3881" max="3886" width="0" hidden="1" customWidth="1"/>
    <col min="3887" max="3887" width="11" customWidth="1"/>
    <col min="3888" max="3895" width="0" hidden="1" customWidth="1"/>
    <col min="3896" max="3896" width="11.7109375" customWidth="1"/>
    <col min="3897" max="3904" width="0" hidden="1" customWidth="1"/>
    <col min="3905" max="3905" width="11.5703125" customWidth="1"/>
    <col min="3906" max="3913" width="0" hidden="1" customWidth="1"/>
    <col min="3914" max="3914" width="11.7109375" customWidth="1"/>
    <col min="3915" max="3916" width="0" hidden="1" customWidth="1"/>
    <col min="3917" max="3917" width="13.7109375" customWidth="1"/>
    <col min="3918" max="3919" width="0" hidden="1" customWidth="1"/>
    <col min="3920" max="3920" width="18.28515625" customWidth="1"/>
    <col min="3921" max="3921" width="16" customWidth="1"/>
    <col min="3922" max="3922" width="15.42578125" customWidth="1"/>
    <col min="3923" max="3923" width="14.7109375" customWidth="1"/>
    <col min="3924" max="3929" width="0" hidden="1" customWidth="1"/>
    <col min="3930" max="3930" width="12.28515625" customWidth="1"/>
    <col min="3931" max="3938" width="0" hidden="1" customWidth="1"/>
    <col min="3939" max="3939" width="11.5703125" customWidth="1"/>
    <col min="3940" max="3947" width="0" hidden="1" customWidth="1"/>
    <col min="3948" max="3948" width="12.140625" customWidth="1"/>
    <col min="3949" max="3956" width="0" hidden="1" customWidth="1"/>
    <col min="3957" max="3957" width="12.5703125" customWidth="1"/>
    <col min="3958" max="3959" width="0" hidden="1" customWidth="1"/>
    <col min="3960" max="3960" width="14.140625" customWidth="1"/>
    <col min="3961" max="3962" width="0" hidden="1" customWidth="1"/>
    <col min="3963" max="3963" width="18.5703125" customWidth="1"/>
    <col min="3964" max="3964" width="16.85546875" customWidth="1"/>
    <col min="4097" max="4097" width="5.5703125" customWidth="1"/>
    <col min="4098" max="4098" width="34.7109375" customWidth="1"/>
    <col min="4099" max="4099" width="22.7109375" customWidth="1"/>
    <col min="4100" max="4129" width="0" hidden="1" customWidth="1"/>
    <col min="4130" max="4130" width="18.140625" customWidth="1"/>
    <col min="4131" max="4131" width="18.28515625" customWidth="1"/>
    <col min="4132" max="4133" width="18.140625" customWidth="1"/>
    <col min="4134" max="4134" width="15.7109375" customWidth="1"/>
    <col min="4135" max="4135" width="13.85546875" customWidth="1"/>
    <col min="4136" max="4136" width="14.85546875" customWidth="1"/>
    <col min="4137" max="4142" width="0" hidden="1" customWidth="1"/>
    <col min="4143" max="4143" width="11" customWidth="1"/>
    <col min="4144" max="4151" width="0" hidden="1" customWidth="1"/>
    <col min="4152" max="4152" width="11.7109375" customWidth="1"/>
    <col min="4153" max="4160" width="0" hidden="1" customWidth="1"/>
    <col min="4161" max="4161" width="11.5703125" customWidth="1"/>
    <col min="4162" max="4169" width="0" hidden="1" customWidth="1"/>
    <col min="4170" max="4170" width="11.7109375" customWidth="1"/>
    <col min="4171" max="4172" width="0" hidden="1" customWidth="1"/>
    <col min="4173" max="4173" width="13.7109375" customWidth="1"/>
    <col min="4174" max="4175" width="0" hidden="1" customWidth="1"/>
    <col min="4176" max="4176" width="18.28515625" customWidth="1"/>
    <col min="4177" max="4177" width="16" customWidth="1"/>
    <col min="4178" max="4178" width="15.42578125" customWidth="1"/>
    <col min="4179" max="4179" width="14.7109375" customWidth="1"/>
    <col min="4180" max="4185" width="0" hidden="1" customWidth="1"/>
    <col min="4186" max="4186" width="12.28515625" customWidth="1"/>
    <col min="4187" max="4194" width="0" hidden="1" customWidth="1"/>
    <col min="4195" max="4195" width="11.5703125" customWidth="1"/>
    <col min="4196" max="4203" width="0" hidden="1" customWidth="1"/>
    <col min="4204" max="4204" width="12.140625" customWidth="1"/>
    <col min="4205" max="4212" width="0" hidden="1" customWidth="1"/>
    <col min="4213" max="4213" width="12.5703125" customWidth="1"/>
    <col min="4214" max="4215" width="0" hidden="1" customWidth="1"/>
    <col min="4216" max="4216" width="14.140625" customWidth="1"/>
    <col min="4217" max="4218" width="0" hidden="1" customWidth="1"/>
    <col min="4219" max="4219" width="18.5703125" customWidth="1"/>
    <col min="4220" max="4220" width="16.85546875" customWidth="1"/>
    <col min="4353" max="4353" width="5.5703125" customWidth="1"/>
    <col min="4354" max="4354" width="34.7109375" customWidth="1"/>
    <col min="4355" max="4355" width="22.7109375" customWidth="1"/>
    <col min="4356" max="4385" width="0" hidden="1" customWidth="1"/>
    <col min="4386" max="4386" width="18.140625" customWidth="1"/>
    <col min="4387" max="4387" width="18.28515625" customWidth="1"/>
    <col min="4388" max="4389" width="18.140625" customWidth="1"/>
    <col min="4390" max="4390" width="15.7109375" customWidth="1"/>
    <col min="4391" max="4391" width="13.85546875" customWidth="1"/>
    <col min="4392" max="4392" width="14.85546875" customWidth="1"/>
    <col min="4393" max="4398" width="0" hidden="1" customWidth="1"/>
    <col min="4399" max="4399" width="11" customWidth="1"/>
    <col min="4400" max="4407" width="0" hidden="1" customWidth="1"/>
    <col min="4408" max="4408" width="11.7109375" customWidth="1"/>
    <col min="4409" max="4416" width="0" hidden="1" customWidth="1"/>
    <col min="4417" max="4417" width="11.5703125" customWidth="1"/>
    <col min="4418" max="4425" width="0" hidden="1" customWidth="1"/>
    <col min="4426" max="4426" width="11.7109375" customWidth="1"/>
    <col min="4427" max="4428" width="0" hidden="1" customWidth="1"/>
    <col min="4429" max="4429" width="13.7109375" customWidth="1"/>
    <col min="4430" max="4431" width="0" hidden="1" customWidth="1"/>
    <col min="4432" max="4432" width="18.28515625" customWidth="1"/>
    <col min="4433" max="4433" width="16" customWidth="1"/>
    <col min="4434" max="4434" width="15.42578125" customWidth="1"/>
    <col min="4435" max="4435" width="14.7109375" customWidth="1"/>
    <col min="4436" max="4441" width="0" hidden="1" customWidth="1"/>
    <col min="4442" max="4442" width="12.28515625" customWidth="1"/>
    <col min="4443" max="4450" width="0" hidden="1" customWidth="1"/>
    <col min="4451" max="4451" width="11.5703125" customWidth="1"/>
    <col min="4452" max="4459" width="0" hidden="1" customWidth="1"/>
    <col min="4460" max="4460" width="12.140625" customWidth="1"/>
    <col min="4461" max="4468" width="0" hidden="1" customWidth="1"/>
    <col min="4469" max="4469" width="12.5703125" customWidth="1"/>
    <col min="4470" max="4471" width="0" hidden="1" customWidth="1"/>
    <col min="4472" max="4472" width="14.140625" customWidth="1"/>
    <col min="4473" max="4474" width="0" hidden="1" customWidth="1"/>
    <col min="4475" max="4475" width="18.5703125" customWidth="1"/>
    <col min="4476" max="4476" width="16.85546875" customWidth="1"/>
    <col min="4609" max="4609" width="5.5703125" customWidth="1"/>
    <col min="4610" max="4610" width="34.7109375" customWidth="1"/>
    <col min="4611" max="4611" width="22.7109375" customWidth="1"/>
    <col min="4612" max="4641" width="0" hidden="1" customWidth="1"/>
    <col min="4642" max="4642" width="18.140625" customWidth="1"/>
    <col min="4643" max="4643" width="18.28515625" customWidth="1"/>
    <col min="4644" max="4645" width="18.140625" customWidth="1"/>
    <col min="4646" max="4646" width="15.7109375" customWidth="1"/>
    <col min="4647" max="4647" width="13.85546875" customWidth="1"/>
    <col min="4648" max="4648" width="14.85546875" customWidth="1"/>
    <col min="4649" max="4654" width="0" hidden="1" customWidth="1"/>
    <col min="4655" max="4655" width="11" customWidth="1"/>
    <col min="4656" max="4663" width="0" hidden="1" customWidth="1"/>
    <col min="4664" max="4664" width="11.7109375" customWidth="1"/>
    <col min="4665" max="4672" width="0" hidden="1" customWidth="1"/>
    <col min="4673" max="4673" width="11.5703125" customWidth="1"/>
    <col min="4674" max="4681" width="0" hidden="1" customWidth="1"/>
    <col min="4682" max="4682" width="11.7109375" customWidth="1"/>
    <col min="4683" max="4684" width="0" hidden="1" customWidth="1"/>
    <col min="4685" max="4685" width="13.7109375" customWidth="1"/>
    <col min="4686" max="4687" width="0" hidden="1" customWidth="1"/>
    <col min="4688" max="4688" width="18.28515625" customWidth="1"/>
    <col min="4689" max="4689" width="16" customWidth="1"/>
    <col min="4690" max="4690" width="15.42578125" customWidth="1"/>
    <col min="4691" max="4691" width="14.7109375" customWidth="1"/>
    <col min="4692" max="4697" width="0" hidden="1" customWidth="1"/>
    <col min="4698" max="4698" width="12.28515625" customWidth="1"/>
    <col min="4699" max="4706" width="0" hidden="1" customWidth="1"/>
    <col min="4707" max="4707" width="11.5703125" customWidth="1"/>
    <col min="4708" max="4715" width="0" hidden="1" customWidth="1"/>
    <col min="4716" max="4716" width="12.140625" customWidth="1"/>
    <col min="4717" max="4724" width="0" hidden="1" customWidth="1"/>
    <col min="4725" max="4725" width="12.5703125" customWidth="1"/>
    <col min="4726" max="4727" width="0" hidden="1" customWidth="1"/>
    <col min="4728" max="4728" width="14.140625" customWidth="1"/>
    <col min="4729" max="4730" width="0" hidden="1" customWidth="1"/>
    <col min="4731" max="4731" width="18.5703125" customWidth="1"/>
    <col min="4732" max="4732" width="16.85546875" customWidth="1"/>
    <col min="4865" max="4865" width="5.5703125" customWidth="1"/>
    <col min="4866" max="4866" width="34.7109375" customWidth="1"/>
    <col min="4867" max="4867" width="22.7109375" customWidth="1"/>
    <col min="4868" max="4897" width="0" hidden="1" customWidth="1"/>
    <col min="4898" max="4898" width="18.140625" customWidth="1"/>
    <col min="4899" max="4899" width="18.28515625" customWidth="1"/>
    <col min="4900" max="4901" width="18.140625" customWidth="1"/>
    <col min="4902" max="4902" width="15.7109375" customWidth="1"/>
    <col min="4903" max="4903" width="13.85546875" customWidth="1"/>
    <col min="4904" max="4904" width="14.85546875" customWidth="1"/>
    <col min="4905" max="4910" width="0" hidden="1" customWidth="1"/>
    <col min="4911" max="4911" width="11" customWidth="1"/>
    <col min="4912" max="4919" width="0" hidden="1" customWidth="1"/>
    <col min="4920" max="4920" width="11.7109375" customWidth="1"/>
    <col min="4921" max="4928" width="0" hidden="1" customWidth="1"/>
    <col min="4929" max="4929" width="11.5703125" customWidth="1"/>
    <col min="4930" max="4937" width="0" hidden="1" customWidth="1"/>
    <col min="4938" max="4938" width="11.7109375" customWidth="1"/>
    <col min="4939" max="4940" width="0" hidden="1" customWidth="1"/>
    <col min="4941" max="4941" width="13.7109375" customWidth="1"/>
    <col min="4942" max="4943" width="0" hidden="1" customWidth="1"/>
    <col min="4944" max="4944" width="18.28515625" customWidth="1"/>
    <col min="4945" max="4945" width="16" customWidth="1"/>
    <col min="4946" max="4946" width="15.42578125" customWidth="1"/>
    <col min="4947" max="4947" width="14.7109375" customWidth="1"/>
    <col min="4948" max="4953" width="0" hidden="1" customWidth="1"/>
    <col min="4954" max="4954" width="12.28515625" customWidth="1"/>
    <col min="4955" max="4962" width="0" hidden="1" customWidth="1"/>
    <col min="4963" max="4963" width="11.5703125" customWidth="1"/>
    <col min="4964" max="4971" width="0" hidden="1" customWidth="1"/>
    <col min="4972" max="4972" width="12.140625" customWidth="1"/>
    <col min="4973" max="4980" width="0" hidden="1" customWidth="1"/>
    <col min="4981" max="4981" width="12.5703125" customWidth="1"/>
    <col min="4982" max="4983" width="0" hidden="1" customWidth="1"/>
    <col min="4984" max="4984" width="14.140625" customWidth="1"/>
    <col min="4985" max="4986" width="0" hidden="1" customWidth="1"/>
    <col min="4987" max="4987" width="18.5703125" customWidth="1"/>
    <col min="4988" max="4988" width="16.85546875" customWidth="1"/>
    <col min="5121" max="5121" width="5.5703125" customWidth="1"/>
    <col min="5122" max="5122" width="34.7109375" customWidth="1"/>
    <col min="5123" max="5123" width="22.7109375" customWidth="1"/>
    <col min="5124" max="5153" width="0" hidden="1" customWidth="1"/>
    <col min="5154" max="5154" width="18.140625" customWidth="1"/>
    <col min="5155" max="5155" width="18.28515625" customWidth="1"/>
    <col min="5156" max="5157" width="18.140625" customWidth="1"/>
    <col min="5158" max="5158" width="15.7109375" customWidth="1"/>
    <col min="5159" max="5159" width="13.85546875" customWidth="1"/>
    <col min="5160" max="5160" width="14.85546875" customWidth="1"/>
    <col min="5161" max="5166" width="0" hidden="1" customWidth="1"/>
    <col min="5167" max="5167" width="11" customWidth="1"/>
    <col min="5168" max="5175" width="0" hidden="1" customWidth="1"/>
    <col min="5176" max="5176" width="11.7109375" customWidth="1"/>
    <col min="5177" max="5184" width="0" hidden="1" customWidth="1"/>
    <col min="5185" max="5185" width="11.5703125" customWidth="1"/>
    <col min="5186" max="5193" width="0" hidden="1" customWidth="1"/>
    <col min="5194" max="5194" width="11.7109375" customWidth="1"/>
    <col min="5195" max="5196" width="0" hidden="1" customWidth="1"/>
    <col min="5197" max="5197" width="13.7109375" customWidth="1"/>
    <col min="5198" max="5199" width="0" hidden="1" customWidth="1"/>
    <col min="5200" max="5200" width="18.28515625" customWidth="1"/>
    <col min="5201" max="5201" width="16" customWidth="1"/>
    <col min="5202" max="5202" width="15.42578125" customWidth="1"/>
    <col min="5203" max="5203" width="14.7109375" customWidth="1"/>
    <col min="5204" max="5209" width="0" hidden="1" customWidth="1"/>
    <col min="5210" max="5210" width="12.28515625" customWidth="1"/>
    <col min="5211" max="5218" width="0" hidden="1" customWidth="1"/>
    <col min="5219" max="5219" width="11.5703125" customWidth="1"/>
    <col min="5220" max="5227" width="0" hidden="1" customWidth="1"/>
    <col min="5228" max="5228" width="12.140625" customWidth="1"/>
    <col min="5229" max="5236" width="0" hidden="1" customWidth="1"/>
    <col min="5237" max="5237" width="12.5703125" customWidth="1"/>
    <col min="5238" max="5239" width="0" hidden="1" customWidth="1"/>
    <col min="5240" max="5240" width="14.140625" customWidth="1"/>
    <col min="5241" max="5242" width="0" hidden="1" customWidth="1"/>
    <col min="5243" max="5243" width="18.5703125" customWidth="1"/>
    <col min="5244" max="5244" width="16.85546875" customWidth="1"/>
    <col min="5377" max="5377" width="5.5703125" customWidth="1"/>
    <col min="5378" max="5378" width="34.7109375" customWidth="1"/>
    <col min="5379" max="5379" width="22.7109375" customWidth="1"/>
    <col min="5380" max="5409" width="0" hidden="1" customWidth="1"/>
    <col min="5410" max="5410" width="18.140625" customWidth="1"/>
    <col min="5411" max="5411" width="18.28515625" customWidth="1"/>
    <col min="5412" max="5413" width="18.140625" customWidth="1"/>
    <col min="5414" max="5414" width="15.7109375" customWidth="1"/>
    <col min="5415" max="5415" width="13.85546875" customWidth="1"/>
    <col min="5416" max="5416" width="14.85546875" customWidth="1"/>
    <col min="5417" max="5422" width="0" hidden="1" customWidth="1"/>
    <col min="5423" max="5423" width="11" customWidth="1"/>
    <col min="5424" max="5431" width="0" hidden="1" customWidth="1"/>
    <col min="5432" max="5432" width="11.7109375" customWidth="1"/>
    <col min="5433" max="5440" width="0" hidden="1" customWidth="1"/>
    <col min="5441" max="5441" width="11.5703125" customWidth="1"/>
    <col min="5442" max="5449" width="0" hidden="1" customWidth="1"/>
    <col min="5450" max="5450" width="11.7109375" customWidth="1"/>
    <col min="5451" max="5452" width="0" hidden="1" customWidth="1"/>
    <col min="5453" max="5453" width="13.7109375" customWidth="1"/>
    <col min="5454" max="5455" width="0" hidden="1" customWidth="1"/>
    <col min="5456" max="5456" width="18.28515625" customWidth="1"/>
    <col min="5457" max="5457" width="16" customWidth="1"/>
    <col min="5458" max="5458" width="15.42578125" customWidth="1"/>
    <col min="5459" max="5459" width="14.7109375" customWidth="1"/>
    <col min="5460" max="5465" width="0" hidden="1" customWidth="1"/>
    <col min="5466" max="5466" width="12.28515625" customWidth="1"/>
    <col min="5467" max="5474" width="0" hidden="1" customWidth="1"/>
    <col min="5475" max="5475" width="11.5703125" customWidth="1"/>
    <col min="5476" max="5483" width="0" hidden="1" customWidth="1"/>
    <col min="5484" max="5484" width="12.140625" customWidth="1"/>
    <col min="5485" max="5492" width="0" hidden="1" customWidth="1"/>
    <col min="5493" max="5493" width="12.5703125" customWidth="1"/>
    <col min="5494" max="5495" width="0" hidden="1" customWidth="1"/>
    <col min="5496" max="5496" width="14.140625" customWidth="1"/>
    <col min="5497" max="5498" width="0" hidden="1" customWidth="1"/>
    <col min="5499" max="5499" width="18.5703125" customWidth="1"/>
    <col min="5500" max="5500" width="16.85546875" customWidth="1"/>
    <col min="5633" max="5633" width="5.5703125" customWidth="1"/>
    <col min="5634" max="5634" width="34.7109375" customWidth="1"/>
    <col min="5635" max="5635" width="22.7109375" customWidth="1"/>
    <col min="5636" max="5665" width="0" hidden="1" customWidth="1"/>
    <col min="5666" max="5666" width="18.140625" customWidth="1"/>
    <col min="5667" max="5667" width="18.28515625" customWidth="1"/>
    <col min="5668" max="5669" width="18.140625" customWidth="1"/>
    <col min="5670" max="5670" width="15.7109375" customWidth="1"/>
    <col min="5671" max="5671" width="13.85546875" customWidth="1"/>
    <col min="5672" max="5672" width="14.85546875" customWidth="1"/>
    <col min="5673" max="5678" width="0" hidden="1" customWidth="1"/>
    <col min="5679" max="5679" width="11" customWidth="1"/>
    <col min="5680" max="5687" width="0" hidden="1" customWidth="1"/>
    <col min="5688" max="5688" width="11.7109375" customWidth="1"/>
    <col min="5689" max="5696" width="0" hidden="1" customWidth="1"/>
    <col min="5697" max="5697" width="11.5703125" customWidth="1"/>
    <col min="5698" max="5705" width="0" hidden="1" customWidth="1"/>
    <col min="5706" max="5706" width="11.7109375" customWidth="1"/>
    <col min="5707" max="5708" width="0" hidden="1" customWidth="1"/>
    <col min="5709" max="5709" width="13.7109375" customWidth="1"/>
    <col min="5710" max="5711" width="0" hidden="1" customWidth="1"/>
    <col min="5712" max="5712" width="18.28515625" customWidth="1"/>
    <col min="5713" max="5713" width="16" customWidth="1"/>
    <col min="5714" max="5714" width="15.42578125" customWidth="1"/>
    <col min="5715" max="5715" width="14.7109375" customWidth="1"/>
    <col min="5716" max="5721" width="0" hidden="1" customWidth="1"/>
    <col min="5722" max="5722" width="12.28515625" customWidth="1"/>
    <col min="5723" max="5730" width="0" hidden="1" customWidth="1"/>
    <col min="5731" max="5731" width="11.5703125" customWidth="1"/>
    <col min="5732" max="5739" width="0" hidden="1" customWidth="1"/>
    <col min="5740" max="5740" width="12.140625" customWidth="1"/>
    <col min="5741" max="5748" width="0" hidden="1" customWidth="1"/>
    <col min="5749" max="5749" width="12.5703125" customWidth="1"/>
    <col min="5750" max="5751" width="0" hidden="1" customWidth="1"/>
    <col min="5752" max="5752" width="14.140625" customWidth="1"/>
    <col min="5753" max="5754" width="0" hidden="1" customWidth="1"/>
    <col min="5755" max="5755" width="18.5703125" customWidth="1"/>
    <col min="5756" max="5756" width="16.85546875" customWidth="1"/>
    <col min="5889" max="5889" width="5.5703125" customWidth="1"/>
    <col min="5890" max="5890" width="34.7109375" customWidth="1"/>
    <col min="5891" max="5891" width="22.7109375" customWidth="1"/>
    <col min="5892" max="5921" width="0" hidden="1" customWidth="1"/>
    <col min="5922" max="5922" width="18.140625" customWidth="1"/>
    <col min="5923" max="5923" width="18.28515625" customWidth="1"/>
    <col min="5924" max="5925" width="18.140625" customWidth="1"/>
    <col min="5926" max="5926" width="15.7109375" customWidth="1"/>
    <col min="5927" max="5927" width="13.85546875" customWidth="1"/>
    <col min="5928" max="5928" width="14.85546875" customWidth="1"/>
    <col min="5929" max="5934" width="0" hidden="1" customWidth="1"/>
    <col min="5935" max="5935" width="11" customWidth="1"/>
    <col min="5936" max="5943" width="0" hidden="1" customWidth="1"/>
    <col min="5944" max="5944" width="11.7109375" customWidth="1"/>
    <col min="5945" max="5952" width="0" hidden="1" customWidth="1"/>
    <col min="5953" max="5953" width="11.5703125" customWidth="1"/>
    <col min="5954" max="5961" width="0" hidden="1" customWidth="1"/>
    <col min="5962" max="5962" width="11.7109375" customWidth="1"/>
    <col min="5963" max="5964" width="0" hidden="1" customWidth="1"/>
    <col min="5965" max="5965" width="13.7109375" customWidth="1"/>
    <col min="5966" max="5967" width="0" hidden="1" customWidth="1"/>
    <col min="5968" max="5968" width="18.28515625" customWidth="1"/>
    <col min="5969" max="5969" width="16" customWidth="1"/>
    <col min="5970" max="5970" width="15.42578125" customWidth="1"/>
    <col min="5971" max="5971" width="14.7109375" customWidth="1"/>
    <col min="5972" max="5977" width="0" hidden="1" customWidth="1"/>
    <col min="5978" max="5978" width="12.28515625" customWidth="1"/>
    <col min="5979" max="5986" width="0" hidden="1" customWidth="1"/>
    <col min="5987" max="5987" width="11.5703125" customWidth="1"/>
    <col min="5988" max="5995" width="0" hidden="1" customWidth="1"/>
    <col min="5996" max="5996" width="12.140625" customWidth="1"/>
    <col min="5997" max="6004" width="0" hidden="1" customWidth="1"/>
    <col min="6005" max="6005" width="12.5703125" customWidth="1"/>
    <col min="6006" max="6007" width="0" hidden="1" customWidth="1"/>
    <col min="6008" max="6008" width="14.140625" customWidth="1"/>
    <col min="6009" max="6010" width="0" hidden="1" customWidth="1"/>
    <col min="6011" max="6011" width="18.5703125" customWidth="1"/>
    <col min="6012" max="6012" width="16.85546875" customWidth="1"/>
    <col min="6145" max="6145" width="5.5703125" customWidth="1"/>
    <col min="6146" max="6146" width="34.7109375" customWidth="1"/>
    <col min="6147" max="6147" width="22.7109375" customWidth="1"/>
    <col min="6148" max="6177" width="0" hidden="1" customWidth="1"/>
    <col min="6178" max="6178" width="18.140625" customWidth="1"/>
    <col min="6179" max="6179" width="18.28515625" customWidth="1"/>
    <col min="6180" max="6181" width="18.140625" customWidth="1"/>
    <col min="6182" max="6182" width="15.7109375" customWidth="1"/>
    <col min="6183" max="6183" width="13.85546875" customWidth="1"/>
    <col min="6184" max="6184" width="14.85546875" customWidth="1"/>
    <col min="6185" max="6190" width="0" hidden="1" customWidth="1"/>
    <col min="6191" max="6191" width="11" customWidth="1"/>
    <col min="6192" max="6199" width="0" hidden="1" customWidth="1"/>
    <col min="6200" max="6200" width="11.7109375" customWidth="1"/>
    <col min="6201" max="6208" width="0" hidden="1" customWidth="1"/>
    <col min="6209" max="6209" width="11.5703125" customWidth="1"/>
    <col min="6210" max="6217" width="0" hidden="1" customWidth="1"/>
    <col min="6218" max="6218" width="11.7109375" customWidth="1"/>
    <col min="6219" max="6220" width="0" hidden="1" customWidth="1"/>
    <col min="6221" max="6221" width="13.7109375" customWidth="1"/>
    <col min="6222" max="6223" width="0" hidden="1" customWidth="1"/>
    <col min="6224" max="6224" width="18.28515625" customWidth="1"/>
    <col min="6225" max="6225" width="16" customWidth="1"/>
    <col min="6226" max="6226" width="15.42578125" customWidth="1"/>
    <col min="6227" max="6227" width="14.7109375" customWidth="1"/>
    <col min="6228" max="6233" width="0" hidden="1" customWidth="1"/>
    <col min="6234" max="6234" width="12.28515625" customWidth="1"/>
    <col min="6235" max="6242" width="0" hidden="1" customWidth="1"/>
    <col min="6243" max="6243" width="11.5703125" customWidth="1"/>
    <col min="6244" max="6251" width="0" hidden="1" customWidth="1"/>
    <col min="6252" max="6252" width="12.140625" customWidth="1"/>
    <col min="6253" max="6260" width="0" hidden="1" customWidth="1"/>
    <col min="6261" max="6261" width="12.5703125" customWidth="1"/>
    <col min="6262" max="6263" width="0" hidden="1" customWidth="1"/>
    <col min="6264" max="6264" width="14.140625" customWidth="1"/>
    <col min="6265" max="6266" width="0" hidden="1" customWidth="1"/>
    <col min="6267" max="6267" width="18.5703125" customWidth="1"/>
    <col min="6268" max="6268" width="16.85546875" customWidth="1"/>
    <col min="6401" max="6401" width="5.5703125" customWidth="1"/>
    <col min="6402" max="6402" width="34.7109375" customWidth="1"/>
    <col min="6403" max="6403" width="22.7109375" customWidth="1"/>
    <col min="6404" max="6433" width="0" hidden="1" customWidth="1"/>
    <col min="6434" max="6434" width="18.140625" customWidth="1"/>
    <col min="6435" max="6435" width="18.28515625" customWidth="1"/>
    <col min="6436" max="6437" width="18.140625" customWidth="1"/>
    <col min="6438" max="6438" width="15.7109375" customWidth="1"/>
    <col min="6439" max="6439" width="13.85546875" customWidth="1"/>
    <col min="6440" max="6440" width="14.85546875" customWidth="1"/>
    <col min="6441" max="6446" width="0" hidden="1" customWidth="1"/>
    <col min="6447" max="6447" width="11" customWidth="1"/>
    <col min="6448" max="6455" width="0" hidden="1" customWidth="1"/>
    <col min="6456" max="6456" width="11.7109375" customWidth="1"/>
    <col min="6457" max="6464" width="0" hidden="1" customWidth="1"/>
    <col min="6465" max="6465" width="11.5703125" customWidth="1"/>
    <col min="6466" max="6473" width="0" hidden="1" customWidth="1"/>
    <col min="6474" max="6474" width="11.7109375" customWidth="1"/>
    <col min="6475" max="6476" width="0" hidden="1" customWidth="1"/>
    <col min="6477" max="6477" width="13.7109375" customWidth="1"/>
    <col min="6478" max="6479" width="0" hidden="1" customWidth="1"/>
    <col min="6480" max="6480" width="18.28515625" customWidth="1"/>
    <col min="6481" max="6481" width="16" customWidth="1"/>
    <col min="6482" max="6482" width="15.42578125" customWidth="1"/>
    <col min="6483" max="6483" width="14.7109375" customWidth="1"/>
    <col min="6484" max="6489" width="0" hidden="1" customWidth="1"/>
    <col min="6490" max="6490" width="12.28515625" customWidth="1"/>
    <col min="6491" max="6498" width="0" hidden="1" customWidth="1"/>
    <col min="6499" max="6499" width="11.5703125" customWidth="1"/>
    <col min="6500" max="6507" width="0" hidden="1" customWidth="1"/>
    <col min="6508" max="6508" width="12.140625" customWidth="1"/>
    <col min="6509" max="6516" width="0" hidden="1" customWidth="1"/>
    <col min="6517" max="6517" width="12.5703125" customWidth="1"/>
    <col min="6518" max="6519" width="0" hidden="1" customWidth="1"/>
    <col min="6520" max="6520" width="14.140625" customWidth="1"/>
    <col min="6521" max="6522" width="0" hidden="1" customWidth="1"/>
    <col min="6523" max="6523" width="18.5703125" customWidth="1"/>
    <col min="6524" max="6524" width="16.85546875" customWidth="1"/>
    <col min="6657" max="6657" width="5.5703125" customWidth="1"/>
    <col min="6658" max="6658" width="34.7109375" customWidth="1"/>
    <col min="6659" max="6659" width="22.7109375" customWidth="1"/>
    <col min="6660" max="6689" width="0" hidden="1" customWidth="1"/>
    <col min="6690" max="6690" width="18.140625" customWidth="1"/>
    <col min="6691" max="6691" width="18.28515625" customWidth="1"/>
    <col min="6692" max="6693" width="18.140625" customWidth="1"/>
    <col min="6694" max="6694" width="15.7109375" customWidth="1"/>
    <col min="6695" max="6695" width="13.85546875" customWidth="1"/>
    <col min="6696" max="6696" width="14.85546875" customWidth="1"/>
    <col min="6697" max="6702" width="0" hidden="1" customWidth="1"/>
    <col min="6703" max="6703" width="11" customWidth="1"/>
    <col min="6704" max="6711" width="0" hidden="1" customWidth="1"/>
    <col min="6712" max="6712" width="11.7109375" customWidth="1"/>
    <col min="6713" max="6720" width="0" hidden="1" customWidth="1"/>
    <col min="6721" max="6721" width="11.5703125" customWidth="1"/>
    <col min="6722" max="6729" width="0" hidden="1" customWidth="1"/>
    <col min="6730" max="6730" width="11.7109375" customWidth="1"/>
    <col min="6731" max="6732" width="0" hidden="1" customWidth="1"/>
    <col min="6733" max="6733" width="13.7109375" customWidth="1"/>
    <col min="6734" max="6735" width="0" hidden="1" customWidth="1"/>
    <col min="6736" max="6736" width="18.28515625" customWidth="1"/>
    <col min="6737" max="6737" width="16" customWidth="1"/>
    <col min="6738" max="6738" width="15.42578125" customWidth="1"/>
    <col min="6739" max="6739" width="14.7109375" customWidth="1"/>
    <col min="6740" max="6745" width="0" hidden="1" customWidth="1"/>
    <col min="6746" max="6746" width="12.28515625" customWidth="1"/>
    <col min="6747" max="6754" width="0" hidden="1" customWidth="1"/>
    <col min="6755" max="6755" width="11.5703125" customWidth="1"/>
    <col min="6756" max="6763" width="0" hidden="1" customWidth="1"/>
    <col min="6764" max="6764" width="12.140625" customWidth="1"/>
    <col min="6765" max="6772" width="0" hidden="1" customWidth="1"/>
    <col min="6773" max="6773" width="12.5703125" customWidth="1"/>
    <col min="6774" max="6775" width="0" hidden="1" customWidth="1"/>
    <col min="6776" max="6776" width="14.140625" customWidth="1"/>
    <col min="6777" max="6778" width="0" hidden="1" customWidth="1"/>
    <col min="6779" max="6779" width="18.5703125" customWidth="1"/>
    <col min="6780" max="6780" width="16.85546875" customWidth="1"/>
    <col min="6913" max="6913" width="5.5703125" customWidth="1"/>
    <col min="6914" max="6914" width="34.7109375" customWidth="1"/>
    <col min="6915" max="6915" width="22.7109375" customWidth="1"/>
    <col min="6916" max="6945" width="0" hidden="1" customWidth="1"/>
    <col min="6946" max="6946" width="18.140625" customWidth="1"/>
    <col min="6947" max="6947" width="18.28515625" customWidth="1"/>
    <col min="6948" max="6949" width="18.140625" customWidth="1"/>
    <col min="6950" max="6950" width="15.7109375" customWidth="1"/>
    <col min="6951" max="6951" width="13.85546875" customWidth="1"/>
    <col min="6952" max="6952" width="14.85546875" customWidth="1"/>
    <col min="6953" max="6958" width="0" hidden="1" customWidth="1"/>
    <col min="6959" max="6959" width="11" customWidth="1"/>
    <col min="6960" max="6967" width="0" hidden="1" customWidth="1"/>
    <col min="6968" max="6968" width="11.7109375" customWidth="1"/>
    <col min="6969" max="6976" width="0" hidden="1" customWidth="1"/>
    <col min="6977" max="6977" width="11.5703125" customWidth="1"/>
    <col min="6978" max="6985" width="0" hidden="1" customWidth="1"/>
    <col min="6986" max="6986" width="11.7109375" customWidth="1"/>
    <col min="6987" max="6988" width="0" hidden="1" customWidth="1"/>
    <col min="6989" max="6989" width="13.7109375" customWidth="1"/>
    <col min="6990" max="6991" width="0" hidden="1" customWidth="1"/>
    <col min="6992" max="6992" width="18.28515625" customWidth="1"/>
    <col min="6993" max="6993" width="16" customWidth="1"/>
    <col min="6994" max="6994" width="15.42578125" customWidth="1"/>
    <col min="6995" max="6995" width="14.7109375" customWidth="1"/>
    <col min="6996" max="7001" width="0" hidden="1" customWidth="1"/>
    <col min="7002" max="7002" width="12.28515625" customWidth="1"/>
    <col min="7003" max="7010" width="0" hidden="1" customWidth="1"/>
    <col min="7011" max="7011" width="11.5703125" customWidth="1"/>
    <col min="7012" max="7019" width="0" hidden="1" customWidth="1"/>
    <col min="7020" max="7020" width="12.140625" customWidth="1"/>
    <col min="7021" max="7028" width="0" hidden="1" customWidth="1"/>
    <col min="7029" max="7029" width="12.5703125" customWidth="1"/>
    <col min="7030" max="7031" width="0" hidden="1" customWidth="1"/>
    <col min="7032" max="7032" width="14.140625" customWidth="1"/>
    <col min="7033" max="7034" width="0" hidden="1" customWidth="1"/>
    <col min="7035" max="7035" width="18.5703125" customWidth="1"/>
    <col min="7036" max="7036" width="16.85546875" customWidth="1"/>
    <col min="7169" max="7169" width="5.5703125" customWidth="1"/>
    <col min="7170" max="7170" width="34.7109375" customWidth="1"/>
    <col min="7171" max="7171" width="22.7109375" customWidth="1"/>
    <col min="7172" max="7201" width="0" hidden="1" customWidth="1"/>
    <col min="7202" max="7202" width="18.140625" customWidth="1"/>
    <col min="7203" max="7203" width="18.28515625" customWidth="1"/>
    <col min="7204" max="7205" width="18.140625" customWidth="1"/>
    <col min="7206" max="7206" width="15.7109375" customWidth="1"/>
    <col min="7207" max="7207" width="13.85546875" customWidth="1"/>
    <col min="7208" max="7208" width="14.85546875" customWidth="1"/>
    <col min="7209" max="7214" width="0" hidden="1" customWidth="1"/>
    <col min="7215" max="7215" width="11" customWidth="1"/>
    <col min="7216" max="7223" width="0" hidden="1" customWidth="1"/>
    <col min="7224" max="7224" width="11.7109375" customWidth="1"/>
    <col min="7225" max="7232" width="0" hidden="1" customWidth="1"/>
    <col min="7233" max="7233" width="11.5703125" customWidth="1"/>
    <col min="7234" max="7241" width="0" hidden="1" customWidth="1"/>
    <col min="7242" max="7242" width="11.7109375" customWidth="1"/>
    <col min="7243" max="7244" width="0" hidden="1" customWidth="1"/>
    <col min="7245" max="7245" width="13.7109375" customWidth="1"/>
    <col min="7246" max="7247" width="0" hidden="1" customWidth="1"/>
    <col min="7248" max="7248" width="18.28515625" customWidth="1"/>
    <col min="7249" max="7249" width="16" customWidth="1"/>
    <col min="7250" max="7250" width="15.42578125" customWidth="1"/>
    <col min="7251" max="7251" width="14.7109375" customWidth="1"/>
    <col min="7252" max="7257" width="0" hidden="1" customWidth="1"/>
    <col min="7258" max="7258" width="12.28515625" customWidth="1"/>
    <col min="7259" max="7266" width="0" hidden="1" customWidth="1"/>
    <col min="7267" max="7267" width="11.5703125" customWidth="1"/>
    <col min="7268" max="7275" width="0" hidden="1" customWidth="1"/>
    <col min="7276" max="7276" width="12.140625" customWidth="1"/>
    <col min="7277" max="7284" width="0" hidden="1" customWidth="1"/>
    <col min="7285" max="7285" width="12.5703125" customWidth="1"/>
    <col min="7286" max="7287" width="0" hidden="1" customWidth="1"/>
    <col min="7288" max="7288" width="14.140625" customWidth="1"/>
    <col min="7289" max="7290" width="0" hidden="1" customWidth="1"/>
    <col min="7291" max="7291" width="18.5703125" customWidth="1"/>
    <col min="7292" max="7292" width="16.85546875" customWidth="1"/>
    <col min="7425" max="7425" width="5.5703125" customWidth="1"/>
    <col min="7426" max="7426" width="34.7109375" customWidth="1"/>
    <col min="7427" max="7427" width="22.7109375" customWidth="1"/>
    <col min="7428" max="7457" width="0" hidden="1" customWidth="1"/>
    <col min="7458" max="7458" width="18.140625" customWidth="1"/>
    <col min="7459" max="7459" width="18.28515625" customWidth="1"/>
    <col min="7460" max="7461" width="18.140625" customWidth="1"/>
    <col min="7462" max="7462" width="15.7109375" customWidth="1"/>
    <col min="7463" max="7463" width="13.85546875" customWidth="1"/>
    <col min="7464" max="7464" width="14.85546875" customWidth="1"/>
    <col min="7465" max="7470" width="0" hidden="1" customWidth="1"/>
    <col min="7471" max="7471" width="11" customWidth="1"/>
    <col min="7472" max="7479" width="0" hidden="1" customWidth="1"/>
    <col min="7480" max="7480" width="11.7109375" customWidth="1"/>
    <col min="7481" max="7488" width="0" hidden="1" customWidth="1"/>
    <col min="7489" max="7489" width="11.5703125" customWidth="1"/>
    <col min="7490" max="7497" width="0" hidden="1" customWidth="1"/>
    <col min="7498" max="7498" width="11.7109375" customWidth="1"/>
    <col min="7499" max="7500" width="0" hidden="1" customWidth="1"/>
    <col min="7501" max="7501" width="13.7109375" customWidth="1"/>
    <col min="7502" max="7503" width="0" hidden="1" customWidth="1"/>
    <col min="7504" max="7504" width="18.28515625" customWidth="1"/>
    <col min="7505" max="7505" width="16" customWidth="1"/>
    <col min="7506" max="7506" width="15.42578125" customWidth="1"/>
    <col min="7507" max="7507" width="14.7109375" customWidth="1"/>
    <col min="7508" max="7513" width="0" hidden="1" customWidth="1"/>
    <col min="7514" max="7514" width="12.28515625" customWidth="1"/>
    <col min="7515" max="7522" width="0" hidden="1" customWidth="1"/>
    <col min="7523" max="7523" width="11.5703125" customWidth="1"/>
    <col min="7524" max="7531" width="0" hidden="1" customWidth="1"/>
    <col min="7532" max="7532" width="12.140625" customWidth="1"/>
    <col min="7533" max="7540" width="0" hidden="1" customWidth="1"/>
    <col min="7541" max="7541" width="12.5703125" customWidth="1"/>
    <col min="7542" max="7543" width="0" hidden="1" customWidth="1"/>
    <col min="7544" max="7544" width="14.140625" customWidth="1"/>
    <col min="7545" max="7546" width="0" hidden="1" customWidth="1"/>
    <col min="7547" max="7547" width="18.5703125" customWidth="1"/>
    <col min="7548" max="7548" width="16.85546875" customWidth="1"/>
    <col min="7681" max="7681" width="5.5703125" customWidth="1"/>
    <col min="7682" max="7682" width="34.7109375" customWidth="1"/>
    <col min="7683" max="7683" width="22.7109375" customWidth="1"/>
    <col min="7684" max="7713" width="0" hidden="1" customWidth="1"/>
    <col min="7714" max="7714" width="18.140625" customWidth="1"/>
    <col min="7715" max="7715" width="18.28515625" customWidth="1"/>
    <col min="7716" max="7717" width="18.140625" customWidth="1"/>
    <col min="7718" max="7718" width="15.7109375" customWidth="1"/>
    <col min="7719" max="7719" width="13.85546875" customWidth="1"/>
    <col min="7720" max="7720" width="14.85546875" customWidth="1"/>
    <col min="7721" max="7726" width="0" hidden="1" customWidth="1"/>
    <col min="7727" max="7727" width="11" customWidth="1"/>
    <col min="7728" max="7735" width="0" hidden="1" customWidth="1"/>
    <col min="7736" max="7736" width="11.7109375" customWidth="1"/>
    <col min="7737" max="7744" width="0" hidden="1" customWidth="1"/>
    <col min="7745" max="7745" width="11.5703125" customWidth="1"/>
    <col min="7746" max="7753" width="0" hidden="1" customWidth="1"/>
    <col min="7754" max="7754" width="11.7109375" customWidth="1"/>
    <col min="7755" max="7756" width="0" hidden="1" customWidth="1"/>
    <col min="7757" max="7757" width="13.7109375" customWidth="1"/>
    <col min="7758" max="7759" width="0" hidden="1" customWidth="1"/>
    <col min="7760" max="7760" width="18.28515625" customWidth="1"/>
    <col min="7761" max="7761" width="16" customWidth="1"/>
    <col min="7762" max="7762" width="15.42578125" customWidth="1"/>
    <col min="7763" max="7763" width="14.7109375" customWidth="1"/>
    <col min="7764" max="7769" width="0" hidden="1" customWidth="1"/>
    <col min="7770" max="7770" width="12.28515625" customWidth="1"/>
    <col min="7771" max="7778" width="0" hidden="1" customWidth="1"/>
    <col min="7779" max="7779" width="11.5703125" customWidth="1"/>
    <col min="7780" max="7787" width="0" hidden="1" customWidth="1"/>
    <col min="7788" max="7788" width="12.140625" customWidth="1"/>
    <col min="7789" max="7796" width="0" hidden="1" customWidth="1"/>
    <col min="7797" max="7797" width="12.5703125" customWidth="1"/>
    <col min="7798" max="7799" width="0" hidden="1" customWidth="1"/>
    <col min="7800" max="7800" width="14.140625" customWidth="1"/>
    <col min="7801" max="7802" width="0" hidden="1" customWidth="1"/>
    <col min="7803" max="7803" width="18.5703125" customWidth="1"/>
    <col min="7804" max="7804" width="16.85546875" customWidth="1"/>
    <col min="7937" max="7937" width="5.5703125" customWidth="1"/>
    <col min="7938" max="7938" width="34.7109375" customWidth="1"/>
    <col min="7939" max="7939" width="22.7109375" customWidth="1"/>
    <col min="7940" max="7969" width="0" hidden="1" customWidth="1"/>
    <col min="7970" max="7970" width="18.140625" customWidth="1"/>
    <col min="7971" max="7971" width="18.28515625" customWidth="1"/>
    <col min="7972" max="7973" width="18.140625" customWidth="1"/>
    <col min="7974" max="7974" width="15.7109375" customWidth="1"/>
    <col min="7975" max="7975" width="13.85546875" customWidth="1"/>
    <col min="7976" max="7976" width="14.85546875" customWidth="1"/>
    <col min="7977" max="7982" width="0" hidden="1" customWidth="1"/>
    <col min="7983" max="7983" width="11" customWidth="1"/>
    <col min="7984" max="7991" width="0" hidden="1" customWidth="1"/>
    <col min="7992" max="7992" width="11.7109375" customWidth="1"/>
    <col min="7993" max="8000" width="0" hidden="1" customWidth="1"/>
    <col min="8001" max="8001" width="11.5703125" customWidth="1"/>
    <col min="8002" max="8009" width="0" hidden="1" customWidth="1"/>
    <col min="8010" max="8010" width="11.7109375" customWidth="1"/>
    <col min="8011" max="8012" width="0" hidden="1" customWidth="1"/>
    <col min="8013" max="8013" width="13.7109375" customWidth="1"/>
    <col min="8014" max="8015" width="0" hidden="1" customWidth="1"/>
    <col min="8016" max="8016" width="18.28515625" customWidth="1"/>
    <col min="8017" max="8017" width="16" customWidth="1"/>
    <col min="8018" max="8018" width="15.42578125" customWidth="1"/>
    <col min="8019" max="8019" width="14.7109375" customWidth="1"/>
    <col min="8020" max="8025" width="0" hidden="1" customWidth="1"/>
    <col min="8026" max="8026" width="12.28515625" customWidth="1"/>
    <col min="8027" max="8034" width="0" hidden="1" customWidth="1"/>
    <col min="8035" max="8035" width="11.5703125" customWidth="1"/>
    <col min="8036" max="8043" width="0" hidden="1" customWidth="1"/>
    <col min="8044" max="8044" width="12.140625" customWidth="1"/>
    <col min="8045" max="8052" width="0" hidden="1" customWidth="1"/>
    <col min="8053" max="8053" width="12.5703125" customWidth="1"/>
    <col min="8054" max="8055" width="0" hidden="1" customWidth="1"/>
    <col min="8056" max="8056" width="14.140625" customWidth="1"/>
    <col min="8057" max="8058" width="0" hidden="1" customWidth="1"/>
    <col min="8059" max="8059" width="18.5703125" customWidth="1"/>
    <col min="8060" max="8060" width="16.85546875" customWidth="1"/>
    <col min="8193" max="8193" width="5.5703125" customWidth="1"/>
    <col min="8194" max="8194" width="34.7109375" customWidth="1"/>
    <col min="8195" max="8195" width="22.7109375" customWidth="1"/>
    <col min="8196" max="8225" width="0" hidden="1" customWidth="1"/>
    <col min="8226" max="8226" width="18.140625" customWidth="1"/>
    <col min="8227" max="8227" width="18.28515625" customWidth="1"/>
    <col min="8228" max="8229" width="18.140625" customWidth="1"/>
    <col min="8230" max="8230" width="15.7109375" customWidth="1"/>
    <col min="8231" max="8231" width="13.85546875" customWidth="1"/>
    <col min="8232" max="8232" width="14.85546875" customWidth="1"/>
    <col min="8233" max="8238" width="0" hidden="1" customWidth="1"/>
    <col min="8239" max="8239" width="11" customWidth="1"/>
    <col min="8240" max="8247" width="0" hidden="1" customWidth="1"/>
    <col min="8248" max="8248" width="11.7109375" customWidth="1"/>
    <col min="8249" max="8256" width="0" hidden="1" customWidth="1"/>
    <col min="8257" max="8257" width="11.5703125" customWidth="1"/>
    <col min="8258" max="8265" width="0" hidden="1" customWidth="1"/>
    <col min="8266" max="8266" width="11.7109375" customWidth="1"/>
    <col min="8267" max="8268" width="0" hidden="1" customWidth="1"/>
    <col min="8269" max="8269" width="13.7109375" customWidth="1"/>
    <col min="8270" max="8271" width="0" hidden="1" customWidth="1"/>
    <col min="8272" max="8272" width="18.28515625" customWidth="1"/>
    <col min="8273" max="8273" width="16" customWidth="1"/>
    <col min="8274" max="8274" width="15.42578125" customWidth="1"/>
    <col min="8275" max="8275" width="14.7109375" customWidth="1"/>
    <col min="8276" max="8281" width="0" hidden="1" customWidth="1"/>
    <col min="8282" max="8282" width="12.28515625" customWidth="1"/>
    <col min="8283" max="8290" width="0" hidden="1" customWidth="1"/>
    <col min="8291" max="8291" width="11.5703125" customWidth="1"/>
    <col min="8292" max="8299" width="0" hidden="1" customWidth="1"/>
    <col min="8300" max="8300" width="12.140625" customWidth="1"/>
    <col min="8301" max="8308" width="0" hidden="1" customWidth="1"/>
    <col min="8309" max="8309" width="12.5703125" customWidth="1"/>
    <col min="8310" max="8311" width="0" hidden="1" customWidth="1"/>
    <col min="8312" max="8312" width="14.140625" customWidth="1"/>
    <col min="8313" max="8314" width="0" hidden="1" customWidth="1"/>
    <col min="8315" max="8315" width="18.5703125" customWidth="1"/>
    <col min="8316" max="8316" width="16.85546875" customWidth="1"/>
    <col min="8449" max="8449" width="5.5703125" customWidth="1"/>
    <col min="8450" max="8450" width="34.7109375" customWidth="1"/>
    <col min="8451" max="8451" width="22.7109375" customWidth="1"/>
    <col min="8452" max="8481" width="0" hidden="1" customWidth="1"/>
    <col min="8482" max="8482" width="18.140625" customWidth="1"/>
    <col min="8483" max="8483" width="18.28515625" customWidth="1"/>
    <col min="8484" max="8485" width="18.140625" customWidth="1"/>
    <col min="8486" max="8486" width="15.7109375" customWidth="1"/>
    <col min="8487" max="8487" width="13.85546875" customWidth="1"/>
    <col min="8488" max="8488" width="14.85546875" customWidth="1"/>
    <col min="8489" max="8494" width="0" hidden="1" customWidth="1"/>
    <col min="8495" max="8495" width="11" customWidth="1"/>
    <col min="8496" max="8503" width="0" hidden="1" customWidth="1"/>
    <col min="8504" max="8504" width="11.7109375" customWidth="1"/>
    <col min="8505" max="8512" width="0" hidden="1" customWidth="1"/>
    <col min="8513" max="8513" width="11.5703125" customWidth="1"/>
    <col min="8514" max="8521" width="0" hidden="1" customWidth="1"/>
    <col min="8522" max="8522" width="11.7109375" customWidth="1"/>
    <col min="8523" max="8524" width="0" hidden="1" customWidth="1"/>
    <col min="8525" max="8525" width="13.7109375" customWidth="1"/>
    <col min="8526" max="8527" width="0" hidden="1" customWidth="1"/>
    <col min="8528" max="8528" width="18.28515625" customWidth="1"/>
    <col min="8529" max="8529" width="16" customWidth="1"/>
    <col min="8530" max="8530" width="15.42578125" customWidth="1"/>
    <col min="8531" max="8531" width="14.7109375" customWidth="1"/>
    <col min="8532" max="8537" width="0" hidden="1" customWidth="1"/>
    <col min="8538" max="8538" width="12.28515625" customWidth="1"/>
    <col min="8539" max="8546" width="0" hidden="1" customWidth="1"/>
    <col min="8547" max="8547" width="11.5703125" customWidth="1"/>
    <col min="8548" max="8555" width="0" hidden="1" customWidth="1"/>
    <col min="8556" max="8556" width="12.140625" customWidth="1"/>
    <col min="8557" max="8564" width="0" hidden="1" customWidth="1"/>
    <col min="8565" max="8565" width="12.5703125" customWidth="1"/>
    <col min="8566" max="8567" width="0" hidden="1" customWidth="1"/>
    <col min="8568" max="8568" width="14.140625" customWidth="1"/>
    <col min="8569" max="8570" width="0" hidden="1" customWidth="1"/>
    <col min="8571" max="8571" width="18.5703125" customWidth="1"/>
    <col min="8572" max="8572" width="16.85546875" customWidth="1"/>
    <col min="8705" max="8705" width="5.5703125" customWidth="1"/>
    <col min="8706" max="8706" width="34.7109375" customWidth="1"/>
    <col min="8707" max="8707" width="22.7109375" customWidth="1"/>
    <col min="8708" max="8737" width="0" hidden="1" customWidth="1"/>
    <col min="8738" max="8738" width="18.140625" customWidth="1"/>
    <col min="8739" max="8739" width="18.28515625" customWidth="1"/>
    <col min="8740" max="8741" width="18.140625" customWidth="1"/>
    <col min="8742" max="8742" width="15.7109375" customWidth="1"/>
    <col min="8743" max="8743" width="13.85546875" customWidth="1"/>
    <col min="8744" max="8744" width="14.85546875" customWidth="1"/>
    <col min="8745" max="8750" width="0" hidden="1" customWidth="1"/>
    <col min="8751" max="8751" width="11" customWidth="1"/>
    <col min="8752" max="8759" width="0" hidden="1" customWidth="1"/>
    <col min="8760" max="8760" width="11.7109375" customWidth="1"/>
    <col min="8761" max="8768" width="0" hidden="1" customWidth="1"/>
    <col min="8769" max="8769" width="11.5703125" customWidth="1"/>
    <col min="8770" max="8777" width="0" hidden="1" customWidth="1"/>
    <col min="8778" max="8778" width="11.7109375" customWidth="1"/>
    <col min="8779" max="8780" width="0" hidden="1" customWidth="1"/>
    <col min="8781" max="8781" width="13.7109375" customWidth="1"/>
    <col min="8782" max="8783" width="0" hidden="1" customWidth="1"/>
    <col min="8784" max="8784" width="18.28515625" customWidth="1"/>
    <col min="8785" max="8785" width="16" customWidth="1"/>
    <col min="8786" max="8786" width="15.42578125" customWidth="1"/>
    <col min="8787" max="8787" width="14.7109375" customWidth="1"/>
    <col min="8788" max="8793" width="0" hidden="1" customWidth="1"/>
    <col min="8794" max="8794" width="12.28515625" customWidth="1"/>
    <col min="8795" max="8802" width="0" hidden="1" customWidth="1"/>
    <col min="8803" max="8803" width="11.5703125" customWidth="1"/>
    <col min="8804" max="8811" width="0" hidden="1" customWidth="1"/>
    <col min="8812" max="8812" width="12.140625" customWidth="1"/>
    <col min="8813" max="8820" width="0" hidden="1" customWidth="1"/>
    <col min="8821" max="8821" width="12.5703125" customWidth="1"/>
    <col min="8822" max="8823" width="0" hidden="1" customWidth="1"/>
    <col min="8824" max="8824" width="14.140625" customWidth="1"/>
    <col min="8825" max="8826" width="0" hidden="1" customWidth="1"/>
    <col min="8827" max="8827" width="18.5703125" customWidth="1"/>
    <col min="8828" max="8828" width="16.85546875" customWidth="1"/>
    <col min="8961" max="8961" width="5.5703125" customWidth="1"/>
    <col min="8962" max="8962" width="34.7109375" customWidth="1"/>
    <col min="8963" max="8963" width="22.7109375" customWidth="1"/>
    <col min="8964" max="8993" width="0" hidden="1" customWidth="1"/>
    <col min="8994" max="8994" width="18.140625" customWidth="1"/>
    <col min="8995" max="8995" width="18.28515625" customWidth="1"/>
    <col min="8996" max="8997" width="18.140625" customWidth="1"/>
    <col min="8998" max="8998" width="15.7109375" customWidth="1"/>
    <col min="8999" max="8999" width="13.85546875" customWidth="1"/>
    <col min="9000" max="9000" width="14.85546875" customWidth="1"/>
    <col min="9001" max="9006" width="0" hidden="1" customWidth="1"/>
    <col min="9007" max="9007" width="11" customWidth="1"/>
    <col min="9008" max="9015" width="0" hidden="1" customWidth="1"/>
    <col min="9016" max="9016" width="11.7109375" customWidth="1"/>
    <col min="9017" max="9024" width="0" hidden="1" customWidth="1"/>
    <col min="9025" max="9025" width="11.5703125" customWidth="1"/>
    <col min="9026" max="9033" width="0" hidden="1" customWidth="1"/>
    <col min="9034" max="9034" width="11.7109375" customWidth="1"/>
    <col min="9035" max="9036" width="0" hidden="1" customWidth="1"/>
    <col min="9037" max="9037" width="13.7109375" customWidth="1"/>
    <col min="9038" max="9039" width="0" hidden="1" customWidth="1"/>
    <col min="9040" max="9040" width="18.28515625" customWidth="1"/>
    <col min="9041" max="9041" width="16" customWidth="1"/>
    <col min="9042" max="9042" width="15.42578125" customWidth="1"/>
    <col min="9043" max="9043" width="14.7109375" customWidth="1"/>
    <col min="9044" max="9049" width="0" hidden="1" customWidth="1"/>
    <col min="9050" max="9050" width="12.28515625" customWidth="1"/>
    <col min="9051" max="9058" width="0" hidden="1" customWidth="1"/>
    <col min="9059" max="9059" width="11.5703125" customWidth="1"/>
    <col min="9060" max="9067" width="0" hidden="1" customWidth="1"/>
    <col min="9068" max="9068" width="12.140625" customWidth="1"/>
    <col min="9069" max="9076" width="0" hidden="1" customWidth="1"/>
    <col min="9077" max="9077" width="12.5703125" customWidth="1"/>
    <col min="9078" max="9079" width="0" hidden="1" customWidth="1"/>
    <col min="9080" max="9080" width="14.140625" customWidth="1"/>
    <col min="9081" max="9082" width="0" hidden="1" customWidth="1"/>
    <col min="9083" max="9083" width="18.5703125" customWidth="1"/>
    <col min="9084" max="9084" width="16.85546875" customWidth="1"/>
    <col min="9217" max="9217" width="5.5703125" customWidth="1"/>
    <col min="9218" max="9218" width="34.7109375" customWidth="1"/>
    <col min="9219" max="9219" width="22.7109375" customWidth="1"/>
    <col min="9220" max="9249" width="0" hidden="1" customWidth="1"/>
    <col min="9250" max="9250" width="18.140625" customWidth="1"/>
    <col min="9251" max="9251" width="18.28515625" customWidth="1"/>
    <col min="9252" max="9253" width="18.140625" customWidth="1"/>
    <col min="9254" max="9254" width="15.7109375" customWidth="1"/>
    <col min="9255" max="9255" width="13.85546875" customWidth="1"/>
    <col min="9256" max="9256" width="14.85546875" customWidth="1"/>
    <col min="9257" max="9262" width="0" hidden="1" customWidth="1"/>
    <col min="9263" max="9263" width="11" customWidth="1"/>
    <col min="9264" max="9271" width="0" hidden="1" customWidth="1"/>
    <col min="9272" max="9272" width="11.7109375" customWidth="1"/>
    <col min="9273" max="9280" width="0" hidden="1" customWidth="1"/>
    <col min="9281" max="9281" width="11.5703125" customWidth="1"/>
    <col min="9282" max="9289" width="0" hidden="1" customWidth="1"/>
    <col min="9290" max="9290" width="11.7109375" customWidth="1"/>
    <col min="9291" max="9292" width="0" hidden="1" customWidth="1"/>
    <col min="9293" max="9293" width="13.7109375" customWidth="1"/>
    <col min="9294" max="9295" width="0" hidden="1" customWidth="1"/>
    <col min="9296" max="9296" width="18.28515625" customWidth="1"/>
    <col min="9297" max="9297" width="16" customWidth="1"/>
    <col min="9298" max="9298" width="15.42578125" customWidth="1"/>
    <col min="9299" max="9299" width="14.7109375" customWidth="1"/>
    <col min="9300" max="9305" width="0" hidden="1" customWidth="1"/>
    <col min="9306" max="9306" width="12.28515625" customWidth="1"/>
    <col min="9307" max="9314" width="0" hidden="1" customWidth="1"/>
    <col min="9315" max="9315" width="11.5703125" customWidth="1"/>
    <col min="9316" max="9323" width="0" hidden="1" customWidth="1"/>
    <col min="9324" max="9324" width="12.140625" customWidth="1"/>
    <col min="9325" max="9332" width="0" hidden="1" customWidth="1"/>
    <col min="9333" max="9333" width="12.5703125" customWidth="1"/>
    <col min="9334" max="9335" width="0" hidden="1" customWidth="1"/>
    <col min="9336" max="9336" width="14.140625" customWidth="1"/>
    <col min="9337" max="9338" width="0" hidden="1" customWidth="1"/>
    <col min="9339" max="9339" width="18.5703125" customWidth="1"/>
    <col min="9340" max="9340" width="16.85546875" customWidth="1"/>
    <col min="9473" max="9473" width="5.5703125" customWidth="1"/>
    <col min="9474" max="9474" width="34.7109375" customWidth="1"/>
    <col min="9475" max="9475" width="22.7109375" customWidth="1"/>
    <col min="9476" max="9505" width="0" hidden="1" customWidth="1"/>
    <col min="9506" max="9506" width="18.140625" customWidth="1"/>
    <col min="9507" max="9507" width="18.28515625" customWidth="1"/>
    <col min="9508" max="9509" width="18.140625" customWidth="1"/>
    <col min="9510" max="9510" width="15.7109375" customWidth="1"/>
    <col min="9511" max="9511" width="13.85546875" customWidth="1"/>
    <col min="9512" max="9512" width="14.85546875" customWidth="1"/>
    <col min="9513" max="9518" width="0" hidden="1" customWidth="1"/>
    <col min="9519" max="9519" width="11" customWidth="1"/>
    <col min="9520" max="9527" width="0" hidden="1" customWidth="1"/>
    <col min="9528" max="9528" width="11.7109375" customWidth="1"/>
    <col min="9529" max="9536" width="0" hidden="1" customWidth="1"/>
    <col min="9537" max="9537" width="11.5703125" customWidth="1"/>
    <col min="9538" max="9545" width="0" hidden="1" customWidth="1"/>
    <col min="9546" max="9546" width="11.7109375" customWidth="1"/>
    <col min="9547" max="9548" width="0" hidden="1" customWidth="1"/>
    <col min="9549" max="9549" width="13.7109375" customWidth="1"/>
    <col min="9550" max="9551" width="0" hidden="1" customWidth="1"/>
    <col min="9552" max="9552" width="18.28515625" customWidth="1"/>
    <col min="9553" max="9553" width="16" customWidth="1"/>
    <col min="9554" max="9554" width="15.42578125" customWidth="1"/>
    <col min="9555" max="9555" width="14.7109375" customWidth="1"/>
    <col min="9556" max="9561" width="0" hidden="1" customWidth="1"/>
    <col min="9562" max="9562" width="12.28515625" customWidth="1"/>
    <col min="9563" max="9570" width="0" hidden="1" customWidth="1"/>
    <col min="9571" max="9571" width="11.5703125" customWidth="1"/>
    <col min="9572" max="9579" width="0" hidden="1" customWidth="1"/>
    <col min="9580" max="9580" width="12.140625" customWidth="1"/>
    <col min="9581" max="9588" width="0" hidden="1" customWidth="1"/>
    <col min="9589" max="9589" width="12.5703125" customWidth="1"/>
    <col min="9590" max="9591" width="0" hidden="1" customWidth="1"/>
    <col min="9592" max="9592" width="14.140625" customWidth="1"/>
    <col min="9593" max="9594" width="0" hidden="1" customWidth="1"/>
    <col min="9595" max="9595" width="18.5703125" customWidth="1"/>
    <col min="9596" max="9596" width="16.85546875" customWidth="1"/>
    <col min="9729" max="9729" width="5.5703125" customWidth="1"/>
    <col min="9730" max="9730" width="34.7109375" customWidth="1"/>
    <col min="9731" max="9731" width="22.7109375" customWidth="1"/>
    <col min="9732" max="9761" width="0" hidden="1" customWidth="1"/>
    <col min="9762" max="9762" width="18.140625" customWidth="1"/>
    <col min="9763" max="9763" width="18.28515625" customWidth="1"/>
    <col min="9764" max="9765" width="18.140625" customWidth="1"/>
    <col min="9766" max="9766" width="15.7109375" customWidth="1"/>
    <col min="9767" max="9767" width="13.85546875" customWidth="1"/>
    <col min="9768" max="9768" width="14.85546875" customWidth="1"/>
    <col min="9769" max="9774" width="0" hidden="1" customWidth="1"/>
    <col min="9775" max="9775" width="11" customWidth="1"/>
    <col min="9776" max="9783" width="0" hidden="1" customWidth="1"/>
    <col min="9784" max="9784" width="11.7109375" customWidth="1"/>
    <col min="9785" max="9792" width="0" hidden="1" customWidth="1"/>
    <col min="9793" max="9793" width="11.5703125" customWidth="1"/>
    <col min="9794" max="9801" width="0" hidden="1" customWidth="1"/>
    <col min="9802" max="9802" width="11.7109375" customWidth="1"/>
    <col min="9803" max="9804" width="0" hidden="1" customWidth="1"/>
    <col min="9805" max="9805" width="13.7109375" customWidth="1"/>
    <col min="9806" max="9807" width="0" hidden="1" customWidth="1"/>
    <col min="9808" max="9808" width="18.28515625" customWidth="1"/>
    <col min="9809" max="9809" width="16" customWidth="1"/>
    <col min="9810" max="9810" width="15.42578125" customWidth="1"/>
    <col min="9811" max="9811" width="14.7109375" customWidth="1"/>
    <col min="9812" max="9817" width="0" hidden="1" customWidth="1"/>
    <col min="9818" max="9818" width="12.28515625" customWidth="1"/>
    <col min="9819" max="9826" width="0" hidden="1" customWidth="1"/>
    <col min="9827" max="9827" width="11.5703125" customWidth="1"/>
    <col min="9828" max="9835" width="0" hidden="1" customWidth="1"/>
    <col min="9836" max="9836" width="12.140625" customWidth="1"/>
    <col min="9837" max="9844" width="0" hidden="1" customWidth="1"/>
    <col min="9845" max="9845" width="12.5703125" customWidth="1"/>
    <col min="9846" max="9847" width="0" hidden="1" customWidth="1"/>
    <col min="9848" max="9848" width="14.140625" customWidth="1"/>
    <col min="9849" max="9850" width="0" hidden="1" customWidth="1"/>
    <col min="9851" max="9851" width="18.5703125" customWidth="1"/>
    <col min="9852" max="9852" width="16.85546875" customWidth="1"/>
    <col min="9985" max="9985" width="5.5703125" customWidth="1"/>
    <col min="9986" max="9986" width="34.7109375" customWidth="1"/>
    <col min="9987" max="9987" width="22.7109375" customWidth="1"/>
    <col min="9988" max="10017" width="0" hidden="1" customWidth="1"/>
    <col min="10018" max="10018" width="18.140625" customWidth="1"/>
    <col min="10019" max="10019" width="18.28515625" customWidth="1"/>
    <col min="10020" max="10021" width="18.140625" customWidth="1"/>
    <col min="10022" max="10022" width="15.7109375" customWidth="1"/>
    <col min="10023" max="10023" width="13.85546875" customWidth="1"/>
    <col min="10024" max="10024" width="14.85546875" customWidth="1"/>
    <col min="10025" max="10030" width="0" hidden="1" customWidth="1"/>
    <col min="10031" max="10031" width="11" customWidth="1"/>
    <col min="10032" max="10039" width="0" hidden="1" customWidth="1"/>
    <col min="10040" max="10040" width="11.7109375" customWidth="1"/>
    <col min="10041" max="10048" width="0" hidden="1" customWidth="1"/>
    <col min="10049" max="10049" width="11.5703125" customWidth="1"/>
    <col min="10050" max="10057" width="0" hidden="1" customWidth="1"/>
    <col min="10058" max="10058" width="11.7109375" customWidth="1"/>
    <col min="10059" max="10060" width="0" hidden="1" customWidth="1"/>
    <col min="10061" max="10061" width="13.7109375" customWidth="1"/>
    <col min="10062" max="10063" width="0" hidden="1" customWidth="1"/>
    <col min="10064" max="10064" width="18.28515625" customWidth="1"/>
    <col min="10065" max="10065" width="16" customWidth="1"/>
    <col min="10066" max="10066" width="15.42578125" customWidth="1"/>
    <col min="10067" max="10067" width="14.7109375" customWidth="1"/>
    <col min="10068" max="10073" width="0" hidden="1" customWidth="1"/>
    <col min="10074" max="10074" width="12.28515625" customWidth="1"/>
    <col min="10075" max="10082" width="0" hidden="1" customWidth="1"/>
    <col min="10083" max="10083" width="11.5703125" customWidth="1"/>
    <col min="10084" max="10091" width="0" hidden="1" customWidth="1"/>
    <col min="10092" max="10092" width="12.140625" customWidth="1"/>
    <col min="10093" max="10100" width="0" hidden="1" customWidth="1"/>
    <col min="10101" max="10101" width="12.5703125" customWidth="1"/>
    <col min="10102" max="10103" width="0" hidden="1" customWidth="1"/>
    <col min="10104" max="10104" width="14.140625" customWidth="1"/>
    <col min="10105" max="10106" width="0" hidden="1" customWidth="1"/>
    <col min="10107" max="10107" width="18.5703125" customWidth="1"/>
    <col min="10108" max="10108" width="16.85546875" customWidth="1"/>
    <col min="10241" max="10241" width="5.5703125" customWidth="1"/>
    <col min="10242" max="10242" width="34.7109375" customWidth="1"/>
    <col min="10243" max="10243" width="22.7109375" customWidth="1"/>
    <col min="10244" max="10273" width="0" hidden="1" customWidth="1"/>
    <col min="10274" max="10274" width="18.140625" customWidth="1"/>
    <col min="10275" max="10275" width="18.28515625" customWidth="1"/>
    <col min="10276" max="10277" width="18.140625" customWidth="1"/>
    <col min="10278" max="10278" width="15.7109375" customWidth="1"/>
    <col min="10279" max="10279" width="13.85546875" customWidth="1"/>
    <col min="10280" max="10280" width="14.85546875" customWidth="1"/>
    <col min="10281" max="10286" width="0" hidden="1" customWidth="1"/>
    <col min="10287" max="10287" width="11" customWidth="1"/>
    <col min="10288" max="10295" width="0" hidden="1" customWidth="1"/>
    <col min="10296" max="10296" width="11.7109375" customWidth="1"/>
    <col min="10297" max="10304" width="0" hidden="1" customWidth="1"/>
    <col min="10305" max="10305" width="11.5703125" customWidth="1"/>
    <col min="10306" max="10313" width="0" hidden="1" customWidth="1"/>
    <col min="10314" max="10314" width="11.7109375" customWidth="1"/>
    <col min="10315" max="10316" width="0" hidden="1" customWidth="1"/>
    <col min="10317" max="10317" width="13.7109375" customWidth="1"/>
    <col min="10318" max="10319" width="0" hidden="1" customWidth="1"/>
    <col min="10320" max="10320" width="18.28515625" customWidth="1"/>
    <col min="10321" max="10321" width="16" customWidth="1"/>
    <col min="10322" max="10322" width="15.42578125" customWidth="1"/>
    <col min="10323" max="10323" width="14.7109375" customWidth="1"/>
    <col min="10324" max="10329" width="0" hidden="1" customWidth="1"/>
    <col min="10330" max="10330" width="12.28515625" customWidth="1"/>
    <col min="10331" max="10338" width="0" hidden="1" customWidth="1"/>
    <col min="10339" max="10339" width="11.5703125" customWidth="1"/>
    <col min="10340" max="10347" width="0" hidden="1" customWidth="1"/>
    <col min="10348" max="10348" width="12.140625" customWidth="1"/>
    <col min="10349" max="10356" width="0" hidden="1" customWidth="1"/>
    <col min="10357" max="10357" width="12.5703125" customWidth="1"/>
    <col min="10358" max="10359" width="0" hidden="1" customWidth="1"/>
    <col min="10360" max="10360" width="14.140625" customWidth="1"/>
    <col min="10361" max="10362" width="0" hidden="1" customWidth="1"/>
    <col min="10363" max="10363" width="18.5703125" customWidth="1"/>
    <col min="10364" max="10364" width="16.85546875" customWidth="1"/>
    <col min="10497" max="10497" width="5.5703125" customWidth="1"/>
    <col min="10498" max="10498" width="34.7109375" customWidth="1"/>
    <col min="10499" max="10499" width="22.7109375" customWidth="1"/>
    <col min="10500" max="10529" width="0" hidden="1" customWidth="1"/>
    <col min="10530" max="10530" width="18.140625" customWidth="1"/>
    <col min="10531" max="10531" width="18.28515625" customWidth="1"/>
    <col min="10532" max="10533" width="18.140625" customWidth="1"/>
    <col min="10534" max="10534" width="15.7109375" customWidth="1"/>
    <col min="10535" max="10535" width="13.85546875" customWidth="1"/>
    <col min="10536" max="10536" width="14.85546875" customWidth="1"/>
    <col min="10537" max="10542" width="0" hidden="1" customWidth="1"/>
    <col min="10543" max="10543" width="11" customWidth="1"/>
    <col min="10544" max="10551" width="0" hidden="1" customWidth="1"/>
    <col min="10552" max="10552" width="11.7109375" customWidth="1"/>
    <col min="10553" max="10560" width="0" hidden="1" customWidth="1"/>
    <col min="10561" max="10561" width="11.5703125" customWidth="1"/>
    <col min="10562" max="10569" width="0" hidden="1" customWidth="1"/>
    <col min="10570" max="10570" width="11.7109375" customWidth="1"/>
    <col min="10571" max="10572" width="0" hidden="1" customWidth="1"/>
    <col min="10573" max="10573" width="13.7109375" customWidth="1"/>
    <col min="10574" max="10575" width="0" hidden="1" customWidth="1"/>
    <col min="10576" max="10576" width="18.28515625" customWidth="1"/>
    <col min="10577" max="10577" width="16" customWidth="1"/>
    <col min="10578" max="10578" width="15.42578125" customWidth="1"/>
    <col min="10579" max="10579" width="14.7109375" customWidth="1"/>
    <col min="10580" max="10585" width="0" hidden="1" customWidth="1"/>
    <col min="10586" max="10586" width="12.28515625" customWidth="1"/>
    <col min="10587" max="10594" width="0" hidden="1" customWidth="1"/>
    <col min="10595" max="10595" width="11.5703125" customWidth="1"/>
    <col min="10596" max="10603" width="0" hidden="1" customWidth="1"/>
    <col min="10604" max="10604" width="12.140625" customWidth="1"/>
    <col min="10605" max="10612" width="0" hidden="1" customWidth="1"/>
    <col min="10613" max="10613" width="12.5703125" customWidth="1"/>
    <col min="10614" max="10615" width="0" hidden="1" customWidth="1"/>
    <col min="10616" max="10616" width="14.140625" customWidth="1"/>
    <col min="10617" max="10618" width="0" hidden="1" customWidth="1"/>
    <col min="10619" max="10619" width="18.5703125" customWidth="1"/>
    <col min="10620" max="10620" width="16.85546875" customWidth="1"/>
    <col min="10753" max="10753" width="5.5703125" customWidth="1"/>
    <col min="10754" max="10754" width="34.7109375" customWidth="1"/>
    <col min="10755" max="10755" width="22.7109375" customWidth="1"/>
    <col min="10756" max="10785" width="0" hidden="1" customWidth="1"/>
    <col min="10786" max="10786" width="18.140625" customWidth="1"/>
    <col min="10787" max="10787" width="18.28515625" customWidth="1"/>
    <col min="10788" max="10789" width="18.140625" customWidth="1"/>
    <col min="10790" max="10790" width="15.7109375" customWidth="1"/>
    <col min="10791" max="10791" width="13.85546875" customWidth="1"/>
    <col min="10792" max="10792" width="14.85546875" customWidth="1"/>
    <col min="10793" max="10798" width="0" hidden="1" customWidth="1"/>
    <col min="10799" max="10799" width="11" customWidth="1"/>
    <col min="10800" max="10807" width="0" hidden="1" customWidth="1"/>
    <col min="10808" max="10808" width="11.7109375" customWidth="1"/>
    <col min="10809" max="10816" width="0" hidden="1" customWidth="1"/>
    <col min="10817" max="10817" width="11.5703125" customWidth="1"/>
    <col min="10818" max="10825" width="0" hidden="1" customWidth="1"/>
    <col min="10826" max="10826" width="11.7109375" customWidth="1"/>
    <col min="10827" max="10828" width="0" hidden="1" customWidth="1"/>
    <col min="10829" max="10829" width="13.7109375" customWidth="1"/>
    <col min="10830" max="10831" width="0" hidden="1" customWidth="1"/>
    <col min="10832" max="10832" width="18.28515625" customWidth="1"/>
    <col min="10833" max="10833" width="16" customWidth="1"/>
    <col min="10834" max="10834" width="15.42578125" customWidth="1"/>
    <col min="10835" max="10835" width="14.7109375" customWidth="1"/>
    <col min="10836" max="10841" width="0" hidden="1" customWidth="1"/>
    <col min="10842" max="10842" width="12.28515625" customWidth="1"/>
    <col min="10843" max="10850" width="0" hidden="1" customWidth="1"/>
    <col min="10851" max="10851" width="11.5703125" customWidth="1"/>
    <col min="10852" max="10859" width="0" hidden="1" customWidth="1"/>
    <col min="10860" max="10860" width="12.140625" customWidth="1"/>
    <col min="10861" max="10868" width="0" hidden="1" customWidth="1"/>
    <col min="10869" max="10869" width="12.5703125" customWidth="1"/>
    <col min="10870" max="10871" width="0" hidden="1" customWidth="1"/>
    <col min="10872" max="10872" width="14.140625" customWidth="1"/>
    <col min="10873" max="10874" width="0" hidden="1" customWidth="1"/>
    <col min="10875" max="10875" width="18.5703125" customWidth="1"/>
    <col min="10876" max="10876" width="16.85546875" customWidth="1"/>
    <col min="11009" max="11009" width="5.5703125" customWidth="1"/>
    <col min="11010" max="11010" width="34.7109375" customWidth="1"/>
    <col min="11011" max="11011" width="22.7109375" customWidth="1"/>
    <col min="11012" max="11041" width="0" hidden="1" customWidth="1"/>
    <col min="11042" max="11042" width="18.140625" customWidth="1"/>
    <col min="11043" max="11043" width="18.28515625" customWidth="1"/>
    <col min="11044" max="11045" width="18.140625" customWidth="1"/>
    <col min="11046" max="11046" width="15.7109375" customWidth="1"/>
    <col min="11047" max="11047" width="13.85546875" customWidth="1"/>
    <col min="11048" max="11048" width="14.85546875" customWidth="1"/>
    <col min="11049" max="11054" width="0" hidden="1" customWidth="1"/>
    <col min="11055" max="11055" width="11" customWidth="1"/>
    <col min="11056" max="11063" width="0" hidden="1" customWidth="1"/>
    <col min="11064" max="11064" width="11.7109375" customWidth="1"/>
    <col min="11065" max="11072" width="0" hidden="1" customWidth="1"/>
    <col min="11073" max="11073" width="11.5703125" customWidth="1"/>
    <col min="11074" max="11081" width="0" hidden="1" customWidth="1"/>
    <col min="11082" max="11082" width="11.7109375" customWidth="1"/>
    <col min="11083" max="11084" width="0" hidden="1" customWidth="1"/>
    <col min="11085" max="11085" width="13.7109375" customWidth="1"/>
    <col min="11086" max="11087" width="0" hidden="1" customWidth="1"/>
    <col min="11088" max="11088" width="18.28515625" customWidth="1"/>
    <col min="11089" max="11089" width="16" customWidth="1"/>
    <col min="11090" max="11090" width="15.42578125" customWidth="1"/>
    <col min="11091" max="11091" width="14.7109375" customWidth="1"/>
    <col min="11092" max="11097" width="0" hidden="1" customWidth="1"/>
    <col min="11098" max="11098" width="12.28515625" customWidth="1"/>
    <col min="11099" max="11106" width="0" hidden="1" customWidth="1"/>
    <col min="11107" max="11107" width="11.5703125" customWidth="1"/>
    <col min="11108" max="11115" width="0" hidden="1" customWidth="1"/>
    <col min="11116" max="11116" width="12.140625" customWidth="1"/>
    <col min="11117" max="11124" width="0" hidden="1" customWidth="1"/>
    <col min="11125" max="11125" width="12.5703125" customWidth="1"/>
    <col min="11126" max="11127" width="0" hidden="1" customWidth="1"/>
    <col min="11128" max="11128" width="14.140625" customWidth="1"/>
    <col min="11129" max="11130" width="0" hidden="1" customWidth="1"/>
    <col min="11131" max="11131" width="18.5703125" customWidth="1"/>
    <col min="11132" max="11132" width="16.85546875" customWidth="1"/>
    <col min="11265" max="11265" width="5.5703125" customWidth="1"/>
    <col min="11266" max="11266" width="34.7109375" customWidth="1"/>
    <col min="11267" max="11267" width="22.7109375" customWidth="1"/>
    <col min="11268" max="11297" width="0" hidden="1" customWidth="1"/>
    <col min="11298" max="11298" width="18.140625" customWidth="1"/>
    <col min="11299" max="11299" width="18.28515625" customWidth="1"/>
    <col min="11300" max="11301" width="18.140625" customWidth="1"/>
    <col min="11302" max="11302" width="15.7109375" customWidth="1"/>
    <col min="11303" max="11303" width="13.85546875" customWidth="1"/>
    <col min="11304" max="11304" width="14.85546875" customWidth="1"/>
    <col min="11305" max="11310" width="0" hidden="1" customWidth="1"/>
    <col min="11311" max="11311" width="11" customWidth="1"/>
    <col min="11312" max="11319" width="0" hidden="1" customWidth="1"/>
    <col min="11320" max="11320" width="11.7109375" customWidth="1"/>
    <col min="11321" max="11328" width="0" hidden="1" customWidth="1"/>
    <col min="11329" max="11329" width="11.5703125" customWidth="1"/>
    <col min="11330" max="11337" width="0" hidden="1" customWidth="1"/>
    <col min="11338" max="11338" width="11.7109375" customWidth="1"/>
    <col min="11339" max="11340" width="0" hidden="1" customWidth="1"/>
    <col min="11341" max="11341" width="13.7109375" customWidth="1"/>
    <col min="11342" max="11343" width="0" hidden="1" customWidth="1"/>
    <col min="11344" max="11344" width="18.28515625" customWidth="1"/>
    <col min="11345" max="11345" width="16" customWidth="1"/>
    <col min="11346" max="11346" width="15.42578125" customWidth="1"/>
    <col min="11347" max="11347" width="14.7109375" customWidth="1"/>
    <col min="11348" max="11353" width="0" hidden="1" customWidth="1"/>
    <col min="11354" max="11354" width="12.28515625" customWidth="1"/>
    <col min="11355" max="11362" width="0" hidden="1" customWidth="1"/>
    <col min="11363" max="11363" width="11.5703125" customWidth="1"/>
    <col min="11364" max="11371" width="0" hidden="1" customWidth="1"/>
    <col min="11372" max="11372" width="12.140625" customWidth="1"/>
    <col min="11373" max="11380" width="0" hidden="1" customWidth="1"/>
    <col min="11381" max="11381" width="12.5703125" customWidth="1"/>
    <col min="11382" max="11383" width="0" hidden="1" customWidth="1"/>
    <col min="11384" max="11384" width="14.140625" customWidth="1"/>
    <col min="11385" max="11386" width="0" hidden="1" customWidth="1"/>
    <col min="11387" max="11387" width="18.5703125" customWidth="1"/>
    <col min="11388" max="11388" width="16.85546875" customWidth="1"/>
    <col min="11521" max="11521" width="5.5703125" customWidth="1"/>
    <col min="11522" max="11522" width="34.7109375" customWidth="1"/>
    <col min="11523" max="11523" width="22.7109375" customWidth="1"/>
    <col min="11524" max="11553" width="0" hidden="1" customWidth="1"/>
    <col min="11554" max="11554" width="18.140625" customWidth="1"/>
    <col min="11555" max="11555" width="18.28515625" customWidth="1"/>
    <col min="11556" max="11557" width="18.140625" customWidth="1"/>
    <col min="11558" max="11558" width="15.7109375" customWidth="1"/>
    <col min="11559" max="11559" width="13.85546875" customWidth="1"/>
    <col min="11560" max="11560" width="14.85546875" customWidth="1"/>
    <col min="11561" max="11566" width="0" hidden="1" customWidth="1"/>
    <col min="11567" max="11567" width="11" customWidth="1"/>
    <col min="11568" max="11575" width="0" hidden="1" customWidth="1"/>
    <col min="11576" max="11576" width="11.7109375" customWidth="1"/>
    <col min="11577" max="11584" width="0" hidden="1" customWidth="1"/>
    <col min="11585" max="11585" width="11.5703125" customWidth="1"/>
    <col min="11586" max="11593" width="0" hidden="1" customWidth="1"/>
    <col min="11594" max="11594" width="11.7109375" customWidth="1"/>
    <col min="11595" max="11596" width="0" hidden="1" customWidth="1"/>
    <col min="11597" max="11597" width="13.7109375" customWidth="1"/>
    <col min="11598" max="11599" width="0" hidden="1" customWidth="1"/>
    <col min="11600" max="11600" width="18.28515625" customWidth="1"/>
    <col min="11601" max="11601" width="16" customWidth="1"/>
    <col min="11602" max="11602" width="15.42578125" customWidth="1"/>
    <col min="11603" max="11603" width="14.7109375" customWidth="1"/>
    <col min="11604" max="11609" width="0" hidden="1" customWidth="1"/>
    <col min="11610" max="11610" width="12.28515625" customWidth="1"/>
    <col min="11611" max="11618" width="0" hidden="1" customWidth="1"/>
    <col min="11619" max="11619" width="11.5703125" customWidth="1"/>
    <col min="11620" max="11627" width="0" hidden="1" customWidth="1"/>
    <col min="11628" max="11628" width="12.140625" customWidth="1"/>
    <col min="11629" max="11636" width="0" hidden="1" customWidth="1"/>
    <col min="11637" max="11637" width="12.5703125" customWidth="1"/>
    <col min="11638" max="11639" width="0" hidden="1" customWidth="1"/>
    <col min="11640" max="11640" width="14.140625" customWidth="1"/>
    <col min="11641" max="11642" width="0" hidden="1" customWidth="1"/>
    <col min="11643" max="11643" width="18.5703125" customWidth="1"/>
    <col min="11644" max="11644" width="16.85546875" customWidth="1"/>
    <col min="11777" max="11777" width="5.5703125" customWidth="1"/>
    <col min="11778" max="11778" width="34.7109375" customWidth="1"/>
    <col min="11779" max="11779" width="22.7109375" customWidth="1"/>
    <col min="11780" max="11809" width="0" hidden="1" customWidth="1"/>
    <col min="11810" max="11810" width="18.140625" customWidth="1"/>
    <col min="11811" max="11811" width="18.28515625" customWidth="1"/>
    <col min="11812" max="11813" width="18.140625" customWidth="1"/>
    <col min="11814" max="11814" width="15.7109375" customWidth="1"/>
    <col min="11815" max="11815" width="13.85546875" customWidth="1"/>
    <col min="11816" max="11816" width="14.85546875" customWidth="1"/>
    <col min="11817" max="11822" width="0" hidden="1" customWidth="1"/>
    <col min="11823" max="11823" width="11" customWidth="1"/>
    <col min="11824" max="11831" width="0" hidden="1" customWidth="1"/>
    <col min="11832" max="11832" width="11.7109375" customWidth="1"/>
    <col min="11833" max="11840" width="0" hidden="1" customWidth="1"/>
    <col min="11841" max="11841" width="11.5703125" customWidth="1"/>
    <col min="11842" max="11849" width="0" hidden="1" customWidth="1"/>
    <col min="11850" max="11850" width="11.7109375" customWidth="1"/>
    <col min="11851" max="11852" width="0" hidden="1" customWidth="1"/>
    <col min="11853" max="11853" width="13.7109375" customWidth="1"/>
    <col min="11854" max="11855" width="0" hidden="1" customWidth="1"/>
    <col min="11856" max="11856" width="18.28515625" customWidth="1"/>
    <col min="11857" max="11857" width="16" customWidth="1"/>
    <col min="11858" max="11858" width="15.42578125" customWidth="1"/>
    <col min="11859" max="11859" width="14.7109375" customWidth="1"/>
    <col min="11860" max="11865" width="0" hidden="1" customWidth="1"/>
    <col min="11866" max="11866" width="12.28515625" customWidth="1"/>
    <col min="11867" max="11874" width="0" hidden="1" customWidth="1"/>
    <col min="11875" max="11875" width="11.5703125" customWidth="1"/>
    <col min="11876" max="11883" width="0" hidden="1" customWidth="1"/>
    <col min="11884" max="11884" width="12.140625" customWidth="1"/>
    <col min="11885" max="11892" width="0" hidden="1" customWidth="1"/>
    <col min="11893" max="11893" width="12.5703125" customWidth="1"/>
    <col min="11894" max="11895" width="0" hidden="1" customWidth="1"/>
    <col min="11896" max="11896" width="14.140625" customWidth="1"/>
    <col min="11897" max="11898" width="0" hidden="1" customWidth="1"/>
    <col min="11899" max="11899" width="18.5703125" customWidth="1"/>
    <col min="11900" max="11900" width="16.85546875" customWidth="1"/>
    <col min="12033" max="12033" width="5.5703125" customWidth="1"/>
    <col min="12034" max="12034" width="34.7109375" customWidth="1"/>
    <col min="12035" max="12035" width="22.7109375" customWidth="1"/>
    <col min="12036" max="12065" width="0" hidden="1" customWidth="1"/>
    <col min="12066" max="12066" width="18.140625" customWidth="1"/>
    <col min="12067" max="12067" width="18.28515625" customWidth="1"/>
    <col min="12068" max="12069" width="18.140625" customWidth="1"/>
    <col min="12070" max="12070" width="15.7109375" customWidth="1"/>
    <col min="12071" max="12071" width="13.85546875" customWidth="1"/>
    <col min="12072" max="12072" width="14.85546875" customWidth="1"/>
    <col min="12073" max="12078" width="0" hidden="1" customWidth="1"/>
    <col min="12079" max="12079" width="11" customWidth="1"/>
    <col min="12080" max="12087" width="0" hidden="1" customWidth="1"/>
    <col min="12088" max="12088" width="11.7109375" customWidth="1"/>
    <col min="12089" max="12096" width="0" hidden="1" customWidth="1"/>
    <col min="12097" max="12097" width="11.5703125" customWidth="1"/>
    <col min="12098" max="12105" width="0" hidden="1" customWidth="1"/>
    <col min="12106" max="12106" width="11.7109375" customWidth="1"/>
    <col min="12107" max="12108" width="0" hidden="1" customWidth="1"/>
    <col min="12109" max="12109" width="13.7109375" customWidth="1"/>
    <col min="12110" max="12111" width="0" hidden="1" customWidth="1"/>
    <col min="12112" max="12112" width="18.28515625" customWidth="1"/>
    <col min="12113" max="12113" width="16" customWidth="1"/>
    <col min="12114" max="12114" width="15.42578125" customWidth="1"/>
    <col min="12115" max="12115" width="14.7109375" customWidth="1"/>
    <col min="12116" max="12121" width="0" hidden="1" customWidth="1"/>
    <col min="12122" max="12122" width="12.28515625" customWidth="1"/>
    <col min="12123" max="12130" width="0" hidden="1" customWidth="1"/>
    <col min="12131" max="12131" width="11.5703125" customWidth="1"/>
    <col min="12132" max="12139" width="0" hidden="1" customWidth="1"/>
    <col min="12140" max="12140" width="12.140625" customWidth="1"/>
    <col min="12141" max="12148" width="0" hidden="1" customWidth="1"/>
    <col min="12149" max="12149" width="12.5703125" customWidth="1"/>
    <col min="12150" max="12151" width="0" hidden="1" customWidth="1"/>
    <col min="12152" max="12152" width="14.140625" customWidth="1"/>
    <col min="12153" max="12154" width="0" hidden="1" customWidth="1"/>
    <col min="12155" max="12155" width="18.5703125" customWidth="1"/>
    <col min="12156" max="12156" width="16.85546875" customWidth="1"/>
    <col min="12289" max="12289" width="5.5703125" customWidth="1"/>
    <col min="12290" max="12290" width="34.7109375" customWidth="1"/>
    <col min="12291" max="12291" width="22.7109375" customWidth="1"/>
    <col min="12292" max="12321" width="0" hidden="1" customWidth="1"/>
    <col min="12322" max="12322" width="18.140625" customWidth="1"/>
    <col min="12323" max="12323" width="18.28515625" customWidth="1"/>
    <col min="12324" max="12325" width="18.140625" customWidth="1"/>
    <col min="12326" max="12326" width="15.7109375" customWidth="1"/>
    <col min="12327" max="12327" width="13.85546875" customWidth="1"/>
    <col min="12328" max="12328" width="14.85546875" customWidth="1"/>
    <col min="12329" max="12334" width="0" hidden="1" customWidth="1"/>
    <col min="12335" max="12335" width="11" customWidth="1"/>
    <col min="12336" max="12343" width="0" hidden="1" customWidth="1"/>
    <col min="12344" max="12344" width="11.7109375" customWidth="1"/>
    <col min="12345" max="12352" width="0" hidden="1" customWidth="1"/>
    <col min="12353" max="12353" width="11.5703125" customWidth="1"/>
    <col min="12354" max="12361" width="0" hidden="1" customWidth="1"/>
    <col min="12362" max="12362" width="11.7109375" customWidth="1"/>
    <col min="12363" max="12364" width="0" hidden="1" customWidth="1"/>
    <col min="12365" max="12365" width="13.7109375" customWidth="1"/>
    <col min="12366" max="12367" width="0" hidden="1" customWidth="1"/>
    <col min="12368" max="12368" width="18.28515625" customWidth="1"/>
    <col min="12369" max="12369" width="16" customWidth="1"/>
    <col min="12370" max="12370" width="15.42578125" customWidth="1"/>
    <col min="12371" max="12371" width="14.7109375" customWidth="1"/>
    <col min="12372" max="12377" width="0" hidden="1" customWidth="1"/>
    <col min="12378" max="12378" width="12.28515625" customWidth="1"/>
    <col min="12379" max="12386" width="0" hidden="1" customWidth="1"/>
    <col min="12387" max="12387" width="11.5703125" customWidth="1"/>
    <col min="12388" max="12395" width="0" hidden="1" customWidth="1"/>
    <col min="12396" max="12396" width="12.140625" customWidth="1"/>
    <col min="12397" max="12404" width="0" hidden="1" customWidth="1"/>
    <col min="12405" max="12405" width="12.5703125" customWidth="1"/>
    <col min="12406" max="12407" width="0" hidden="1" customWidth="1"/>
    <col min="12408" max="12408" width="14.140625" customWidth="1"/>
    <col min="12409" max="12410" width="0" hidden="1" customWidth="1"/>
    <col min="12411" max="12411" width="18.5703125" customWidth="1"/>
    <col min="12412" max="12412" width="16.85546875" customWidth="1"/>
    <col min="12545" max="12545" width="5.5703125" customWidth="1"/>
    <col min="12546" max="12546" width="34.7109375" customWidth="1"/>
    <col min="12547" max="12547" width="22.7109375" customWidth="1"/>
    <col min="12548" max="12577" width="0" hidden="1" customWidth="1"/>
    <col min="12578" max="12578" width="18.140625" customWidth="1"/>
    <col min="12579" max="12579" width="18.28515625" customWidth="1"/>
    <col min="12580" max="12581" width="18.140625" customWidth="1"/>
    <col min="12582" max="12582" width="15.7109375" customWidth="1"/>
    <col min="12583" max="12583" width="13.85546875" customWidth="1"/>
    <col min="12584" max="12584" width="14.85546875" customWidth="1"/>
    <col min="12585" max="12590" width="0" hidden="1" customWidth="1"/>
    <col min="12591" max="12591" width="11" customWidth="1"/>
    <col min="12592" max="12599" width="0" hidden="1" customWidth="1"/>
    <col min="12600" max="12600" width="11.7109375" customWidth="1"/>
    <col min="12601" max="12608" width="0" hidden="1" customWidth="1"/>
    <col min="12609" max="12609" width="11.5703125" customWidth="1"/>
    <col min="12610" max="12617" width="0" hidden="1" customWidth="1"/>
    <col min="12618" max="12618" width="11.7109375" customWidth="1"/>
    <col min="12619" max="12620" width="0" hidden="1" customWidth="1"/>
    <col min="12621" max="12621" width="13.7109375" customWidth="1"/>
    <col min="12622" max="12623" width="0" hidden="1" customWidth="1"/>
    <col min="12624" max="12624" width="18.28515625" customWidth="1"/>
    <col min="12625" max="12625" width="16" customWidth="1"/>
    <col min="12626" max="12626" width="15.42578125" customWidth="1"/>
    <col min="12627" max="12627" width="14.7109375" customWidth="1"/>
    <col min="12628" max="12633" width="0" hidden="1" customWidth="1"/>
    <col min="12634" max="12634" width="12.28515625" customWidth="1"/>
    <col min="12635" max="12642" width="0" hidden="1" customWidth="1"/>
    <col min="12643" max="12643" width="11.5703125" customWidth="1"/>
    <col min="12644" max="12651" width="0" hidden="1" customWidth="1"/>
    <col min="12652" max="12652" width="12.140625" customWidth="1"/>
    <col min="12653" max="12660" width="0" hidden="1" customWidth="1"/>
    <col min="12661" max="12661" width="12.5703125" customWidth="1"/>
    <col min="12662" max="12663" width="0" hidden="1" customWidth="1"/>
    <col min="12664" max="12664" width="14.140625" customWidth="1"/>
    <col min="12665" max="12666" width="0" hidden="1" customWidth="1"/>
    <col min="12667" max="12667" width="18.5703125" customWidth="1"/>
    <col min="12668" max="12668" width="16.85546875" customWidth="1"/>
    <col min="12801" max="12801" width="5.5703125" customWidth="1"/>
    <col min="12802" max="12802" width="34.7109375" customWidth="1"/>
    <col min="12803" max="12803" width="22.7109375" customWidth="1"/>
    <col min="12804" max="12833" width="0" hidden="1" customWidth="1"/>
    <col min="12834" max="12834" width="18.140625" customWidth="1"/>
    <col min="12835" max="12835" width="18.28515625" customWidth="1"/>
    <col min="12836" max="12837" width="18.140625" customWidth="1"/>
    <col min="12838" max="12838" width="15.7109375" customWidth="1"/>
    <col min="12839" max="12839" width="13.85546875" customWidth="1"/>
    <col min="12840" max="12840" width="14.85546875" customWidth="1"/>
    <col min="12841" max="12846" width="0" hidden="1" customWidth="1"/>
    <col min="12847" max="12847" width="11" customWidth="1"/>
    <col min="12848" max="12855" width="0" hidden="1" customWidth="1"/>
    <col min="12856" max="12856" width="11.7109375" customWidth="1"/>
    <col min="12857" max="12864" width="0" hidden="1" customWidth="1"/>
    <col min="12865" max="12865" width="11.5703125" customWidth="1"/>
    <col min="12866" max="12873" width="0" hidden="1" customWidth="1"/>
    <col min="12874" max="12874" width="11.7109375" customWidth="1"/>
    <col min="12875" max="12876" width="0" hidden="1" customWidth="1"/>
    <col min="12877" max="12877" width="13.7109375" customWidth="1"/>
    <col min="12878" max="12879" width="0" hidden="1" customWidth="1"/>
    <col min="12880" max="12880" width="18.28515625" customWidth="1"/>
    <col min="12881" max="12881" width="16" customWidth="1"/>
    <col min="12882" max="12882" width="15.42578125" customWidth="1"/>
    <col min="12883" max="12883" width="14.7109375" customWidth="1"/>
    <col min="12884" max="12889" width="0" hidden="1" customWidth="1"/>
    <col min="12890" max="12890" width="12.28515625" customWidth="1"/>
    <col min="12891" max="12898" width="0" hidden="1" customWidth="1"/>
    <col min="12899" max="12899" width="11.5703125" customWidth="1"/>
    <col min="12900" max="12907" width="0" hidden="1" customWidth="1"/>
    <col min="12908" max="12908" width="12.140625" customWidth="1"/>
    <col min="12909" max="12916" width="0" hidden="1" customWidth="1"/>
    <col min="12917" max="12917" width="12.5703125" customWidth="1"/>
    <col min="12918" max="12919" width="0" hidden="1" customWidth="1"/>
    <col min="12920" max="12920" width="14.140625" customWidth="1"/>
    <col min="12921" max="12922" width="0" hidden="1" customWidth="1"/>
    <col min="12923" max="12923" width="18.5703125" customWidth="1"/>
    <col min="12924" max="12924" width="16.85546875" customWidth="1"/>
    <col min="13057" max="13057" width="5.5703125" customWidth="1"/>
    <col min="13058" max="13058" width="34.7109375" customWidth="1"/>
    <col min="13059" max="13059" width="22.7109375" customWidth="1"/>
    <col min="13060" max="13089" width="0" hidden="1" customWidth="1"/>
    <col min="13090" max="13090" width="18.140625" customWidth="1"/>
    <col min="13091" max="13091" width="18.28515625" customWidth="1"/>
    <col min="13092" max="13093" width="18.140625" customWidth="1"/>
    <col min="13094" max="13094" width="15.7109375" customWidth="1"/>
    <col min="13095" max="13095" width="13.85546875" customWidth="1"/>
    <col min="13096" max="13096" width="14.85546875" customWidth="1"/>
    <col min="13097" max="13102" width="0" hidden="1" customWidth="1"/>
    <col min="13103" max="13103" width="11" customWidth="1"/>
    <col min="13104" max="13111" width="0" hidden="1" customWidth="1"/>
    <col min="13112" max="13112" width="11.7109375" customWidth="1"/>
    <col min="13113" max="13120" width="0" hidden="1" customWidth="1"/>
    <col min="13121" max="13121" width="11.5703125" customWidth="1"/>
    <col min="13122" max="13129" width="0" hidden="1" customWidth="1"/>
    <col min="13130" max="13130" width="11.7109375" customWidth="1"/>
    <col min="13131" max="13132" width="0" hidden="1" customWidth="1"/>
    <col min="13133" max="13133" width="13.7109375" customWidth="1"/>
    <col min="13134" max="13135" width="0" hidden="1" customWidth="1"/>
    <col min="13136" max="13136" width="18.28515625" customWidth="1"/>
    <col min="13137" max="13137" width="16" customWidth="1"/>
    <col min="13138" max="13138" width="15.42578125" customWidth="1"/>
    <col min="13139" max="13139" width="14.7109375" customWidth="1"/>
    <col min="13140" max="13145" width="0" hidden="1" customWidth="1"/>
    <col min="13146" max="13146" width="12.28515625" customWidth="1"/>
    <col min="13147" max="13154" width="0" hidden="1" customWidth="1"/>
    <col min="13155" max="13155" width="11.5703125" customWidth="1"/>
    <col min="13156" max="13163" width="0" hidden="1" customWidth="1"/>
    <col min="13164" max="13164" width="12.140625" customWidth="1"/>
    <col min="13165" max="13172" width="0" hidden="1" customWidth="1"/>
    <col min="13173" max="13173" width="12.5703125" customWidth="1"/>
    <col min="13174" max="13175" width="0" hidden="1" customWidth="1"/>
    <col min="13176" max="13176" width="14.140625" customWidth="1"/>
    <col min="13177" max="13178" width="0" hidden="1" customWidth="1"/>
    <col min="13179" max="13179" width="18.5703125" customWidth="1"/>
    <col min="13180" max="13180" width="16.85546875" customWidth="1"/>
    <col min="13313" max="13313" width="5.5703125" customWidth="1"/>
    <col min="13314" max="13314" width="34.7109375" customWidth="1"/>
    <col min="13315" max="13315" width="22.7109375" customWidth="1"/>
    <col min="13316" max="13345" width="0" hidden="1" customWidth="1"/>
    <col min="13346" max="13346" width="18.140625" customWidth="1"/>
    <col min="13347" max="13347" width="18.28515625" customWidth="1"/>
    <col min="13348" max="13349" width="18.140625" customWidth="1"/>
    <col min="13350" max="13350" width="15.7109375" customWidth="1"/>
    <col min="13351" max="13351" width="13.85546875" customWidth="1"/>
    <col min="13352" max="13352" width="14.85546875" customWidth="1"/>
    <col min="13353" max="13358" width="0" hidden="1" customWidth="1"/>
    <col min="13359" max="13359" width="11" customWidth="1"/>
    <col min="13360" max="13367" width="0" hidden="1" customWidth="1"/>
    <col min="13368" max="13368" width="11.7109375" customWidth="1"/>
    <col min="13369" max="13376" width="0" hidden="1" customWidth="1"/>
    <col min="13377" max="13377" width="11.5703125" customWidth="1"/>
    <col min="13378" max="13385" width="0" hidden="1" customWidth="1"/>
    <col min="13386" max="13386" width="11.7109375" customWidth="1"/>
    <col min="13387" max="13388" width="0" hidden="1" customWidth="1"/>
    <col min="13389" max="13389" width="13.7109375" customWidth="1"/>
    <col min="13390" max="13391" width="0" hidden="1" customWidth="1"/>
    <col min="13392" max="13392" width="18.28515625" customWidth="1"/>
    <col min="13393" max="13393" width="16" customWidth="1"/>
    <col min="13394" max="13394" width="15.42578125" customWidth="1"/>
    <col min="13395" max="13395" width="14.7109375" customWidth="1"/>
    <col min="13396" max="13401" width="0" hidden="1" customWidth="1"/>
    <col min="13402" max="13402" width="12.28515625" customWidth="1"/>
    <col min="13403" max="13410" width="0" hidden="1" customWidth="1"/>
    <col min="13411" max="13411" width="11.5703125" customWidth="1"/>
    <col min="13412" max="13419" width="0" hidden="1" customWidth="1"/>
    <col min="13420" max="13420" width="12.140625" customWidth="1"/>
    <col min="13421" max="13428" width="0" hidden="1" customWidth="1"/>
    <col min="13429" max="13429" width="12.5703125" customWidth="1"/>
    <col min="13430" max="13431" width="0" hidden="1" customWidth="1"/>
    <col min="13432" max="13432" width="14.140625" customWidth="1"/>
    <col min="13433" max="13434" width="0" hidden="1" customWidth="1"/>
    <col min="13435" max="13435" width="18.5703125" customWidth="1"/>
    <col min="13436" max="13436" width="16.85546875" customWidth="1"/>
    <col min="13569" max="13569" width="5.5703125" customWidth="1"/>
    <col min="13570" max="13570" width="34.7109375" customWidth="1"/>
    <col min="13571" max="13571" width="22.7109375" customWidth="1"/>
    <col min="13572" max="13601" width="0" hidden="1" customWidth="1"/>
    <col min="13602" max="13602" width="18.140625" customWidth="1"/>
    <col min="13603" max="13603" width="18.28515625" customWidth="1"/>
    <col min="13604" max="13605" width="18.140625" customWidth="1"/>
    <col min="13606" max="13606" width="15.7109375" customWidth="1"/>
    <col min="13607" max="13607" width="13.85546875" customWidth="1"/>
    <col min="13608" max="13608" width="14.85546875" customWidth="1"/>
    <col min="13609" max="13614" width="0" hidden="1" customWidth="1"/>
    <col min="13615" max="13615" width="11" customWidth="1"/>
    <col min="13616" max="13623" width="0" hidden="1" customWidth="1"/>
    <col min="13624" max="13624" width="11.7109375" customWidth="1"/>
    <col min="13625" max="13632" width="0" hidden="1" customWidth="1"/>
    <col min="13633" max="13633" width="11.5703125" customWidth="1"/>
    <col min="13634" max="13641" width="0" hidden="1" customWidth="1"/>
    <col min="13642" max="13642" width="11.7109375" customWidth="1"/>
    <col min="13643" max="13644" width="0" hidden="1" customWidth="1"/>
    <col min="13645" max="13645" width="13.7109375" customWidth="1"/>
    <col min="13646" max="13647" width="0" hidden="1" customWidth="1"/>
    <col min="13648" max="13648" width="18.28515625" customWidth="1"/>
    <col min="13649" max="13649" width="16" customWidth="1"/>
    <col min="13650" max="13650" width="15.42578125" customWidth="1"/>
    <col min="13651" max="13651" width="14.7109375" customWidth="1"/>
    <col min="13652" max="13657" width="0" hidden="1" customWidth="1"/>
    <col min="13658" max="13658" width="12.28515625" customWidth="1"/>
    <col min="13659" max="13666" width="0" hidden="1" customWidth="1"/>
    <col min="13667" max="13667" width="11.5703125" customWidth="1"/>
    <col min="13668" max="13675" width="0" hidden="1" customWidth="1"/>
    <col min="13676" max="13676" width="12.140625" customWidth="1"/>
    <col min="13677" max="13684" width="0" hidden="1" customWidth="1"/>
    <col min="13685" max="13685" width="12.5703125" customWidth="1"/>
    <col min="13686" max="13687" width="0" hidden="1" customWidth="1"/>
    <col min="13688" max="13688" width="14.140625" customWidth="1"/>
    <col min="13689" max="13690" width="0" hidden="1" customWidth="1"/>
    <col min="13691" max="13691" width="18.5703125" customWidth="1"/>
    <col min="13692" max="13692" width="16.85546875" customWidth="1"/>
    <col min="13825" max="13825" width="5.5703125" customWidth="1"/>
    <col min="13826" max="13826" width="34.7109375" customWidth="1"/>
    <col min="13827" max="13827" width="22.7109375" customWidth="1"/>
    <col min="13828" max="13857" width="0" hidden="1" customWidth="1"/>
    <col min="13858" max="13858" width="18.140625" customWidth="1"/>
    <col min="13859" max="13859" width="18.28515625" customWidth="1"/>
    <col min="13860" max="13861" width="18.140625" customWidth="1"/>
    <col min="13862" max="13862" width="15.7109375" customWidth="1"/>
    <col min="13863" max="13863" width="13.85546875" customWidth="1"/>
    <col min="13864" max="13864" width="14.85546875" customWidth="1"/>
    <col min="13865" max="13870" width="0" hidden="1" customWidth="1"/>
    <col min="13871" max="13871" width="11" customWidth="1"/>
    <col min="13872" max="13879" width="0" hidden="1" customWidth="1"/>
    <col min="13880" max="13880" width="11.7109375" customWidth="1"/>
    <col min="13881" max="13888" width="0" hidden="1" customWidth="1"/>
    <col min="13889" max="13889" width="11.5703125" customWidth="1"/>
    <col min="13890" max="13897" width="0" hidden="1" customWidth="1"/>
    <col min="13898" max="13898" width="11.7109375" customWidth="1"/>
    <col min="13899" max="13900" width="0" hidden="1" customWidth="1"/>
    <col min="13901" max="13901" width="13.7109375" customWidth="1"/>
    <col min="13902" max="13903" width="0" hidden="1" customWidth="1"/>
    <col min="13904" max="13904" width="18.28515625" customWidth="1"/>
    <col min="13905" max="13905" width="16" customWidth="1"/>
    <col min="13906" max="13906" width="15.42578125" customWidth="1"/>
    <col min="13907" max="13907" width="14.7109375" customWidth="1"/>
    <col min="13908" max="13913" width="0" hidden="1" customWidth="1"/>
    <col min="13914" max="13914" width="12.28515625" customWidth="1"/>
    <col min="13915" max="13922" width="0" hidden="1" customWidth="1"/>
    <col min="13923" max="13923" width="11.5703125" customWidth="1"/>
    <col min="13924" max="13931" width="0" hidden="1" customWidth="1"/>
    <col min="13932" max="13932" width="12.140625" customWidth="1"/>
    <col min="13933" max="13940" width="0" hidden="1" customWidth="1"/>
    <col min="13941" max="13941" width="12.5703125" customWidth="1"/>
    <col min="13942" max="13943" width="0" hidden="1" customWidth="1"/>
    <col min="13944" max="13944" width="14.140625" customWidth="1"/>
    <col min="13945" max="13946" width="0" hidden="1" customWidth="1"/>
    <col min="13947" max="13947" width="18.5703125" customWidth="1"/>
    <col min="13948" max="13948" width="16.85546875" customWidth="1"/>
    <col min="14081" max="14081" width="5.5703125" customWidth="1"/>
    <col min="14082" max="14082" width="34.7109375" customWidth="1"/>
    <col min="14083" max="14083" width="22.7109375" customWidth="1"/>
    <col min="14084" max="14113" width="0" hidden="1" customWidth="1"/>
    <col min="14114" max="14114" width="18.140625" customWidth="1"/>
    <col min="14115" max="14115" width="18.28515625" customWidth="1"/>
    <col min="14116" max="14117" width="18.140625" customWidth="1"/>
    <col min="14118" max="14118" width="15.7109375" customWidth="1"/>
    <col min="14119" max="14119" width="13.85546875" customWidth="1"/>
    <col min="14120" max="14120" width="14.85546875" customWidth="1"/>
    <col min="14121" max="14126" width="0" hidden="1" customWidth="1"/>
    <col min="14127" max="14127" width="11" customWidth="1"/>
    <col min="14128" max="14135" width="0" hidden="1" customWidth="1"/>
    <col min="14136" max="14136" width="11.7109375" customWidth="1"/>
    <col min="14137" max="14144" width="0" hidden="1" customWidth="1"/>
    <col min="14145" max="14145" width="11.5703125" customWidth="1"/>
    <col min="14146" max="14153" width="0" hidden="1" customWidth="1"/>
    <col min="14154" max="14154" width="11.7109375" customWidth="1"/>
    <col min="14155" max="14156" width="0" hidden="1" customWidth="1"/>
    <col min="14157" max="14157" width="13.7109375" customWidth="1"/>
    <col min="14158" max="14159" width="0" hidden="1" customWidth="1"/>
    <col min="14160" max="14160" width="18.28515625" customWidth="1"/>
    <col min="14161" max="14161" width="16" customWidth="1"/>
    <col min="14162" max="14162" width="15.42578125" customWidth="1"/>
    <col min="14163" max="14163" width="14.7109375" customWidth="1"/>
    <col min="14164" max="14169" width="0" hidden="1" customWidth="1"/>
    <col min="14170" max="14170" width="12.28515625" customWidth="1"/>
    <col min="14171" max="14178" width="0" hidden="1" customWidth="1"/>
    <col min="14179" max="14179" width="11.5703125" customWidth="1"/>
    <col min="14180" max="14187" width="0" hidden="1" customWidth="1"/>
    <col min="14188" max="14188" width="12.140625" customWidth="1"/>
    <col min="14189" max="14196" width="0" hidden="1" customWidth="1"/>
    <col min="14197" max="14197" width="12.5703125" customWidth="1"/>
    <col min="14198" max="14199" width="0" hidden="1" customWidth="1"/>
    <col min="14200" max="14200" width="14.140625" customWidth="1"/>
    <col min="14201" max="14202" width="0" hidden="1" customWidth="1"/>
    <col min="14203" max="14203" width="18.5703125" customWidth="1"/>
    <col min="14204" max="14204" width="16.85546875" customWidth="1"/>
    <col min="14337" max="14337" width="5.5703125" customWidth="1"/>
    <col min="14338" max="14338" width="34.7109375" customWidth="1"/>
    <col min="14339" max="14339" width="22.7109375" customWidth="1"/>
    <col min="14340" max="14369" width="0" hidden="1" customWidth="1"/>
    <col min="14370" max="14370" width="18.140625" customWidth="1"/>
    <col min="14371" max="14371" width="18.28515625" customWidth="1"/>
    <col min="14372" max="14373" width="18.140625" customWidth="1"/>
    <col min="14374" max="14374" width="15.7109375" customWidth="1"/>
    <col min="14375" max="14375" width="13.85546875" customWidth="1"/>
    <col min="14376" max="14376" width="14.85546875" customWidth="1"/>
    <col min="14377" max="14382" width="0" hidden="1" customWidth="1"/>
    <col min="14383" max="14383" width="11" customWidth="1"/>
    <col min="14384" max="14391" width="0" hidden="1" customWidth="1"/>
    <col min="14392" max="14392" width="11.7109375" customWidth="1"/>
    <col min="14393" max="14400" width="0" hidden="1" customWidth="1"/>
    <col min="14401" max="14401" width="11.5703125" customWidth="1"/>
    <col min="14402" max="14409" width="0" hidden="1" customWidth="1"/>
    <col min="14410" max="14410" width="11.7109375" customWidth="1"/>
    <col min="14411" max="14412" width="0" hidden="1" customWidth="1"/>
    <col min="14413" max="14413" width="13.7109375" customWidth="1"/>
    <col min="14414" max="14415" width="0" hidden="1" customWidth="1"/>
    <col min="14416" max="14416" width="18.28515625" customWidth="1"/>
    <col min="14417" max="14417" width="16" customWidth="1"/>
    <col min="14418" max="14418" width="15.42578125" customWidth="1"/>
    <col min="14419" max="14419" width="14.7109375" customWidth="1"/>
    <col min="14420" max="14425" width="0" hidden="1" customWidth="1"/>
    <col min="14426" max="14426" width="12.28515625" customWidth="1"/>
    <col min="14427" max="14434" width="0" hidden="1" customWidth="1"/>
    <col min="14435" max="14435" width="11.5703125" customWidth="1"/>
    <col min="14436" max="14443" width="0" hidden="1" customWidth="1"/>
    <col min="14444" max="14444" width="12.140625" customWidth="1"/>
    <col min="14445" max="14452" width="0" hidden="1" customWidth="1"/>
    <col min="14453" max="14453" width="12.5703125" customWidth="1"/>
    <col min="14454" max="14455" width="0" hidden="1" customWidth="1"/>
    <col min="14456" max="14456" width="14.140625" customWidth="1"/>
    <col min="14457" max="14458" width="0" hidden="1" customWidth="1"/>
    <col min="14459" max="14459" width="18.5703125" customWidth="1"/>
    <col min="14460" max="14460" width="16.85546875" customWidth="1"/>
    <col min="14593" max="14593" width="5.5703125" customWidth="1"/>
    <col min="14594" max="14594" width="34.7109375" customWidth="1"/>
    <col min="14595" max="14595" width="22.7109375" customWidth="1"/>
    <col min="14596" max="14625" width="0" hidden="1" customWidth="1"/>
    <col min="14626" max="14626" width="18.140625" customWidth="1"/>
    <col min="14627" max="14627" width="18.28515625" customWidth="1"/>
    <col min="14628" max="14629" width="18.140625" customWidth="1"/>
    <col min="14630" max="14630" width="15.7109375" customWidth="1"/>
    <col min="14631" max="14631" width="13.85546875" customWidth="1"/>
    <col min="14632" max="14632" width="14.85546875" customWidth="1"/>
    <col min="14633" max="14638" width="0" hidden="1" customWidth="1"/>
    <col min="14639" max="14639" width="11" customWidth="1"/>
    <col min="14640" max="14647" width="0" hidden="1" customWidth="1"/>
    <col min="14648" max="14648" width="11.7109375" customWidth="1"/>
    <col min="14649" max="14656" width="0" hidden="1" customWidth="1"/>
    <col min="14657" max="14657" width="11.5703125" customWidth="1"/>
    <col min="14658" max="14665" width="0" hidden="1" customWidth="1"/>
    <col min="14666" max="14666" width="11.7109375" customWidth="1"/>
    <col min="14667" max="14668" width="0" hidden="1" customWidth="1"/>
    <col min="14669" max="14669" width="13.7109375" customWidth="1"/>
    <col min="14670" max="14671" width="0" hidden="1" customWidth="1"/>
    <col min="14672" max="14672" width="18.28515625" customWidth="1"/>
    <col min="14673" max="14673" width="16" customWidth="1"/>
    <col min="14674" max="14674" width="15.42578125" customWidth="1"/>
    <col min="14675" max="14675" width="14.7109375" customWidth="1"/>
    <col min="14676" max="14681" width="0" hidden="1" customWidth="1"/>
    <col min="14682" max="14682" width="12.28515625" customWidth="1"/>
    <col min="14683" max="14690" width="0" hidden="1" customWidth="1"/>
    <col min="14691" max="14691" width="11.5703125" customWidth="1"/>
    <col min="14692" max="14699" width="0" hidden="1" customWidth="1"/>
    <col min="14700" max="14700" width="12.140625" customWidth="1"/>
    <col min="14701" max="14708" width="0" hidden="1" customWidth="1"/>
    <col min="14709" max="14709" width="12.5703125" customWidth="1"/>
    <col min="14710" max="14711" width="0" hidden="1" customWidth="1"/>
    <col min="14712" max="14712" width="14.140625" customWidth="1"/>
    <col min="14713" max="14714" width="0" hidden="1" customWidth="1"/>
    <col min="14715" max="14715" width="18.5703125" customWidth="1"/>
    <col min="14716" max="14716" width="16.85546875" customWidth="1"/>
    <col min="14849" max="14849" width="5.5703125" customWidth="1"/>
    <col min="14850" max="14850" width="34.7109375" customWidth="1"/>
    <col min="14851" max="14851" width="22.7109375" customWidth="1"/>
    <col min="14852" max="14881" width="0" hidden="1" customWidth="1"/>
    <col min="14882" max="14882" width="18.140625" customWidth="1"/>
    <col min="14883" max="14883" width="18.28515625" customWidth="1"/>
    <col min="14884" max="14885" width="18.140625" customWidth="1"/>
    <col min="14886" max="14886" width="15.7109375" customWidth="1"/>
    <col min="14887" max="14887" width="13.85546875" customWidth="1"/>
    <col min="14888" max="14888" width="14.85546875" customWidth="1"/>
    <col min="14889" max="14894" width="0" hidden="1" customWidth="1"/>
    <col min="14895" max="14895" width="11" customWidth="1"/>
    <col min="14896" max="14903" width="0" hidden="1" customWidth="1"/>
    <col min="14904" max="14904" width="11.7109375" customWidth="1"/>
    <col min="14905" max="14912" width="0" hidden="1" customWidth="1"/>
    <col min="14913" max="14913" width="11.5703125" customWidth="1"/>
    <col min="14914" max="14921" width="0" hidden="1" customWidth="1"/>
    <col min="14922" max="14922" width="11.7109375" customWidth="1"/>
    <col min="14923" max="14924" width="0" hidden="1" customWidth="1"/>
    <col min="14925" max="14925" width="13.7109375" customWidth="1"/>
    <col min="14926" max="14927" width="0" hidden="1" customWidth="1"/>
    <col min="14928" max="14928" width="18.28515625" customWidth="1"/>
    <col min="14929" max="14929" width="16" customWidth="1"/>
    <col min="14930" max="14930" width="15.42578125" customWidth="1"/>
    <col min="14931" max="14931" width="14.7109375" customWidth="1"/>
    <col min="14932" max="14937" width="0" hidden="1" customWidth="1"/>
    <col min="14938" max="14938" width="12.28515625" customWidth="1"/>
    <col min="14939" max="14946" width="0" hidden="1" customWidth="1"/>
    <col min="14947" max="14947" width="11.5703125" customWidth="1"/>
    <col min="14948" max="14955" width="0" hidden="1" customWidth="1"/>
    <col min="14956" max="14956" width="12.140625" customWidth="1"/>
    <col min="14957" max="14964" width="0" hidden="1" customWidth="1"/>
    <col min="14965" max="14965" width="12.5703125" customWidth="1"/>
    <col min="14966" max="14967" width="0" hidden="1" customWidth="1"/>
    <col min="14968" max="14968" width="14.140625" customWidth="1"/>
    <col min="14969" max="14970" width="0" hidden="1" customWidth="1"/>
    <col min="14971" max="14971" width="18.5703125" customWidth="1"/>
    <col min="14972" max="14972" width="16.85546875" customWidth="1"/>
    <col min="15105" max="15105" width="5.5703125" customWidth="1"/>
    <col min="15106" max="15106" width="34.7109375" customWidth="1"/>
    <col min="15107" max="15107" width="22.7109375" customWidth="1"/>
    <col min="15108" max="15137" width="0" hidden="1" customWidth="1"/>
    <col min="15138" max="15138" width="18.140625" customWidth="1"/>
    <col min="15139" max="15139" width="18.28515625" customWidth="1"/>
    <col min="15140" max="15141" width="18.140625" customWidth="1"/>
    <col min="15142" max="15142" width="15.7109375" customWidth="1"/>
    <col min="15143" max="15143" width="13.85546875" customWidth="1"/>
    <col min="15144" max="15144" width="14.85546875" customWidth="1"/>
    <col min="15145" max="15150" width="0" hidden="1" customWidth="1"/>
    <col min="15151" max="15151" width="11" customWidth="1"/>
    <col min="15152" max="15159" width="0" hidden="1" customWidth="1"/>
    <col min="15160" max="15160" width="11.7109375" customWidth="1"/>
    <col min="15161" max="15168" width="0" hidden="1" customWidth="1"/>
    <col min="15169" max="15169" width="11.5703125" customWidth="1"/>
    <col min="15170" max="15177" width="0" hidden="1" customWidth="1"/>
    <col min="15178" max="15178" width="11.7109375" customWidth="1"/>
    <col min="15179" max="15180" width="0" hidden="1" customWidth="1"/>
    <col min="15181" max="15181" width="13.7109375" customWidth="1"/>
    <col min="15182" max="15183" width="0" hidden="1" customWidth="1"/>
    <col min="15184" max="15184" width="18.28515625" customWidth="1"/>
    <col min="15185" max="15185" width="16" customWidth="1"/>
    <col min="15186" max="15186" width="15.42578125" customWidth="1"/>
    <col min="15187" max="15187" width="14.7109375" customWidth="1"/>
    <col min="15188" max="15193" width="0" hidden="1" customWidth="1"/>
    <col min="15194" max="15194" width="12.28515625" customWidth="1"/>
    <col min="15195" max="15202" width="0" hidden="1" customWidth="1"/>
    <col min="15203" max="15203" width="11.5703125" customWidth="1"/>
    <col min="15204" max="15211" width="0" hidden="1" customWidth="1"/>
    <col min="15212" max="15212" width="12.140625" customWidth="1"/>
    <col min="15213" max="15220" width="0" hidden="1" customWidth="1"/>
    <col min="15221" max="15221" width="12.5703125" customWidth="1"/>
    <col min="15222" max="15223" width="0" hidden="1" customWidth="1"/>
    <col min="15224" max="15224" width="14.140625" customWidth="1"/>
    <col min="15225" max="15226" width="0" hidden="1" customWidth="1"/>
    <col min="15227" max="15227" width="18.5703125" customWidth="1"/>
    <col min="15228" max="15228" width="16.85546875" customWidth="1"/>
    <col min="15361" max="15361" width="5.5703125" customWidth="1"/>
    <col min="15362" max="15362" width="34.7109375" customWidth="1"/>
    <col min="15363" max="15363" width="22.7109375" customWidth="1"/>
    <col min="15364" max="15393" width="0" hidden="1" customWidth="1"/>
    <col min="15394" max="15394" width="18.140625" customWidth="1"/>
    <col min="15395" max="15395" width="18.28515625" customWidth="1"/>
    <col min="15396" max="15397" width="18.140625" customWidth="1"/>
    <col min="15398" max="15398" width="15.7109375" customWidth="1"/>
    <col min="15399" max="15399" width="13.85546875" customWidth="1"/>
    <col min="15400" max="15400" width="14.85546875" customWidth="1"/>
    <col min="15401" max="15406" width="0" hidden="1" customWidth="1"/>
    <col min="15407" max="15407" width="11" customWidth="1"/>
    <col min="15408" max="15415" width="0" hidden="1" customWidth="1"/>
    <col min="15416" max="15416" width="11.7109375" customWidth="1"/>
    <col min="15417" max="15424" width="0" hidden="1" customWidth="1"/>
    <col min="15425" max="15425" width="11.5703125" customWidth="1"/>
    <col min="15426" max="15433" width="0" hidden="1" customWidth="1"/>
    <col min="15434" max="15434" width="11.7109375" customWidth="1"/>
    <col min="15435" max="15436" width="0" hidden="1" customWidth="1"/>
    <col min="15437" max="15437" width="13.7109375" customWidth="1"/>
    <col min="15438" max="15439" width="0" hidden="1" customWidth="1"/>
    <col min="15440" max="15440" width="18.28515625" customWidth="1"/>
    <col min="15441" max="15441" width="16" customWidth="1"/>
    <col min="15442" max="15442" width="15.42578125" customWidth="1"/>
    <col min="15443" max="15443" width="14.7109375" customWidth="1"/>
    <col min="15444" max="15449" width="0" hidden="1" customWidth="1"/>
    <col min="15450" max="15450" width="12.28515625" customWidth="1"/>
    <col min="15451" max="15458" width="0" hidden="1" customWidth="1"/>
    <col min="15459" max="15459" width="11.5703125" customWidth="1"/>
    <col min="15460" max="15467" width="0" hidden="1" customWidth="1"/>
    <col min="15468" max="15468" width="12.140625" customWidth="1"/>
    <col min="15469" max="15476" width="0" hidden="1" customWidth="1"/>
    <col min="15477" max="15477" width="12.5703125" customWidth="1"/>
    <col min="15478" max="15479" width="0" hidden="1" customWidth="1"/>
    <col min="15480" max="15480" width="14.140625" customWidth="1"/>
    <col min="15481" max="15482" width="0" hidden="1" customWidth="1"/>
    <col min="15483" max="15483" width="18.5703125" customWidth="1"/>
    <col min="15484" max="15484" width="16.85546875" customWidth="1"/>
    <col min="15617" max="15617" width="5.5703125" customWidth="1"/>
    <col min="15618" max="15618" width="34.7109375" customWidth="1"/>
    <col min="15619" max="15619" width="22.7109375" customWidth="1"/>
    <col min="15620" max="15649" width="0" hidden="1" customWidth="1"/>
    <col min="15650" max="15650" width="18.140625" customWidth="1"/>
    <col min="15651" max="15651" width="18.28515625" customWidth="1"/>
    <col min="15652" max="15653" width="18.140625" customWidth="1"/>
    <col min="15654" max="15654" width="15.7109375" customWidth="1"/>
    <col min="15655" max="15655" width="13.85546875" customWidth="1"/>
    <col min="15656" max="15656" width="14.85546875" customWidth="1"/>
    <col min="15657" max="15662" width="0" hidden="1" customWidth="1"/>
    <col min="15663" max="15663" width="11" customWidth="1"/>
    <col min="15664" max="15671" width="0" hidden="1" customWidth="1"/>
    <col min="15672" max="15672" width="11.7109375" customWidth="1"/>
    <col min="15673" max="15680" width="0" hidden="1" customWidth="1"/>
    <col min="15681" max="15681" width="11.5703125" customWidth="1"/>
    <col min="15682" max="15689" width="0" hidden="1" customWidth="1"/>
    <col min="15690" max="15690" width="11.7109375" customWidth="1"/>
    <col min="15691" max="15692" width="0" hidden="1" customWidth="1"/>
    <col min="15693" max="15693" width="13.7109375" customWidth="1"/>
    <col min="15694" max="15695" width="0" hidden="1" customWidth="1"/>
    <col min="15696" max="15696" width="18.28515625" customWidth="1"/>
    <col min="15697" max="15697" width="16" customWidth="1"/>
    <col min="15698" max="15698" width="15.42578125" customWidth="1"/>
    <col min="15699" max="15699" width="14.7109375" customWidth="1"/>
    <col min="15700" max="15705" width="0" hidden="1" customWidth="1"/>
    <col min="15706" max="15706" width="12.28515625" customWidth="1"/>
    <col min="15707" max="15714" width="0" hidden="1" customWidth="1"/>
    <col min="15715" max="15715" width="11.5703125" customWidth="1"/>
    <col min="15716" max="15723" width="0" hidden="1" customWidth="1"/>
    <col min="15724" max="15724" width="12.140625" customWidth="1"/>
    <col min="15725" max="15732" width="0" hidden="1" customWidth="1"/>
    <col min="15733" max="15733" width="12.5703125" customWidth="1"/>
    <col min="15734" max="15735" width="0" hidden="1" customWidth="1"/>
    <col min="15736" max="15736" width="14.140625" customWidth="1"/>
    <col min="15737" max="15738" width="0" hidden="1" customWidth="1"/>
    <col min="15739" max="15739" width="18.5703125" customWidth="1"/>
    <col min="15740" max="15740" width="16.85546875" customWidth="1"/>
    <col min="15873" max="15873" width="5.5703125" customWidth="1"/>
    <col min="15874" max="15874" width="34.7109375" customWidth="1"/>
    <col min="15875" max="15875" width="22.7109375" customWidth="1"/>
    <col min="15876" max="15905" width="0" hidden="1" customWidth="1"/>
    <col min="15906" max="15906" width="18.140625" customWidth="1"/>
    <col min="15907" max="15907" width="18.28515625" customWidth="1"/>
    <col min="15908" max="15909" width="18.140625" customWidth="1"/>
    <col min="15910" max="15910" width="15.7109375" customWidth="1"/>
    <col min="15911" max="15911" width="13.85546875" customWidth="1"/>
    <col min="15912" max="15912" width="14.85546875" customWidth="1"/>
    <col min="15913" max="15918" width="0" hidden="1" customWidth="1"/>
    <col min="15919" max="15919" width="11" customWidth="1"/>
    <col min="15920" max="15927" width="0" hidden="1" customWidth="1"/>
    <col min="15928" max="15928" width="11.7109375" customWidth="1"/>
    <col min="15929" max="15936" width="0" hidden="1" customWidth="1"/>
    <col min="15937" max="15937" width="11.5703125" customWidth="1"/>
    <col min="15938" max="15945" width="0" hidden="1" customWidth="1"/>
    <col min="15946" max="15946" width="11.7109375" customWidth="1"/>
    <col min="15947" max="15948" width="0" hidden="1" customWidth="1"/>
    <col min="15949" max="15949" width="13.7109375" customWidth="1"/>
    <col min="15950" max="15951" width="0" hidden="1" customWidth="1"/>
    <col min="15952" max="15952" width="18.28515625" customWidth="1"/>
    <col min="15953" max="15953" width="16" customWidth="1"/>
    <col min="15954" max="15954" width="15.42578125" customWidth="1"/>
    <col min="15955" max="15955" width="14.7109375" customWidth="1"/>
    <col min="15956" max="15961" width="0" hidden="1" customWidth="1"/>
    <col min="15962" max="15962" width="12.28515625" customWidth="1"/>
    <col min="15963" max="15970" width="0" hidden="1" customWidth="1"/>
    <col min="15971" max="15971" width="11.5703125" customWidth="1"/>
    <col min="15972" max="15979" width="0" hidden="1" customWidth="1"/>
    <col min="15980" max="15980" width="12.140625" customWidth="1"/>
    <col min="15981" max="15988" width="0" hidden="1" customWidth="1"/>
    <col min="15989" max="15989" width="12.5703125" customWidth="1"/>
    <col min="15990" max="15991" width="0" hidden="1" customWidth="1"/>
    <col min="15992" max="15992" width="14.140625" customWidth="1"/>
    <col min="15993" max="15994" width="0" hidden="1" customWidth="1"/>
    <col min="15995" max="15995" width="18.5703125" customWidth="1"/>
    <col min="15996" max="15996" width="16.85546875" customWidth="1"/>
    <col min="16129" max="16129" width="5.5703125" customWidth="1"/>
    <col min="16130" max="16130" width="34.7109375" customWidth="1"/>
    <col min="16131" max="16131" width="22.7109375" customWidth="1"/>
    <col min="16132" max="16161" width="0" hidden="1" customWidth="1"/>
    <col min="16162" max="16162" width="18.140625" customWidth="1"/>
    <col min="16163" max="16163" width="18.28515625" customWidth="1"/>
    <col min="16164" max="16165" width="18.140625" customWidth="1"/>
    <col min="16166" max="16166" width="15.7109375" customWidth="1"/>
    <col min="16167" max="16167" width="13.85546875" customWidth="1"/>
    <col min="16168" max="16168" width="14.85546875" customWidth="1"/>
    <col min="16169" max="16174" width="0" hidden="1" customWidth="1"/>
    <col min="16175" max="16175" width="11" customWidth="1"/>
    <col min="16176" max="16183" width="0" hidden="1" customWidth="1"/>
    <col min="16184" max="16184" width="11.7109375" customWidth="1"/>
    <col min="16185" max="16192" width="0" hidden="1" customWidth="1"/>
    <col min="16193" max="16193" width="11.5703125" customWidth="1"/>
    <col min="16194" max="16201" width="0" hidden="1" customWidth="1"/>
    <col min="16202" max="16202" width="11.7109375" customWidth="1"/>
    <col min="16203" max="16204" width="0" hidden="1" customWidth="1"/>
    <col min="16205" max="16205" width="13.7109375" customWidth="1"/>
    <col min="16206" max="16207" width="0" hidden="1" customWidth="1"/>
    <col min="16208" max="16208" width="18.28515625" customWidth="1"/>
    <col min="16209" max="16209" width="16" customWidth="1"/>
    <col min="16210" max="16210" width="15.42578125" customWidth="1"/>
    <col min="16211" max="16211" width="14.7109375" customWidth="1"/>
    <col min="16212" max="16217" width="0" hidden="1" customWidth="1"/>
    <col min="16218" max="16218" width="12.28515625" customWidth="1"/>
    <col min="16219" max="16226" width="0" hidden="1" customWidth="1"/>
    <col min="16227" max="16227" width="11.5703125" customWidth="1"/>
    <col min="16228" max="16235" width="0" hidden="1" customWidth="1"/>
    <col min="16236" max="16236" width="12.140625" customWidth="1"/>
    <col min="16237" max="16244" width="0" hidden="1" customWidth="1"/>
    <col min="16245" max="16245" width="12.5703125" customWidth="1"/>
    <col min="16246" max="16247" width="0" hidden="1" customWidth="1"/>
    <col min="16248" max="16248" width="14.140625" customWidth="1"/>
    <col min="16249" max="16250" width="0" hidden="1" customWidth="1"/>
    <col min="16251" max="16251" width="18.5703125" customWidth="1"/>
    <col min="16252" max="16252" width="16.85546875" customWidth="1"/>
  </cols>
  <sheetData>
    <row r="1" spans="1:123" ht="15.75" hidden="1" customHeight="1">
      <c r="A1" s="274" t="s">
        <v>444</v>
      </c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J1" s="275"/>
      <c r="AK1" s="275"/>
      <c r="AL1" s="275"/>
    </row>
    <row r="2" spans="1:123" ht="15.75" hidden="1" customHeight="1">
      <c r="A2" s="274" t="s">
        <v>445</v>
      </c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J2" s="275"/>
      <c r="AK2" s="275"/>
      <c r="AL2" s="275"/>
    </row>
    <row r="3" spans="1:123" ht="15.75" hidden="1" customHeight="1">
      <c r="A3" s="274" t="s">
        <v>446</v>
      </c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J3" s="275"/>
      <c r="AK3" s="275"/>
      <c r="AL3" s="275"/>
    </row>
    <row r="4" spans="1:123" ht="15.75" hidden="1" customHeight="1">
      <c r="A4" s="274" t="s">
        <v>418</v>
      </c>
      <c r="B4" s="274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J4" s="275"/>
      <c r="AK4" s="275"/>
      <c r="AL4" s="275"/>
    </row>
    <row r="5" spans="1:123" ht="15.75" customHeight="1">
      <c r="A5" s="274" t="s">
        <v>1099</v>
      </c>
      <c r="B5" s="274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7"/>
      <c r="AJ5" s="277"/>
      <c r="AK5" s="277"/>
      <c r="AL5" s="277"/>
    </row>
    <row r="6" spans="1:123" ht="39.75" customHeight="1" thickBot="1">
      <c r="A6" s="278" t="s">
        <v>506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80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80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</row>
    <row r="7" spans="1:123" ht="19.5" customHeight="1">
      <c r="A7" s="1033" t="s">
        <v>448</v>
      </c>
      <c r="B7" s="1036" t="s">
        <v>449</v>
      </c>
      <c r="C7" s="1040" t="s">
        <v>450</v>
      </c>
      <c r="D7" s="1131" t="s">
        <v>507</v>
      </c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6"/>
      <c r="P7" s="1036"/>
      <c r="Q7" s="1036"/>
      <c r="R7" s="1132"/>
      <c r="S7" s="1134" t="s">
        <v>508</v>
      </c>
      <c r="T7" s="1135"/>
      <c r="U7" s="1135"/>
      <c r="V7" s="1135"/>
      <c r="W7" s="1135"/>
      <c r="X7" s="1135"/>
      <c r="Y7" s="1135"/>
      <c r="Z7" s="1135"/>
      <c r="AA7" s="1135"/>
      <c r="AB7" s="1135"/>
      <c r="AC7" s="1135"/>
      <c r="AD7" s="1135"/>
      <c r="AE7" s="1135"/>
      <c r="AF7" s="1135"/>
      <c r="AG7" s="1136"/>
      <c r="AH7" s="1151" t="s">
        <v>452</v>
      </c>
      <c r="AI7" s="1128" t="s">
        <v>509</v>
      </c>
      <c r="AJ7" s="1114" t="s">
        <v>454</v>
      </c>
      <c r="AK7" s="1091" t="s">
        <v>455</v>
      </c>
      <c r="AL7" s="1140" t="s">
        <v>510</v>
      </c>
      <c r="AM7" s="1141"/>
      <c r="AN7" s="1141"/>
      <c r="AO7" s="1141"/>
      <c r="AP7" s="1141"/>
      <c r="AQ7" s="1141"/>
      <c r="AR7" s="1141"/>
      <c r="AS7" s="1141"/>
      <c r="AT7" s="1141"/>
      <c r="AU7" s="1141"/>
      <c r="AV7" s="1141"/>
      <c r="AW7" s="1141"/>
      <c r="AX7" s="1141"/>
      <c r="AY7" s="1141"/>
      <c r="AZ7" s="1141"/>
      <c r="BA7" s="1141"/>
      <c r="BB7" s="1141"/>
      <c r="BC7" s="1141"/>
      <c r="BD7" s="1141"/>
      <c r="BE7" s="1141"/>
      <c r="BF7" s="1141"/>
      <c r="BG7" s="1141"/>
      <c r="BH7" s="1141"/>
      <c r="BI7" s="1141"/>
      <c r="BJ7" s="1141"/>
      <c r="BK7" s="1141"/>
      <c r="BL7" s="1141"/>
      <c r="BM7" s="1141"/>
      <c r="BN7" s="1141"/>
      <c r="BO7" s="1141"/>
      <c r="BP7" s="1141"/>
      <c r="BQ7" s="1141"/>
      <c r="BR7" s="1141"/>
      <c r="BS7" s="1141"/>
      <c r="BT7" s="1141"/>
      <c r="BU7" s="1141"/>
      <c r="BV7" s="1141"/>
      <c r="BW7" s="1141"/>
      <c r="BX7" s="1141"/>
      <c r="BY7" s="1141"/>
      <c r="BZ7" s="1141"/>
      <c r="CA7" s="1141"/>
      <c r="CB7" s="1142"/>
      <c r="CC7" s="1143" t="s">
        <v>511</v>
      </c>
      <c r="CD7" s="1053"/>
      <c r="CE7" s="1053"/>
      <c r="CF7" s="1053"/>
      <c r="CG7" s="1053"/>
      <c r="CH7" s="1053"/>
      <c r="CI7" s="1053"/>
      <c r="CJ7" s="1053"/>
      <c r="CK7" s="1053"/>
      <c r="CL7" s="1053"/>
      <c r="CM7" s="1053"/>
      <c r="CN7" s="1053"/>
      <c r="CO7" s="1053"/>
      <c r="CP7" s="1053"/>
      <c r="CQ7" s="1053"/>
      <c r="CR7" s="1053"/>
      <c r="CS7" s="1053"/>
      <c r="CT7" s="1053"/>
      <c r="CU7" s="1053"/>
      <c r="CV7" s="1053"/>
      <c r="CW7" s="1053"/>
      <c r="CX7" s="1053"/>
      <c r="CY7" s="1053"/>
      <c r="CZ7" s="1053"/>
      <c r="DA7" s="1053"/>
      <c r="DB7" s="1053"/>
      <c r="DC7" s="1053"/>
      <c r="DD7" s="1053"/>
      <c r="DE7" s="1053"/>
      <c r="DF7" s="1053"/>
      <c r="DG7" s="1053"/>
      <c r="DH7" s="1053"/>
      <c r="DI7" s="1053"/>
      <c r="DJ7" s="1053"/>
      <c r="DK7" s="1053"/>
      <c r="DL7" s="1053"/>
      <c r="DM7" s="1053"/>
      <c r="DN7" s="1053"/>
      <c r="DO7" s="1053"/>
      <c r="DP7" s="1053"/>
      <c r="DQ7" s="1054"/>
      <c r="DR7" s="1054"/>
      <c r="DS7" s="1055"/>
    </row>
    <row r="8" spans="1:123" ht="29.25" customHeight="1" thickBot="1">
      <c r="A8" s="1034"/>
      <c r="B8" s="1037"/>
      <c r="C8" s="1041"/>
      <c r="D8" s="1133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50"/>
      <c r="S8" s="1137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080"/>
      <c r="AH8" s="1152"/>
      <c r="AI8" s="1129"/>
      <c r="AJ8" s="1115"/>
      <c r="AK8" s="1092"/>
      <c r="AL8" s="1078" t="s">
        <v>451</v>
      </c>
      <c r="AM8" s="1038" t="s">
        <v>512</v>
      </c>
      <c r="AN8" s="1038" t="s">
        <v>513</v>
      </c>
      <c r="AO8" s="1144" t="s">
        <v>464</v>
      </c>
      <c r="AP8" s="1145"/>
      <c r="AQ8" s="1145"/>
      <c r="AR8" s="1145"/>
      <c r="AS8" s="1145"/>
      <c r="AT8" s="1145"/>
      <c r="AU8" s="1145"/>
      <c r="AV8" s="1145"/>
      <c r="AW8" s="1145"/>
      <c r="AX8" s="1145"/>
      <c r="AY8" s="1145"/>
      <c r="AZ8" s="1145"/>
      <c r="BA8" s="1145"/>
      <c r="BB8" s="1145"/>
      <c r="BC8" s="1145"/>
      <c r="BD8" s="1145"/>
      <c r="BE8" s="1145"/>
      <c r="BF8" s="1145"/>
      <c r="BG8" s="1145"/>
      <c r="BH8" s="1145"/>
      <c r="BI8" s="1145"/>
      <c r="BJ8" s="1145"/>
      <c r="BK8" s="1145"/>
      <c r="BL8" s="1145"/>
      <c r="BM8" s="1145"/>
      <c r="BN8" s="1145"/>
      <c r="BO8" s="1145"/>
      <c r="BP8" s="1145"/>
      <c r="BQ8" s="1145"/>
      <c r="BR8" s="1145"/>
      <c r="BS8" s="1145"/>
      <c r="BT8" s="1145"/>
      <c r="BU8" s="1145"/>
      <c r="BV8" s="1145"/>
      <c r="BW8" s="1145"/>
      <c r="BX8" s="1145"/>
      <c r="BY8" s="1145"/>
      <c r="BZ8" s="1145"/>
      <c r="CA8" s="1146"/>
      <c r="CB8" s="1147" t="s">
        <v>463</v>
      </c>
      <c r="CC8" s="1148" t="s">
        <v>451</v>
      </c>
      <c r="CD8" s="1087" t="s">
        <v>512</v>
      </c>
      <c r="CE8" s="1087" t="s">
        <v>513</v>
      </c>
      <c r="CF8" s="1125" t="s">
        <v>464</v>
      </c>
      <c r="CG8" s="1126"/>
      <c r="CH8" s="1126"/>
      <c r="CI8" s="1126"/>
      <c r="CJ8" s="1126"/>
      <c r="CK8" s="1126"/>
      <c r="CL8" s="1126"/>
      <c r="CM8" s="1126"/>
      <c r="CN8" s="1126"/>
      <c r="CO8" s="1126"/>
      <c r="CP8" s="1126"/>
      <c r="CQ8" s="1126"/>
      <c r="CR8" s="1126"/>
      <c r="CS8" s="1126"/>
      <c r="CT8" s="1126"/>
      <c r="CU8" s="1126"/>
      <c r="CV8" s="1126"/>
      <c r="CW8" s="1126"/>
      <c r="CX8" s="1126"/>
      <c r="CY8" s="1126"/>
      <c r="CZ8" s="1126"/>
      <c r="DA8" s="1126"/>
      <c r="DB8" s="1126"/>
      <c r="DC8" s="1126"/>
      <c r="DD8" s="1126"/>
      <c r="DE8" s="1126"/>
      <c r="DF8" s="1126"/>
      <c r="DG8" s="1126"/>
      <c r="DH8" s="1126"/>
      <c r="DI8" s="1126"/>
      <c r="DJ8" s="1126"/>
      <c r="DK8" s="1126"/>
      <c r="DL8" s="1126"/>
      <c r="DM8" s="1126"/>
      <c r="DN8" s="1126"/>
      <c r="DO8" s="1126"/>
      <c r="DP8" s="1126"/>
      <c r="DQ8" s="1126"/>
      <c r="DR8" s="1127"/>
      <c r="DS8" s="1084" t="s">
        <v>463</v>
      </c>
    </row>
    <row r="9" spans="1:123" ht="29.25" customHeight="1">
      <c r="A9" s="1034"/>
      <c r="B9" s="1038"/>
      <c r="C9" s="1041"/>
      <c r="D9" s="1078" t="s">
        <v>465</v>
      </c>
      <c r="E9" s="1038" t="s">
        <v>466</v>
      </c>
      <c r="F9" s="1038" t="s">
        <v>467</v>
      </c>
      <c r="G9" s="1038" t="s">
        <v>468</v>
      </c>
      <c r="H9" s="1038" t="s">
        <v>469</v>
      </c>
      <c r="I9" s="1038" t="s">
        <v>470</v>
      </c>
      <c r="J9" s="1038" t="s">
        <v>471</v>
      </c>
      <c r="K9" s="1038" t="s">
        <v>472</v>
      </c>
      <c r="L9" s="1038" t="s">
        <v>473</v>
      </c>
      <c r="M9" s="1038" t="s">
        <v>474</v>
      </c>
      <c r="N9" s="1038" t="s">
        <v>475</v>
      </c>
      <c r="O9" s="1038" t="s">
        <v>476</v>
      </c>
      <c r="P9" s="1038" t="s">
        <v>477</v>
      </c>
      <c r="Q9" s="1038" t="s">
        <v>478</v>
      </c>
      <c r="R9" s="1050" t="s">
        <v>9</v>
      </c>
      <c r="S9" s="1158" t="s">
        <v>465</v>
      </c>
      <c r="T9" s="1139" t="s">
        <v>466</v>
      </c>
      <c r="U9" s="1159" t="s">
        <v>467</v>
      </c>
      <c r="V9" s="1139" t="s">
        <v>468</v>
      </c>
      <c r="W9" s="1139" t="s">
        <v>469</v>
      </c>
      <c r="X9" s="1139" t="s">
        <v>470</v>
      </c>
      <c r="Y9" s="1139" t="s">
        <v>471</v>
      </c>
      <c r="Z9" s="1139" t="s">
        <v>472</v>
      </c>
      <c r="AA9" s="1139" t="s">
        <v>473</v>
      </c>
      <c r="AB9" s="1139" t="s">
        <v>474</v>
      </c>
      <c r="AC9" s="1139" t="s">
        <v>475</v>
      </c>
      <c r="AD9" s="1139" t="s">
        <v>476</v>
      </c>
      <c r="AE9" s="1139" t="s">
        <v>477</v>
      </c>
      <c r="AF9" s="1139" t="s">
        <v>478</v>
      </c>
      <c r="AG9" s="1163" t="s">
        <v>9</v>
      </c>
      <c r="AH9" s="1152"/>
      <c r="AI9" s="1129"/>
      <c r="AJ9" s="1115"/>
      <c r="AK9" s="1092"/>
      <c r="AL9" s="1062"/>
      <c r="AM9" s="1041"/>
      <c r="AN9" s="1041"/>
      <c r="AO9" s="1161" t="s">
        <v>479</v>
      </c>
      <c r="AP9" s="1162"/>
      <c r="AQ9" s="1161" t="s">
        <v>480</v>
      </c>
      <c r="AR9" s="1162"/>
      <c r="AS9" s="1161" t="s">
        <v>481</v>
      </c>
      <c r="AT9" s="1162"/>
      <c r="AU9" s="1161" t="s">
        <v>482</v>
      </c>
      <c r="AV9" s="1165"/>
      <c r="AW9" s="1162"/>
      <c r="AX9" s="1161" t="s">
        <v>483</v>
      </c>
      <c r="AY9" s="1162"/>
      <c r="AZ9" s="1161" t="s">
        <v>484</v>
      </c>
      <c r="BA9" s="1162"/>
      <c r="BB9" s="1161" t="s">
        <v>485</v>
      </c>
      <c r="BC9" s="1162"/>
      <c r="BD9" s="1044" t="s">
        <v>486</v>
      </c>
      <c r="BE9" s="1060"/>
      <c r="BF9" s="1071"/>
      <c r="BG9" s="1045" t="s">
        <v>487</v>
      </c>
      <c r="BH9" s="1157"/>
      <c r="BI9" s="1045" t="s">
        <v>488</v>
      </c>
      <c r="BJ9" s="1157"/>
      <c r="BK9" s="1045" t="s">
        <v>489</v>
      </c>
      <c r="BL9" s="1157"/>
      <c r="BM9" s="1044" t="s">
        <v>490</v>
      </c>
      <c r="BN9" s="1060"/>
      <c r="BO9" s="1071"/>
      <c r="BP9" s="1045" t="s">
        <v>491</v>
      </c>
      <c r="BQ9" s="1157"/>
      <c r="BR9" s="1045" t="s">
        <v>492</v>
      </c>
      <c r="BS9" s="1157"/>
      <c r="BT9" s="1045" t="s">
        <v>493</v>
      </c>
      <c r="BU9" s="1157"/>
      <c r="BV9" s="1044" t="s">
        <v>494</v>
      </c>
      <c r="BW9" s="1060"/>
      <c r="BX9" s="1071"/>
      <c r="BY9" s="1037" t="s">
        <v>495</v>
      </c>
      <c r="BZ9" s="1037"/>
      <c r="CA9" s="1037"/>
      <c r="CB9" s="1066"/>
      <c r="CC9" s="1119"/>
      <c r="CD9" s="1122"/>
      <c r="CE9" s="1122"/>
      <c r="CF9" s="1088" t="s">
        <v>479</v>
      </c>
      <c r="CG9" s="1090"/>
      <c r="CH9" s="1088" t="s">
        <v>480</v>
      </c>
      <c r="CI9" s="1090"/>
      <c r="CJ9" s="1088" t="s">
        <v>481</v>
      </c>
      <c r="CK9" s="1090"/>
      <c r="CL9" s="1154" t="s">
        <v>482</v>
      </c>
      <c r="CM9" s="1155"/>
      <c r="CN9" s="1156"/>
      <c r="CO9" s="1088" t="s">
        <v>483</v>
      </c>
      <c r="CP9" s="1090"/>
      <c r="CQ9" s="1088" t="s">
        <v>484</v>
      </c>
      <c r="CR9" s="1090"/>
      <c r="CS9" s="1088" t="s">
        <v>485</v>
      </c>
      <c r="CT9" s="1090"/>
      <c r="CU9" s="1088" t="s">
        <v>486</v>
      </c>
      <c r="CV9" s="1089"/>
      <c r="CW9" s="1090"/>
      <c r="CX9" s="1088" t="s">
        <v>487</v>
      </c>
      <c r="CY9" s="1090"/>
      <c r="CZ9" s="1088" t="s">
        <v>488</v>
      </c>
      <c r="DA9" s="1090"/>
      <c r="DB9" s="1088" t="s">
        <v>489</v>
      </c>
      <c r="DC9" s="1090"/>
      <c r="DD9" s="1088" t="s">
        <v>490</v>
      </c>
      <c r="DE9" s="1089"/>
      <c r="DF9" s="1090"/>
      <c r="DG9" s="1088" t="s">
        <v>491</v>
      </c>
      <c r="DH9" s="1090"/>
      <c r="DI9" s="1088" t="s">
        <v>492</v>
      </c>
      <c r="DJ9" s="1090"/>
      <c r="DK9" s="1088" t="s">
        <v>493</v>
      </c>
      <c r="DL9" s="1090"/>
      <c r="DM9" s="1088" t="s">
        <v>494</v>
      </c>
      <c r="DN9" s="1089"/>
      <c r="DO9" s="1090"/>
      <c r="DP9" s="1087" t="s">
        <v>495</v>
      </c>
      <c r="DQ9" s="1087"/>
      <c r="DR9" s="1087"/>
      <c r="DS9" s="1085"/>
    </row>
    <row r="10" spans="1:123" ht="71.25" customHeight="1" thickBot="1">
      <c r="A10" s="1035"/>
      <c r="B10" s="1039"/>
      <c r="C10" s="1042"/>
      <c r="D10" s="1063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2"/>
      <c r="P10" s="1042"/>
      <c r="Q10" s="1042"/>
      <c r="R10" s="1051"/>
      <c r="S10" s="1121"/>
      <c r="T10" s="1124"/>
      <c r="U10" s="1160"/>
      <c r="V10" s="1124"/>
      <c r="W10" s="1124"/>
      <c r="X10" s="1124"/>
      <c r="Y10" s="1124"/>
      <c r="Z10" s="1124"/>
      <c r="AA10" s="1124"/>
      <c r="AB10" s="1124"/>
      <c r="AC10" s="1124"/>
      <c r="AD10" s="1124"/>
      <c r="AE10" s="1124"/>
      <c r="AF10" s="1124"/>
      <c r="AG10" s="1164"/>
      <c r="AH10" s="1153"/>
      <c r="AI10" s="1130"/>
      <c r="AJ10" s="1116"/>
      <c r="AK10" s="1093"/>
      <c r="AL10" s="1063"/>
      <c r="AM10" s="1042"/>
      <c r="AN10" s="1042"/>
      <c r="AO10" s="358" t="s">
        <v>496</v>
      </c>
      <c r="AP10" s="358" t="s">
        <v>497</v>
      </c>
      <c r="AQ10" s="358" t="s">
        <v>496</v>
      </c>
      <c r="AR10" s="358" t="s">
        <v>497</v>
      </c>
      <c r="AS10" s="358" t="s">
        <v>496</v>
      </c>
      <c r="AT10" s="358" t="s">
        <v>497</v>
      </c>
      <c r="AU10" s="358" t="s">
        <v>496</v>
      </c>
      <c r="AV10" s="358" t="s">
        <v>497</v>
      </c>
      <c r="AW10" s="359" t="s">
        <v>498</v>
      </c>
      <c r="AX10" s="359" t="s">
        <v>496</v>
      </c>
      <c r="AY10" s="359" t="s">
        <v>497</v>
      </c>
      <c r="AZ10" s="359" t="s">
        <v>496</v>
      </c>
      <c r="BA10" s="359" t="s">
        <v>497</v>
      </c>
      <c r="BB10" s="359" t="s">
        <v>496</v>
      </c>
      <c r="BC10" s="359" t="s">
        <v>497</v>
      </c>
      <c r="BD10" s="359" t="s">
        <v>496</v>
      </c>
      <c r="BE10" s="359" t="s">
        <v>497</v>
      </c>
      <c r="BF10" s="359" t="s">
        <v>498</v>
      </c>
      <c r="BG10" s="359" t="s">
        <v>496</v>
      </c>
      <c r="BH10" s="359" t="s">
        <v>497</v>
      </c>
      <c r="BI10" s="359" t="s">
        <v>496</v>
      </c>
      <c r="BJ10" s="359" t="s">
        <v>497</v>
      </c>
      <c r="BK10" s="359" t="s">
        <v>496</v>
      </c>
      <c r="BL10" s="359" t="s">
        <v>497</v>
      </c>
      <c r="BM10" s="359" t="s">
        <v>496</v>
      </c>
      <c r="BN10" s="359" t="s">
        <v>497</v>
      </c>
      <c r="BO10" s="359" t="s">
        <v>498</v>
      </c>
      <c r="BP10" s="359" t="s">
        <v>496</v>
      </c>
      <c r="BQ10" s="359" t="s">
        <v>497</v>
      </c>
      <c r="BR10" s="359" t="s">
        <v>496</v>
      </c>
      <c r="BS10" s="359" t="s">
        <v>497</v>
      </c>
      <c r="BT10" s="359" t="s">
        <v>496</v>
      </c>
      <c r="BU10" s="359" t="s">
        <v>497</v>
      </c>
      <c r="BV10" s="359" t="s">
        <v>496</v>
      </c>
      <c r="BW10" s="359" t="s">
        <v>497</v>
      </c>
      <c r="BX10" s="359" t="s">
        <v>498</v>
      </c>
      <c r="BY10" s="359" t="s">
        <v>496</v>
      </c>
      <c r="BZ10" s="359" t="s">
        <v>497</v>
      </c>
      <c r="CA10" s="359" t="s">
        <v>498</v>
      </c>
      <c r="CB10" s="1067"/>
      <c r="CC10" s="1149"/>
      <c r="CD10" s="1150"/>
      <c r="CE10" s="1150"/>
      <c r="CF10" s="336" t="s">
        <v>496</v>
      </c>
      <c r="CG10" s="336" t="s">
        <v>497</v>
      </c>
      <c r="CH10" s="336" t="s">
        <v>496</v>
      </c>
      <c r="CI10" s="336" t="s">
        <v>497</v>
      </c>
      <c r="CJ10" s="336" t="s">
        <v>496</v>
      </c>
      <c r="CK10" s="336" t="s">
        <v>497</v>
      </c>
      <c r="CL10" s="336" t="s">
        <v>496</v>
      </c>
      <c r="CM10" s="336" t="s">
        <v>497</v>
      </c>
      <c r="CN10" s="287" t="s">
        <v>498</v>
      </c>
      <c r="CO10" s="287" t="s">
        <v>496</v>
      </c>
      <c r="CP10" s="287" t="s">
        <v>497</v>
      </c>
      <c r="CQ10" s="287" t="s">
        <v>496</v>
      </c>
      <c r="CR10" s="287" t="s">
        <v>497</v>
      </c>
      <c r="CS10" s="287" t="s">
        <v>496</v>
      </c>
      <c r="CT10" s="287" t="s">
        <v>497</v>
      </c>
      <c r="CU10" s="287" t="s">
        <v>496</v>
      </c>
      <c r="CV10" s="287" t="s">
        <v>497</v>
      </c>
      <c r="CW10" s="287" t="s">
        <v>498</v>
      </c>
      <c r="CX10" s="287" t="s">
        <v>496</v>
      </c>
      <c r="CY10" s="287" t="s">
        <v>497</v>
      </c>
      <c r="CZ10" s="287" t="s">
        <v>496</v>
      </c>
      <c r="DA10" s="287" t="s">
        <v>497</v>
      </c>
      <c r="DB10" s="287" t="s">
        <v>496</v>
      </c>
      <c r="DC10" s="287" t="s">
        <v>497</v>
      </c>
      <c r="DD10" s="287" t="s">
        <v>496</v>
      </c>
      <c r="DE10" s="287" t="s">
        <v>497</v>
      </c>
      <c r="DF10" s="287" t="s">
        <v>498</v>
      </c>
      <c r="DG10" s="287" t="s">
        <v>496</v>
      </c>
      <c r="DH10" s="287" t="s">
        <v>497</v>
      </c>
      <c r="DI10" s="287" t="s">
        <v>496</v>
      </c>
      <c r="DJ10" s="287" t="s">
        <v>497</v>
      </c>
      <c r="DK10" s="287" t="s">
        <v>496</v>
      </c>
      <c r="DL10" s="287" t="s">
        <v>497</v>
      </c>
      <c r="DM10" s="287" t="s">
        <v>496</v>
      </c>
      <c r="DN10" s="287" t="s">
        <v>497</v>
      </c>
      <c r="DO10" s="287" t="s">
        <v>498</v>
      </c>
      <c r="DP10" s="287" t="s">
        <v>496</v>
      </c>
      <c r="DQ10" s="287" t="s">
        <v>497</v>
      </c>
      <c r="DR10" s="287" t="s">
        <v>498</v>
      </c>
      <c r="DS10" s="1086"/>
    </row>
    <row r="11" spans="1:123" ht="22.5" customHeight="1">
      <c r="A11" s="332">
        <v>1</v>
      </c>
      <c r="B11" s="293" t="s">
        <v>440</v>
      </c>
      <c r="C11" s="293" t="s">
        <v>500</v>
      </c>
      <c r="D11" s="354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60">
        <f t="shared" ref="R11" si="0">SUM(D11:Q11)</f>
        <v>0</v>
      </c>
      <c r="S11" s="354"/>
      <c r="T11" s="355"/>
      <c r="U11" s="361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60">
        <f t="shared" ref="AG11" si="1">SUM(S11:AF11)</f>
        <v>0</v>
      </c>
      <c r="AH11" s="362">
        <v>429900</v>
      </c>
      <c r="AI11" s="377">
        <f t="shared" ref="AI11" si="2">CEILING((AM11*(AU11+BD11)+AN11*(BM11+BV11-BT11-BR11)+CD11*(CL11+CU11)+CE11*(DD11+DM11-DK11))*1.18,100)</f>
        <v>560000</v>
      </c>
      <c r="AJ11" s="298">
        <f t="shared" ref="AJ11" si="3">CEILING(CB11+DS11,100)</f>
        <v>658100</v>
      </c>
      <c r="AK11" s="300">
        <f t="shared" ref="AK11" si="4">AI11-AJ11</f>
        <v>-98100</v>
      </c>
      <c r="AL11" s="363"/>
      <c r="AM11" s="364">
        <v>22844.38</v>
      </c>
      <c r="AN11" s="365">
        <v>22844.38</v>
      </c>
      <c r="AO11" s="366">
        <v>1.6</v>
      </c>
      <c r="AP11" s="366"/>
      <c r="AQ11" s="366">
        <v>1.8</v>
      </c>
      <c r="AR11" s="366"/>
      <c r="AS11" s="366">
        <v>1.3</v>
      </c>
      <c r="AT11" s="366"/>
      <c r="AU11" s="367">
        <f t="shared" ref="AU11:AV11" si="5">AO11+AQ11+AS11</f>
        <v>4.7</v>
      </c>
      <c r="AV11" s="368">
        <f t="shared" si="5"/>
        <v>0</v>
      </c>
      <c r="AW11" s="368">
        <f t="shared" ref="AW11" si="6">AU11-AV11</f>
        <v>4.7</v>
      </c>
      <c r="AX11" s="366">
        <v>1.2</v>
      </c>
      <c r="AY11" s="366"/>
      <c r="AZ11" s="366">
        <v>1</v>
      </c>
      <c r="BA11" s="366"/>
      <c r="BB11" s="366">
        <v>0.5</v>
      </c>
      <c r="BC11" s="366"/>
      <c r="BD11" s="367">
        <f t="shared" ref="BD11:BE11" si="7">AX11+AZ11+BB11</f>
        <v>2.7</v>
      </c>
      <c r="BE11" s="368">
        <f t="shared" si="7"/>
        <v>0</v>
      </c>
      <c r="BF11" s="368">
        <f t="shared" ref="BF11" si="8">BD11-BE11</f>
        <v>2.7</v>
      </c>
      <c r="BG11" s="366">
        <v>0.3</v>
      </c>
      <c r="BH11" s="366"/>
      <c r="BI11" s="366">
        <v>0.3</v>
      </c>
      <c r="BJ11" s="366"/>
      <c r="BK11" s="366">
        <v>0.3</v>
      </c>
      <c r="BL11" s="366"/>
      <c r="BM11" s="367">
        <f t="shared" ref="BM11:BN11" si="9">BG11+BI11+BK11</f>
        <v>0.89999999999999991</v>
      </c>
      <c r="BN11" s="368">
        <f t="shared" si="9"/>
        <v>0</v>
      </c>
      <c r="BO11" s="368">
        <f t="shared" ref="BO11" si="10">BM11-BN11</f>
        <v>0.89999999999999991</v>
      </c>
      <c r="BP11" s="366">
        <v>0.5</v>
      </c>
      <c r="BQ11" s="366"/>
      <c r="BR11" s="366">
        <v>1</v>
      </c>
      <c r="BS11" s="366"/>
      <c r="BT11" s="366">
        <v>1.2</v>
      </c>
      <c r="BU11" s="375"/>
      <c r="BV11" s="367">
        <f t="shared" ref="BV11:BW11" si="11">BP11+BR11+BT11</f>
        <v>2.7</v>
      </c>
      <c r="BW11" s="368">
        <f t="shared" si="11"/>
        <v>0</v>
      </c>
      <c r="BX11" s="368">
        <f t="shared" ref="BX11" si="12">BV11-BW11</f>
        <v>2.7</v>
      </c>
      <c r="BY11" s="369">
        <f t="shared" ref="BY11:BZ11" si="13">SUM(BV11,BM11,BD11,AU11)</f>
        <v>11</v>
      </c>
      <c r="BZ11" s="369">
        <f t="shared" si="13"/>
        <v>0</v>
      </c>
      <c r="CA11" s="370">
        <f t="shared" ref="CA11" si="14">BY11-BZ11</f>
        <v>11</v>
      </c>
      <c r="CB11" s="310">
        <f t="shared" ref="CB11" si="15">(AM11*(AU11+BD11)+AN11*(BM11+BV11))*1.18</f>
        <v>296520.05239999999</v>
      </c>
      <c r="CC11" s="376"/>
      <c r="CD11" s="371">
        <v>22695.14</v>
      </c>
      <c r="CE11" s="371">
        <v>22695.14</v>
      </c>
      <c r="CF11" s="326">
        <f>'931'!DF11+'933'!AO11</f>
        <v>1.9333333333333336</v>
      </c>
      <c r="CG11" s="326"/>
      <c r="CH11" s="326">
        <f>'931'!DH11+'933'!AQ11</f>
        <v>2.0499999999999998</v>
      </c>
      <c r="CI11" s="326"/>
      <c r="CJ11" s="326">
        <f>'931'!DJ11+'933'!AS11</f>
        <v>1.55</v>
      </c>
      <c r="CK11" s="326"/>
      <c r="CL11" s="372">
        <f t="shared" ref="CL11" si="16">SUM(CF11:CJ11)</f>
        <v>5.5333333333333332</v>
      </c>
      <c r="CM11" s="373">
        <f t="shared" ref="CM11" si="17">CG11+CI11+CK11</f>
        <v>0</v>
      </c>
      <c r="CN11" s="374">
        <f t="shared" ref="CN11" si="18">CL11-CM11</f>
        <v>5.5333333333333332</v>
      </c>
      <c r="CO11" s="326">
        <f>'931'!DO11+'933'!AX11</f>
        <v>1.45</v>
      </c>
      <c r="CP11" s="326"/>
      <c r="CQ11" s="326">
        <f>'931'!DQ11+'933'!AZ11</f>
        <v>1.25</v>
      </c>
      <c r="CR11" s="326"/>
      <c r="CS11" s="326">
        <f>'931'!DS11+'933'!BB11</f>
        <v>0.75</v>
      </c>
      <c r="CT11" s="333"/>
      <c r="CU11" s="372">
        <f t="shared" ref="CU11" si="19">SUM(CO11:CS11)</f>
        <v>3.45</v>
      </c>
      <c r="CV11" s="373">
        <f t="shared" ref="CV11" si="20">CP11+CR11+CT11</f>
        <v>0</v>
      </c>
      <c r="CW11" s="374">
        <f t="shared" ref="CW11" si="21">CU11-CV11</f>
        <v>3.45</v>
      </c>
      <c r="CX11" s="326">
        <f>'931'!DX11+'933'!BG11</f>
        <v>0.3833333333333333</v>
      </c>
      <c r="CY11" s="326"/>
      <c r="CZ11" s="326">
        <f>'931'!DZ11+'933'!BI11</f>
        <v>0.3833333333333333</v>
      </c>
      <c r="DA11" s="326"/>
      <c r="DB11" s="326">
        <f>'931'!EB11+'933'!BK11</f>
        <v>0.3833333333333333</v>
      </c>
      <c r="DC11" s="326"/>
      <c r="DD11" s="372">
        <f t="shared" ref="DD11" si="22">SUM(CX11:DB11)</f>
        <v>1.1499999999999999</v>
      </c>
      <c r="DE11" s="373">
        <f t="shared" ref="DE11" si="23">CY11+DA11+DC11</f>
        <v>0</v>
      </c>
      <c r="DF11" s="374">
        <f t="shared" ref="DF11" si="24">DD11-DE11</f>
        <v>1.1499999999999999</v>
      </c>
      <c r="DG11" s="326">
        <f>'931'!EG11+'933'!BP11</f>
        <v>0.66666666666666674</v>
      </c>
      <c r="DH11" s="326"/>
      <c r="DI11" s="326">
        <f>'931'!EI11+'933'!BR11</f>
        <v>1.25</v>
      </c>
      <c r="DJ11" s="326"/>
      <c r="DK11" s="326">
        <f>'931'!EK11+'933'!BT11</f>
        <v>1.45</v>
      </c>
      <c r="DL11" s="326"/>
      <c r="DM11" s="372">
        <f t="shared" ref="DM11" si="25">SUM(DG11:DK11)</f>
        <v>3.3666666666666667</v>
      </c>
      <c r="DN11" s="373">
        <f t="shared" ref="DN11" si="26">DH11+DJ11+DL11</f>
        <v>0</v>
      </c>
      <c r="DO11" s="374">
        <f t="shared" ref="DO11" si="27">DM11-DN11</f>
        <v>3.3666666666666667</v>
      </c>
      <c r="DP11" s="372">
        <f t="shared" ref="DP11:DQ11" si="28">SUM(DM11,DD11,CU11,CL11)</f>
        <v>13.5</v>
      </c>
      <c r="DQ11" s="373">
        <f t="shared" si="28"/>
        <v>0</v>
      </c>
      <c r="DR11" s="374">
        <f t="shared" ref="DR11" si="29">DP11-DQ11</f>
        <v>13.5</v>
      </c>
      <c r="DS11" s="321">
        <f t="shared" ref="DS11" si="30">(CD11*(CL11+CU11)+CE11*(DD11+DM11))*1.18</f>
        <v>361533.58020000003</v>
      </c>
    </row>
    <row r="12" spans="1:123" ht="48.75" customHeight="1">
      <c r="A12" s="334" t="s">
        <v>443</v>
      </c>
      <c r="B12" s="91"/>
    </row>
    <row r="13" spans="1:123" ht="15.75">
      <c r="A13" s="1097">
        <v>341949</v>
      </c>
      <c r="B13" s="1097"/>
    </row>
  </sheetData>
  <mergeCells count="86">
    <mergeCell ref="DK9:DL9"/>
    <mergeCell ref="DM9:DO9"/>
    <mergeCell ref="CO9:CP9"/>
    <mergeCell ref="CQ9:CR9"/>
    <mergeCell ref="CS9:CT9"/>
    <mergeCell ref="CU9:CW9"/>
    <mergeCell ref="CX9:CY9"/>
    <mergeCell ref="CZ9:DA9"/>
    <mergeCell ref="A13:B13"/>
    <mergeCell ref="DB9:DC9"/>
    <mergeCell ref="DD9:DF9"/>
    <mergeCell ref="DG9:DH9"/>
    <mergeCell ref="DI9:DJ9"/>
    <mergeCell ref="BV9:BX9"/>
    <mergeCell ref="BY9:CA9"/>
    <mergeCell ref="AC9:AC10"/>
    <mergeCell ref="BG9:BH9"/>
    <mergeCell ref="AE9:AE10"/>
    <mergeCell ref="AF9:AF10"/>
    <mergeCell ref="AG9:AG10"/>
    <mergeCell ref="AO9:AP9"/>
    <mergeCell ref="AQ9:AR9"/>
    <mergeCell ref="AS9:AT9"/>
    <mergeCell ref="AU9:AW9"/>
    <mergeCell ref="AX9:AY9"/>
    <mergeCell ref="AZ9:BA9"/>
    <mergeCell ref="BB9:BC9"/>
    <mergeCell ref="BD9:BF9"/>
    <mergeCell ref="X9:X10"/>
    <mergeCell ref="Y9:Y10"/>
    <mergeCell ref="Z9:Z10"/>
    <mergeCell ref="AA9:AA10"/>
    <mergeCell ref="AB9:AB10"/>
    <mergeCell ref="S9:S10"/>
    <mergeCell ref="T9:T10"/>
    <mergeCell ref="U9:U10"/>
    <mergeCell ref="V9:V10"/>
    <mergeCell ref="W9:W10"/>
    <mergeCell ref="CC8:CC10"/>
    <mergeCell ref="CD8:CD10"/>
    <mergeCell ref="CE8:CE10"/>
    <mergeCell ref="CF8:DR8"/>
    <mergeCell ref="AH7:AH10"/>
    <mergeCell ref="CF9:CG9"/>
    <mergeCell ref="CH9:CI9"/>
    <mergeCell ref="CJ9:CK9"/>
    <mergeCell ref="CL9:CN9"/>
    <mergeCell ref="BI9:BJ9"/>
    <mergeCell ref="BK9:BL9"/>
    <mergeCell ref="BM9:BO9"/>
    <mergeCell ref="BP9:BQ9"/>
    <mergeCell ref="BR9:BS9"/>
    <mergeCell ref="BT9:BU9"/>
    <mergeCell ref="DP9:DR9"/>
    <mergeCell ref="DS8:DS10"/>
    <mergeCell ref="D9:D10"/>
    <mergeCell ref="E9:E10"/>
    <mergeCell ref="F9:F10"/>
    <mergeCell ref="G9:G10"/>
    <mergeCell ref="H9:H10"/>
    <mergeCell ref="AI7:AI10"/>
    <mergeCell ref="AJ7:AJ10"/>
    <mergeCell ref="AK7:AK10"/>
    <mergeCell ref="AL7:CB7"/>
    <mergeCell ref="CC7:DS7"/>
    <mergeCell ref="AL8:AL10"/>
    <mergeCell ref="AM8:AM10"/>
    <mergeCell ref="AN8:AN10"/>
    <mergeCell ref="AO8:CA8"/>
    <mergeCell ref="CB8:CB10"/>
    <mergeCell ref="A7:A10"/>
    <mergeCell ref="B7:B10"/>
    <mergeCell ref="C7:C10"/>
    <mergeCell ref="D7:R8"/>
    <mergeCell ref="S7:AG8"/>
    <mergeCell ref="I9:I10"/>
    <mergeCell ref="J9:J10"/>
    <mergeCell ref="K9:K10"/>
    <mergeCell ref="L9:L10"/>
    <mergeCell ref="R9:R10"/>
    <mergeCell ref="M9:M10"/>
    <mergeCell ref="N9:N10"/>
    <mergeCell ref="O9:O10"/>
    <mergeCell ref="P9:P10"/>
    <mergeCell ref="Q9:Q10"/>
    <mergeCell ref="AD9:AD10"/>
  </mergeCells>
  <pageMargins left="0.23622047244094491" right="0.19685039370078741" top="0.31496062992125984" bottom="0.19685039370078741" header="0.31496062992125984" footer="0.19685039370078741"/>
  <pageSetup paperSize="9" scal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99"/>
  <sheetViews>
    <sheetView zoomScale="80" zoomScaleNormal="80" workbookViewId="0">
      <pane xSplit="1" ySplit="5" topLeftCell="B70" activePane="bottomRight" state="frozen"/>
      <selection activeCell="N84" sqref="N84"/>
      <selection pane="topRight" activeCell="N84" sqref="N84"/>
      <selection pane="bottomLeft" activeCell="N84" sqref="N84"/>
      <selection pane="bottomRight" activeCell="N84" sqref="N84"/>
    </sheetView>
  </sheetViews>
  <sheetFormatPr defaultRowHeight="12.75"/>
  <cols>
    <col min="1" max="1" width="6.5703125" customWidth="1"/>
    <col min="2" max="2" width="46.85546875" customWidth="1"/>
    <col min="3" max="3" width="13.140625" hidden="1" customWidth="1"/>
    <col min="4" max="4" width="15" hidden="1" customWidth="1"/>
    <col min="5" max="5" width="16.140625" hidden="1" customWidth="1"/>
    <col min="6" max="6" width="13.140625" hidden="1" customWidth="1"/>
    <col min="7" max="7" width="15" hidden="1" customWidth="1"/>
    <col min="8" max="8" width="16.140625" hidden="1" customWidth="1"/>
    <col min="9" max="9" width="13.140625" hidden="1" customWidth="1"/>
    <col min="10" max="10" width="15" hidden="1" customWidth="1"/>
    <col min="11" max="11" width="16.140625" hidden="1" customWidth="1"/>
    <col min="12" max="13" width="13.140625" customWidth="1"/>
    <col min="14" max="14" width="15.7109375" customWidth="1"/>
    <col min="15" max="16" width="13.140625" customWidth="1"/>
    <col min="17" max="17" width="16.28515625" customWidth="1"/>
    <col min="18" max="19" width="13.140625" customWidth="1"/>
    <col min="20" max="20" width="16.28515625" customWidth="1"/>
    <col min="257" max="257" width="6.5703125" customWidth="1"/>
    <col min="258" max="258" width="46.85546875" customWidth="1"/>
    <col min="259" max="267" width="0" hidden="1" customWidth="1"/>
    <col min="268" max="269" width="13.140625" customWidth="1"/>
    <col min="270" max="270" width="15.7109375" customWidth="1"/>
    <col min="271" max="272" width="13.140625" customWidth="1"/>
    <col min="273" max="273" width="16.28515625" customWidth="1"/>
    <col min="274" max="275" width="13.140625" customWidth="1"/>
    <col min="276" max="276" width="16.28515625" customWidth="1"/>
    <col min="513" max="513" width="6.5703125" customWidth="1"/>
    <col min="514" max="514" width="46.85546875" customWidth="1"/>
    <col min="515" max="523" width="0" hidden="1" customWidth="1"/>
    <col min="524" max="525" width="13.140625" customWidth="1"/>
    <col min="526" max="526" width="15.7109375" customWidth="1"/>
    <col min="527" max="528" width="13.140625" customWidth="1"/>
    <col min="529" max="529" width="16.28515625" customWidth="1"/>
    <col min="530" max="531" width="13.140625" customWidth="1"/>
    <col min="532" max="532" width="16.28515625" customWidth="1"/>
    <col min="769" max="769" width="6.5703125" customWidth="1"/>
    <col min="770" max="770" width="46.85546875" customWidth="1"/>
    <col min="771" max="779" width="0" hidden="1" customWidth="1"/>
    <col min="780" max="781" width="13.140625" customWidth="1"/>
    <col min="782" max="782" width="15.7109375" customWidth="1"/>
    <col min="783" max="784" width="13.140625" customWidth="1"/>
    <col min="785" max="785" width="16.28515625" customWidth="1"/>
    <col min="786" max="787" width="13.140625" customWidth="1"/>
    <col min="788" max="788" width="16.28515625" customWidth="1"/>
    <col min="1025" max="1025" width="6.5703125" customWidth="1"/>
    <col min="1026" max="1026" width="46.85546875" customWidth="1"/>
    <col min="1027" max="1035" width="0" hidden="1" customWidth="1"/>
    <col min="1036" max="1037" width="13.140625" customWidth="1"/>
    <col min="1038" max="1038" width="15.7109375" customWidth="1"/>
    <col min="1039" max="1040" width="13.140625" customWidth="1"/>
    <col min="1041" max="1041" width="16.28515625" customWidth="1"/>
    <col min="1042" max="1043" width="13.140625" customWidth="1"/>
    <col min="1044" max="1044" width="16.28515625" customWidth="1"/>
    <col min="1281" max="1281" width="6.5703125" customWidth="1"/>
    <col min="1282" max="1282" width="46.85546875" customWidth="1"/>
    <col min="1283" max="1291" width="0" hidden="1" customWidth="1"/>
    <col min="1292" max="1293" width="13.140625" customWidth="1"/>
    <col min="1294" max="1294" width="15.7109375" customWidth="1"/>
    <col min="1295" max="1296" width="13.140625" customWidth="1"/>
    <col min="1297" max="1297" width="16.28515625" customWidth="1"/>
    <col min="1298" max="1299" width="13.140625" customWidth="1"/>
    <col min="1300" max="1300" width="16.28515625" customWidth="1"/>
    <col min="1537" max="1537" width="6.5703125" customWidth="1"/>
    <col min="1538" max="1538" width="46.85546875" customWidth="1"/>
    <col min="1539" max="1547" width="0" hidden="1" customWidth="1"/>
    <col min="1548" max="1549" width="13.140625" customWidth="1"/>
    <col min="1550" max="1550" width="15.7109375" customWidth="1"/>
    <col min="1551" max="1552" width="13.140625" customWidth="1"/>
    <col min="1553" max="1553" width="16.28515625" customWidth="1"/>
    <col min="1554" max="1555" width="13.140625" customWidth="1"/>
    <col min="1556" max="1556" width="16.28515625" customWidth="1"/>
    <col min="1793" max="1793" width="6.5703125" customWidth="1"/>
    <col min="1794" max="1794" width="46.85546875" customWidth="1"/>
    <col min="1795" max="1803" width="0" hidden="1" customWidth="1"/>
    <col min="1804" max="1805" width="13.140625" customWidth="1"/>
    <col min="1806" max="1806" width="15.7109375" customWidth="1"/>
    <col min="1807" max="1808" width="13.140625" customWidth="1"/>
    <col min="1809" max="1809" width="16.28515625" customWidth="1"/>
    <col min="1810" max="1811" width="13.140625" customWidth="1"/>
    <col min="1812" max="1812" width="16.28515625" customWidth="1"/>
    <col min="2049" max="2049" width="6.5703125" customWidth="1"/>
    <col min="2050" max="2050" width="46.85546875" customWidth="1"/>
    <col min="2051" max="2059" width="0" hidden="1" customWidth="1"/>
    <col min="2060" max="2061" width="13.140625" customWidth="1"/>
    <col min="2062" max="2062" width="15.7109375" customWidth="1"/>
    <col min="2063" max="2064" width="13.140625" customWidth="1"/>
    <col min="2065" max="2065" width="16.28515625" customWidth="1"/>
    <col min="2066" max="2067" width="13.140625" customWidth="1"/>
    <col min="2068" max="2068" width="16.28515625" customWidth="1"/>
    <col min="2305" max="2305" width="6.5703125" customWidth="1"/>
    <col min="2306" max="2306" width="46.85546875" customWidth="1"/>
    <col min="2307" max="2315" width="0" hidden="1" customWidth="1"/>
    <col min="2316" max="2317" width="13.140625" customWidth="1"/>
    <col min="2318" max="2318" width="15.7109375" customWidth="1"/>
    <col min="2319" max="2320" width="13.140625" customWidth="1"/>
    <col min="2321" max="2321" width="16.28515625" customWidth="1"/>
    <col min="2322" max="2323" width="13.140625" customWidth="1"/>
    <col min="2324" max="2324" width="16.28515625" customWidth="1"/>
    <col min="2561" max="2561" width="6.5703125" customWidth="1"/>
    <col min="2562" max="2562" width="46.85546875" customWidth="1"/>
    <col min="2563" max="2571" width="0" hidden="1" customWidth="1"/>
    <col min="2572" max="2573" width="13.140625" customWidth="1"/>
    <col min="2574" max="2574" width="15.7109375" customWidth="1"/>
    <col min="2575" max="2576" width="13.140625" customWidth="1"/>
    <col min="2577" max="2577" width="16.28515625" customWidth="1"/>
    <col min="2578" max="2579" width="13.140625" customWidth="1"/>
    <col min="2580" max="2580" width="16.28515625" customWidth="1"/>
    <col min="2817" max="2817" width="6.5703125" customWidth="1"/>
    <col min="2818" max="2818" width="46.85546875" customWidth="1"/>
    <col min="2819" max="2827" width="0" hidden="1" customWidth="1"/>
    <col min="2828" max="2829" width="13.140625" customWidth="1"/>
    <col min="2830" max="2830" width="15.7109375" customWidth="1"/>
    <col min="2831" max="2832" width="13.140625" customWidth="1"/>
    <col min="2833" max="2833" width="16.28515625" customWidth="1"/>
    <col min="2834" max="2835" width="13.140625" customWidth="1"/>
    <col min="2836" max="2836" width="16.28515625" customWidth="1"/>
    <col min="3073" max="3073" width="6.5703125" customWidth="1"/>
    <col min="3074" max="3074" width="46.85546875" customWidth="1"/>
    <col min="3075" max="3083" width="0" hidden="1" customWidth="1"/>
    <col min="3084" max="3085" width="13.140625" customWidth="1"/>
    <col min="3086" max="3086" width="15.7109375" customWidth="1"/>
    <col min="3087" max="3088" width="13.140625" customWidth="1"/>
    <col min="3089" max="3089" width="16.28515625" customWidth="1"/>
    <col min="3090" max="3091" width="13.140625" customWidth="1"/>
    <col min="3092" max="3092" width="16.28515625" customWidth="1"/>
    <col min="3329" max="3329" width="6.5703125" customWidth="1"/>
    <col min="3330" max="3330" width="46.85546875" customWidth="1"/>
    <col min="3331" max="3339" width="0" hidden="1" customWidth="1"/>
    <col min="3340" max="3341" width="13.140625" customWidth="1"/>
    <col min="3342" max="3342" width="15.7109375" customWidth="1"/>
    <col min="3343" max="3344" width="13.140625" customWidth="1"/>
    <col min="3345" max="3345" width="16.28515625" customWidth="1"/>
    <col min="3346" max="3347" width="13.140625" customWidth="1"/>
    <col min="3348" max="3348" width="16.28515625" customWidth="1"/>
    <col min="3585" max="3585" width="6.5703125" customWidth="1"/>
    <col min="3586" max="3586" width="46.85546875" customWidth="1"/>
    <col min="3587" max="3595" width="0" hidden="1" customWidth="1"/>
    <col min="3596" max="3597" width="13.140625" customWidth="1"/>
    <col min="3598" max="3598" width="15.7109375" customWidth="1"/>
    <col min="3599" max="3600" width="13.140625" customWidth="1"/>
    <col min="3601" max="3601" width="16.28515625" customWidth="1"/>
    <col min="3602" max="3603" width="13.140625" customWidth="1"/>
    <col min="3604" max="3604" width="16.28515625" customWidth="1"/>
    <col min="3841" max="3841" width="6.5703125" customWidth="1"/>
    <col min="3842" max="3842" width="46.85546875" customWidth="1"/>
    <col min="3843" max="3851" width="0" hidden="1" customWidth="1"/>
    <col min="3852" max="3853" width="13.140625" customWidth="1"/>
    <col min="3854" max="3854" width="15.7109375" customWidth="1"/>
    <col min="3855" max="3856" width="13.140625" customWidth="1"/>
    <col min="3857" max="3857" width="16.28515625" customWidth="1"/>
    <col min="3858" max="3859" width="13.140625" customWidth="1"/>
    <col min="3860" max="3860" width="16.28515625" customWidth="1"/>
    <col min="4097" max="4097" width="6.5703125" customWidth="1"/>
    <col min="4098" max="4098" width="46.85546875" customWidth="1"/>
    <col min="4099" max="4107" width="0" hidden="1" customWidth="1"/>
    <col min="4108" max="4109" width="13.140625" customWidth="1"/>
    <col min="4110" max="4110" width="15.7109375" customWidth="1"/>
    <col min="4111" max="4112" width="13.140625" customWidth="1"/>
    <col min="4113" max="4113" width="16.28515625" customWidth="1"/>
    <col min="4114" max="4115" width="13.140625" customWidth="1"/>
    <col min="4116" max="4116" width="16.28515625" customWidth="1"/>
    <col min="4353" max="4353" width="6.5703125" customWidth="1"/>
    <col min="4354" max="4354" width="46.85546875" customWidth="1"/>
    <col min="4355" max="4363" width="0" hidden="1" customWidth="1"/>
    <col min="4364" max="4365" width="13.140625" customWidth="1"/>
    <col min="4366" max="4366" width="15.7109375" customWidth="1"/>
    <col min="4367" max="4368" width="13.140625" customWidth="1"/>
    <col min="4369" max="4369" width="16.28515625" customWidth="1"/>
    <col min="4370" max="4371" width="13.140625" customWidth="1"/>
    <col min="4372" max="4372" width="16.28515625" customWidth="1"/>
    <col min="4609" max="4609" width="6.5703125" customWidth="1"/>
    <col min="4610" max="4610" width="46.85546875" customWidth="1"/>
    <col min="4611" max="4619" width="0" hidden="1" customWidth="1"/>
    <col min="4620" max="4621" width="13.140625" customWidth="1"/>
    <col min="4622" max="4622" width="15.7109375" customWidth="1"/>
    <col min="4623" max="4624" width="13.140625" customWidth="1"/>
    <col min="4625" max="4625" width="16.28515625" customWidth="1"/>
    <col min="4626" max="4627" width="13.140625" customWidth="1"/>
    <col min="4628" max="4628" width="16.28515625" customWidth="1"/>
    <col min="4865" max="4865" width="6.5703125" customWidth="1"/>
    <col min="4866" max="4866" width="46.85546875" customWidth="1"/>
    <col min="4867" max="4875" width="0" hidden="1" customWidth="1"/>
    <col min="4876" max="4877" width="13.140625" customWidth="1"/>
    <col min="4878" max="4878" width="15.7109375" customWidth="1"/>
    <col min="4879" max="4880" width="13.140625" customWidth="1"/>
    <col min="4881" max="4881" width="16.28515625" customWidth="1"/>
    <col min="4882" max="4883" width="13.140625" customWidth="1"/>
    <col min="4884" max="4884" width="16.28515625" customWidth="1"/>
    <col min="5121" max="5121" width="6.5703125" customWidth="1"/>
    <col min="5122" max="5122" width="46.85546875" customWidth="1"/>
    <col min="5123" max="5131" width="0" hidden="1" customWidth="1"/>
    <col min="5132" max="5133" width="13.140625" customWidth="1"/>
    <col min="5134" max="5134" width="15.7109375" customWidth="1"/>
    <col min="5135" max="5136" width="13.140625" customWidth="1"/>
    <col min="5137" max="5137" width="16.28515625" customWidth="1"/>
    <col min="5138" max="5139" width="13.140625" customWidth="1"/>
    <col min="5140" max="5140" width="16.28515625" customWidth="1"/>
    <col min="5377" max="5377" width="6.5703125" customWidth="1"/>
    <col min="5378" max="5378" width="46.85546875" customWidth="1"/>
    <col min="5379" max="5387" width="0" hidden="1" customWidth="1"/>
    <col min="5388" max="5389" width="13.140625" customWidth="1"/>
    <col min="5390" max="5390" width="15.7109375" customWidth="1"/>
    <col min="5391" max="5392" width="13.140625" customWidth="1"/>
    <col min="5393" max="5393" width="16.28515625" customWidth="1"/>
    <col min="5394" max="5395" width="13.140625" customWidth="1"/>
    <col min="5396" max="5396" width="16.28515625" customWidth="1"/>
    <col min="5633" max="5633" width="6.5703125" customWidth="1"/>
    <col min="5634" max="5634" width="46.85546875" customWidth="1"/>
    <col min="5635" max="5643" width="0" hidden="1" customWidth="1"/>
    <col min="5644" max="5645" width="13.140625" customWidth="1"/>
    <col min="5646" max="5646" width="15.7109375" customWidth="1"/>
    <col min="5647" max="5648" width="13.140625" customWidth="1"/>
    <col min="5649" max="5649" width="16.28515625" customWidth="1"/>
    <col min="5650" max="5651" width="13.140625" customWidth="1"/>
    <col min="5652" max="5652" width="16.28515625" customWidth="1"/>
    <col min="5889" max="5889" width="6.5703125" customWidth="1"/>
    <col min="5890" max="5890" width="46.85546875" customWidth="1"/>
    <col min="5891" max="5899" width="0" hidden="1" customWidth="1"/>
    <col min="5900" max="5901" width="13.140625" customWidth="1"/>
    <col min="5902" max="5902" width="15.7109375" customWidth="1"/>
    <col min="5903" max="5904" width="13.140625" customWidth="1"/>
    <col min="5905" max="5905" width="16.28515625" customWidth="1"/>
    <col min="5906" max="5907" width="13.140625" customWidth="1"/>
    <col min="5908" max="5908" width="16.28515625" customWidth="1"/>
    <col min="6145" max="6145" width="6.5703125" customWidth="1"/>
    <col min="6146" max="6146" width="46.85546875" customWidth="1"/>
    <col min="6147" max="6155" width="0" hidden="1" customWidth="1"/>
    <col min="6156" max="6157" width="13.140625" customWidth="1"/>
    <col min="6158" max="6158" width="15.7109375" customWidth="1"/>
    <col min="6159" max="6160" width="13.140625" customWidth="1"/>
    <col min="6161" max="6161" width="16.28515625" customWidth="1"/>
    <col min="6162" max="6163" width="13.140625" customWidth="1"/>
    <col min="6164" max="6164" width="16.28515625" customWidth="1"/>
    <col min="6401" max="6401" width="6.5703125" customWidth="1"/>
    <col min="6402" max="6402" width="46.85546875" customWidth="1"/>
    <col min="6403" max="6411" width="0" hidden="1" customWidth="1"/>
    <col min="6412" max="6413" width="13.140625" customWidth="1"/>
    <col min="6414" max="6414" width="15.7109375" customWidth="1"/>
    <col min="6415" max="6416" width="13.140625" customWidth="1"/>
    <col min="6417" max="6417" width="16.28515625" customWidth="1"/>
    <col min="6418" max="6419" width="13.140625" customWidth="1"/>
    <col min="6420" max="6420" width="16.28515625" customWidth="1"/>
    <col min="6657" max="6657" width="6.5703125" customWidth="1"/>
    <col min="6658" max="6658" width="46.85546875" customWidth="1"/>
    <col min="6659" max="6667" width="0" hidden="1" customWidth="1"/>
    <col min="6668" max="6669" width="13.140625" customWidth="1"/>
    <col min="6670" max="6670" width="15.7109375" customWidth="1"/>
    <col min="6671" max="6672" width="13.140625" customWidth="1"/>
    <col min="6673" max="6673" width="16.28515625" customWidth="1"/>
    <col min="6674" max="6675" width="13.140625" customWidth="1"/>
    <col min="6676" max="6676" width="16.28515625" customWidth="1"/>
    <col min="6913" max="6913" width="6.5703125" customWidth="1"/>
    <col min="6914" max="6914" width="46.85546875" customWidth="1"/>
    <col min="6915" max="6923" width="0" hidden="1" customWidth="1"/>
    <col min="6924" max="6925" width="13.140625" customWidth="1"/>
    <col min="6926" max="6926" width="15.7109375" customWidth="1"/>
    <col min="6927" max="6928" width="13.140625" customWidth="1"/>
    <col min="6929" max="6929" width="16.28515625" customWidth="1"/>
    <col min="6930" max="6931" width="13.140625" customWidth="1"/>
    <col min="6932" max="6932" width="16.28515625" customWidth="1"/>
    <col min="7169" max="7169" width="6.5703125" customWidth="1"/>
    <col min="7170" max="7170" width="46.85546875" customWidth="1"/>
    <col min="7171" max="7179" width="0" hidden="1" customWidth="1"/>
    <col min="7180" max="7181" width="13.140625" customWidth="1"/>
    <col min="7182" max="7182" width="15.7109375" customWidth="1"/>
    <col min="7183" max="7184" width="13.140625" customWidth="1"/>
    <col min="7185" max="7185" width="16.28515625" customWidth="1"/>
    <col min="7186" max="7187" width="13.140625" customWidth="1"/>
    <col min="7188" max="7188" width="16.28515625" customWidth="1"/>
    <col min="7425" max="7425" width="6.5703125" customWidth="1"/>
    <col min="7426" max="7426" width="46.85546875" customWidth="1"/>
    <col min="7427" max="7435" width="0" hidden="1" customWidth="1"/>
    <col min="7436" max="7437" width="13.140625" customWidth="1"/>
    <col min="7438" max="7438" width="15.7109375" customWidth="1"/>
    <col min="7439" max="7440" width="13.140625" customWidth="1"/>
    <col min="7441" max="7441" width="16.28515625" customWidth="1"/>
    <col min="7442" max="7443" width="13.140625" customWidth="1"/>
    <col min="7444" max="7444" width="16.28515625" customWidth="1"/>
    <col min="7681" max="7681" width="6.5703125" customWidth="1"/>
    <col min="7682" max="7682" width="46.85546875" customWidth="1"/>
    <col min="7683" max="7691" width="0" hidden="1" customWidth="1"/>
    <col min="7692" max="7693" width="13.140625" customWidth="1"/>
    <col min="7694" max="7694" width="15.7109375" customWidth="1"/>
    <col min="7695" max="7696" width="13.140625" customWidth="1"/>
    <col min="7697" max="7697" width="16.28515625" customWidth="1"/>
    <col min="7698" max="7699" width="13.140625" customWidth="1"/>
    <col min="7700" max="7700" width="16.28515625" customWidth="1"/>
    <col min="7937" max="7937" width="6.5703125" customWidth="1"/>
    <col min="7938" max="7938" width="46.85546875" customWidth="1"/>
    <col min="7939" max="7947" width="0" hidden="1" customWidth="1"/>
    <col min="7948" max="7949" width="13.140625" customWidth="1"/>
    <col min="7950" max="7950" width="15.7109375" customWidth="1"/>
    <col min="7951" max="7952" width="13.140625" customWidth="1"/>
    <col min="7953" max="7953" width="16.28515625" customWidth="1"/>
    <col min="7954" max="7955" width="13.140625" customWidth="1"/>
    <col min="7956" max="7956" width="16.28515625" customWidth="1"/>
    <col min="8193" max="8193" width="6.5703125" customWidth="1"/>
    <col min="8194" max="8194" width="46.85546875" customWidth="1"/>
    <col min="8195" max="8203" width="0" hidden="1" customWidth="1"/>
    <col min="8204" max="8205" width="13.140625" customWidth="1"/>
    <col min="8206" max="8206" width="15.7109375" customWidth="1"/>
    <col min="8207" max="8208" width="13.140625" customWidth="1"/>
    <col min="8209" max="8209" width="16.28515625" customWidth="1"/>
    <col min="8210" max="8211" width="13.140625" customWidth="1"/>
    <col min="8212" max="8212" width="16.28515625" customWidth="1"/>
    <col min="8449" max="8449" width="6.5703125" customWidth="1"/>
    <col min="8450" max="8450" width="46.85546875" customWidth="1"/>
    <col min="8451" max="8459" width="0" hidden="1" customWidth="1"/>
    <col min="8460" max="8461" width="13.140625" customWidth="1"/>
    <col min="8462" max="8462" width="15.7109375" customWidth="1"/>
    <col min="8463" max="8464" width="13.140625" customWidth="1"/>
    <col min="8465" max="8465" width="16.28515625" customWidth="1"/>
    <col min="8466" max="8467" width="13.140625" customWidth="1"/>
    <col min="8468" max="8468" width="16.28515625" customWidth="1"/>
    <col min="8705" max="8705" width="6.5703125" customWidth="1"/>
    <col min="8706" max="8706" width="46.85546875" customWidth="1"/>
    <col min="8707" max="8715" width="0" hidden="1" customWidth="1"/>
    <col min="8716" max="8717" width="13.140625" customWidth="1"/>
    <col min="8718" max="8718" width="15.7109375" customWidth="1"/>
    <col min="8719" max="8720" width="13.140625" customWidth="1"/>
    <col min="8721" max="8721" width="16.28515625" customWidth="1"/>
    <col min="8722" max="8723" width="13.140625" customWidth="1"/>
    <col min="8724" max="8724" width="16.28515625" customWidth="1"/>
    <col min="8961" max="8961" width="6.5703125" customWidth="1"/>
    <col min="8962" max="8962" width="46.85546875" customWidth="1"/>
    <col min="8963" max="8971" width="0" hidden="1" customWidth="1"/>
    <col min="8972" max="8973" width="13.140625" customWidth="1"/>
    <col min="8974" max="8974" width="15.7109375" customWidth="1"/>
    <col min="8975" max="8976" width="13.140625" customWidth="1"/>
    <col min="8977" max="8977" width="16.28515625" customWidth="1"/>
    <col min="8978" max="8979" width="13.140625" customWidth="1"/>
    <col min="8980" max="8980" width="16.28515625" customWidth="1"/>
    <col min="9217" max="9217" width="6.5703125" customWidth="1"/>
    <col min="9218" max="9218" width="46.85546875" customWidth="1"/>
    <col min="9219" max="9227" width="0" hidden="1" customWidth="1"/>
    <col min="9228" max="9229" width="13.140625" customWidth="1"/>
    <col min="9230" max="9230" width="15.7109375" customWidth="1"/>
    <col min="9231" max="9232" width="13.140625" customWidth="1"/>
    <col min="9233" max="9233" width="16.28515625" customWidth="1"/>
    <col min="9234" max="9235" width="13.140625" customWidth="1"/>
    <col min="9236" max="9236" width="16.28515625" customWidth="1"/>
    <col min="9473" max="9473" width="6.5703125" customWidth="1"/>
    <col min="9474" max="9474" width="46.85546875" customWidth="1"/>
    <col min="9475" max="9483" width="0" hidden="1" customWidth="1"/>
    <col min="9484" max="9485" width="13.140625" customWidth="1"/>
    <col min="9486" max="9486" width="15.7109375" customWidth="1"/>
    <col min="9487" max="9488" width="13.140625" customWidth="1"/>
    <col min="9489" max="9489" width="16.28515625" customWidth="1"/>
    <col min="9490" max="9491" width="13.140625" customWidth="1"/>
    <col min="9492" max="9492" width="16.28515625" customWidth="1"/>
    <col min="9729" max="9729" width="6.5703125" customWidth="1"/>
    <col min="9730" max="9730" width="46.85546875" customWidth="1"/>
    <col min="9731" max="9739" width="0" hidden="1" customWidth="1"/>
    <col min="9740" max="9741" width="13.140625" customWidth="1"/>
    <col min="9742" max="9742" width="15.7109375" customWidth="1"/>
    <col min="9743" max="9744" width="13.140625" customWidth="1"/>
    <col min="9745" max="9745" width="16.28515625" customWidth="1"/>
    <col min="9746" max="9747" width="13.140625" customWidth="1"/>
    <col min="9748" max="9748" width="16.28515625" customWidth="1"/>
    <col min="9985" max="9985" width="6.5703125" customWidth="1"/>
    <col min="9986" max="9986" width="46.85546875" customWidth="1"/>
    <col min="9987" max="9995" width="0" hidden="1" customWidth="1"/>
    <col min="9996" max="9997" width="13.140625" customWidth="1"/>
    <col min="9998" max="9998" width="15.7109375" customWidth="1"/>
    <col min="9999" max="10000" width="13.140625" customWidth="1"/>
    <col min="10001" max="10001" width="16.28515625" customWidth="1"/>
    <col min="10002" max="10003" width="13.140625" customWidth="1"/>
    <col min="10004" max="10004" width="16.28515625" customWidth="1"/>
    <col min="10241" max="10241" width="6.5703125" customWidth="1"/>
    <col min="10242" max="10242" width="46.85546875" customWidth="1"/>
    <col min="10243" max="10251" width="0" hidden="1" customWidth="1"/>
    <col min="10252" max="10253" width="13.140625" customWidth="1"/>
    <col min="10254" max="10254" width="15.7109375" customWidth="1"/>
    <col min="10255" max="10256" width="13.140625" customWidth="1"/>
    <col min="10257" max="10257" width="16.28515625" customWidth="1"/>
    <col min="10258" max="10259" width="13.140625" customWidth="1"/>
    <col min="10260" max="10260" width="16.28515625" customWidth="1"/>
    <col min="10497" max="10497" width="6.5703125" customWidth="1"/>
    <col min="10498" max="10498" width="46.85546875" customWidth="1"/>
    <col min="10499" max="10507" width="0" hidden="1" customWidth="1"/>
    <col min="10508" max="10509" width="13.140625" customWidth="1"/>
    <col min="10510" max="10510" width="15.7109375" customWidth="1"/>
    <col min="10511" max="10512" width="13.140625" customWidth="1"/>
    <col min="10513" max="10513" width="16.28515625" customWidth="1"/>
    <col min="10514" max="10515" width="13.140625" customWidth="1"/>
    <col min="10516" max="10516" width="16.28515625" customWidth="1"/>
    <col min="10753" max="10753" width="6.5703125" customWidth="1"/>
    <col min="10754" max="10754" width="46.85546875" customWidth="1"/>
    <col min="10755" max="10763" width="0" hidden="1" customWidth="1"/>
    <col min="10764" max="10765" width="13.140625" customWidth="1"/>
    <col min="10766" max="10766" width="15.7109375" customWidth="1"/>
    <col min="10767" max="10768" width="13.140625" customWidth="1"/>
    <col min="10769" max="10769" width="16.28515625" customWidth="1"/>
    <col min="10770" max="10771" width="13.140625" customWidth="1"/>
    <col min="10772" max="10772" width="16.28515625" customWidth="1"/>
    <col min="11009" max="11009" width="6.5703125" customWidth="1"/>
    <col min="11010" max="11010" width="46.85546875" customWidth="1"/>
    <col min="11011" max="11019" width="0" hidden="1" customWidth="1"/>
    <col min="11020" max="11021" width="13.140625" customWidth="1"/>
    <col min="11022" max="11022" width="15.7109375" customWidth="1"/>
    <col min="11023" max="11024" width="13.140625" customWidth="1"/>
    <col min="11025" max="11025" width="16.28515625" customWidth="1"/>
    <col min="11026" max="11027" width="13.140625" customWidth="1"/>
    <col min="11028" max="11028" width="16.28515625" customWidth="1"/>
    <col min="11265" max="11265" width="6.5703125" customWidth="1"/>
    <col min="11266" max="11266" width="46.85546875" customWidth="1"/>
    <col min="11267" max="11275" width="0" hidden="1" customWidth="1"/>
    <col min="11276" max="11277" width="13.140625" customWidth="1"/>
    <col min="11278" max="11278" width="15.7109375" customWidth="1"/>
    <col min="11279" max="11280" width="13.140625" customWidth="1"/>
    <col min="11281" max="11281" width="16.28515625" customWidth="1"/>
    <col min="11282" max="11283" width="13.140625" customWidth="1"/>
    <col min="11284" max="11284" width="16.28515625" customWidth="1"/>
    <col min="11521" max="11521" width="6.5703125" customWidth="1"/>
    <col min="11522" max="11522" width="46.85546875" customWidth="1"/>
    <col min="11523" max="11531" width="0" hidden="1" customWidth="1"/>
    <col min="11532" max="11533" width="13.140625" customWidth="1"/>
    <col min="11534" max="11534" width="15.7109375" customWidth="1"/>
    <col min="11535" max="11536" width="13.140625" customWidth="1"/>
    <col min="11537" max="11537" width="16.28515625" customWidth="1"/>
    <col min="11538" max="11539" width="13.140625" customWidth="1"/>
    <col min="11540" max="11540" width="16.28515625" customWidth="1"/>
    <col min="11777" max="11777" width="6.5703125" customWidth="1"/>
    <col min="11778" max="11778" width="46.85546875" customWidth="1"/>
    <col min="11779" max="11787" width="0" hidden="1" customWidth="1"/>
    <col min="11788" max="11789" width="13.140625" customWidth="1"/>
    <col min="11790" max="11790" width="15.7109375" customWidth="1"/>
    <col min="11791" max="11792" width="13.140625" customWidth="1"/>
    <col min="11793" max="11793" width="16.28515625" customWidth="1"/>
    <col min="11794" max="11795" width="13.140625" customWidth="1"/>
    <col min="11796" max="11796" width="16.28515625" customWidth="1"/>
    <col min="12033" max="12033" width="6.5703125" customWidth="1"/>
    <col min="12034" max="12034" width="46.85546875" customWidth="1"/>
    <col min="12035" max="12043" width="0" hidden="1" customWidth="1"/>
    <col min="12044" max="12045" width="13.140625" customWidth="1"/>
    <col min="12046" max="12046" width="15.7109375" customWidth="1"/>
    <col min="12047" max="12048" width="13.140625" customWidth="1"/>
    <col min="12049" max="12049" width="16.28515625" customWidth="1"/>
    <col min="12050" max="12051" width="13.140625" customWidth="1"/>
    <col min="12052" max="12052" width="16.28515625" customWidth="1"/>
    <col min="12289" max="12289" width="6.5703125" customWidth="1"/>
    <col min="12290" max="12290" width="46.85546875" customWidth="1"/>
    <col min="12291" max="12299" width="0" hidden="1" customWidth="1"/>
    <col min="12300" max="12301" width="13.140625" customWidth="1"/>
    <col min="12302" max="12302" width="15.7109375" customWidth="1"/>
    <col min="12303" max="12304" width="13.140625" customWidth="1"/>
    <col min="12305" max="12305" width="16.28515625" customWidth="1"/>
    <col min="12306" max="12307" width="13.140625" customWidth="1"/>
    <col min="12308" max="12308" width="16.28515625" customWidth="1"/>
    <col min="12545" max="12545" width="6.5703125" customWidth="1"/>
    <col min="12546" max="12546" width="46.85546875" customWidth="1"/>
    <col min="12547" max="12555" width="0" hidden="1" customWidth="1"/>
    <col min="12556" max="12557" width="13.140625" customWidth="1"/>
    <col min="12558" max="12558" width="15.7109375" customWidth="1"/>
    <col min="12559" max="12560" width="13.140625" customWidth="1"/>
    <col min="12561" max="12561" width="16.28515625" customWidth="1"/>
    <col min="12562" max="12563" width="13.140625" customWidth="1"/>
    <col min="12564" max="12564" width="16.28515625" customWidth="1"/>
    <col min="12801" max="12801" width="6.5703125" customWidth="1"/>
    <col min="12802" max="12802" width="46.85546875" customWidth="1"/>
    <col min="12803" max="12811" width="0" hidden="1" customWidth="1"/>
    <col min="12812" max="12813" width="13.140625" customWidth="1"/>
    <col min="12814" max="12814" width="15.7109375" customWidth="1"/>
    <col min="12815" max="12816" width="13.140625" customWidth="1"/>
    <col min="12817" max="12817" width="16.28515625" customWidth="1"/>
    <col min="12818" max="12819" width="13.140625" customWidth="1"/>
    <col min="12820" max="12820" width="16.28515625" customWidth="1"/>
    <col min="13057" max="13057" width="6.5703125" customWidth="1"/>
    <col min="13058" max="13058" width="46.85546875" customWidth="1"/>
    <col min="13059" max="13067" width="0" hidden="1" customWidth="1"/>
    <col min="13068" max="13069" width="13.140625" customWidth="1"/>
    <col min="13070" max="13070" width="15.7109375" customWidth="1"/>
    <col min="13071" max="13072" width="13.140625" customWidth="1"/>
    <col min="13073" max="13073" width="16.28515625" customWidth="1"/>
    <col min="13074" max="13075" width="13.140625" customWidth="1"/>
    <col min="13076" max="13076" width="16.28515625" customWidth="1"/>
    <col min="13313" max="13313" width="6.5703125" customWidth="1"/>
    <col min="13314" max="13314" width="46.85546875" customWidth="1"/>
    <col min="13315" max="13323" width="0" hidden="1" customWidth="1"/>
    <col min="13324" max="13325" width="13.140625" customWidth="1"/>
    <col min="13326" max="13326" width="15.7109375" customWidth="1"/>
    <col min="13327" max="13328" width="13.140625" customWidth="1"/>
    <col min="13329" max="13329" width="16.28515625" customWidth="1"/>
    <col min="13330" max="13331" width="13.140625" customWidth="1"/>
    <col min="13332" max="13332" width="16.28515625" customWidth="1"/>
    <col min="13569" max="13569" width="6.5703125" customWidth="1"/>
    <col min="13570" max="13570" width="46.85546875" customWidth="1"/>
    <col min="13571" max="13579" width="0" hidden="1" customWidth="1"/>
    <col min="13580" max="13581" width="13.140625" customWidth="1"/>
    <col min="13582" max="13582" width="15.7109375" customWidth="1"/>
    <col min="13583" max="13584" width="13.140625" customWidth="1"/>
    <col min="13585" max="13585" width="16.28515625" customWidth="1"/>
    <col min="13586" max="13587" width="13.140625" customWidth="1"/>
    <col min="13588" max="13588" width="16.28515625" customWidth="1"/>
    <col min="13825" max="13825" width="6.5703125" customWidth="1"/>
    <col min="13826" max="13826" width="46.85546875" customWidth="1"/>
    <col min="13827" max="13835" width="0" hidden="1" customWidth="1"/>
    <col min="13836" max="13837" width="13.140625" customWidth="1"/>
    <col min="13838" max="13838" width="15.7109375" customWidth="1"/>
    <col min="13839" max="13840" width="13.140625" customWidth="1"/>
    <col min="13841" max="13841" width="16.28515625" customWidth="1"/>
    <col min="13842" max="13843" width="13.140625" customWidth="1"/>
    <col min="13844" max="13844" width="16.28515625" customWidth="1"/>
    <col min="14081" max="14081" width="6.5703125" customWidth="1"/>
    <col min="14082" max="14082" width="46.85546875" customWidth="1"/>
    <col min="14083" max="14091" width="0" hidden="1" customWidth="1"/>
    <col min="14092" max="14093" width="13.140625" customWidth="1"/>
    <col min="14094" max="14094" width="15.7109375" customWidth="1"/>
    <col min="14095" max="14096" width="13.140625" customWidth="1"/>
    <col min="14097" max="14097" width="16.28515625" customWidth="1"/>
    <col min="14098" max="14099" width="13.140625" customWidth="1"/>
    <col min="14100" max="14100" width="16.28515625" customWidth="1"/>
    <col min="14337" max="14337" width="6.5703125" customWidth="1"/>
    <col min="14338" max="14338" width="46.85546875" customWidth="1"/>
    <col min="14339" max="14347" width="0" hidden="1" customWidth="1"/>
    <col min="14348" max="14349" width="13.140625" customWidth="1"/>
    <col min="14350" max="14350" width="15.7109375" customWidth="1"/>
    <col min="14351" max="14352" width="13.140625" customWidth="1"/>
    <col min="14353" max="14353" width="16.28515625" customWidth="1"/>
    <col min="14354" max="14355" width="13.140625" customWidth="1"/>
    <col min="14356" max="14356" width="16.28515625" customWidth="1"/>
    <col min="14593" max="14593" width="6.5703125" customWidth="1"/>
    <col min="14594" max="14594" width="46.85546875" customWidth="1"/>
    <col min="14595" max="14603" width="0" hidden="1" customWidth="1"/>
    <col min="14604" max="14605" width="13.140625" customWidth="1"/>
    <col min="14606" max="14606" width="15.7109375" customWidth="1"/>
    <col min="14607" max="14608" width="13.140625" customWidth="1"/>
    <col min="14609" max="14609" width="16.28515625" customWidth="1"/>
    <col min="14610" max="14611" width="13.140625" customWidth="1"/>
    <col min="14612" max="14612" width="16.28515625" customWidth="1"/>
    <col min="14849" max="14849" width="6.5703125" customWidth="1"/>
    <col min="14850" max="14850" width="46.85546875" customWidth="1"/>
    <col min="14851" max="14859" width="0" hidden="1" customWidth="1"/>
    <col min="14860" max="14861" width="13.140625" customWidth="1"/>
    <col min="14862" max="14862" width="15.7109375" customWidth="1"/>
    <col min="14863" max="14864" width="13.140625" customWidth="1"/>
    <col min="14865" max="14865" width="16.28515625" customWidth="1"/>
    <col min="14866" max="14867" width="13.140625" customWidth="1"/>
    <col min="14868" max="14868" width="16.28515625" customWidth="1"/>
    <col min="15105" max="15105" width="6.5703125" customWidth="1"/>
    <col min="15106" max="15106" width="46.85546875" customWidth="1"/>
    <col min="15107" max="15115" width="0" hidden="1" customWidth="1"/>
    <col min="15116" max="15117" width="13.140625" customWidth="1"/>
    <col min="15118" max="15118" width="15.7109375" customWidth="1"/>
    <col min="15119" max="15120" width="13.140625" customWidth="1"/>
    <col min="15121" max="15121" width="16.28515625" customWidth="1"/>
    <col min="15122" max="15123" width="13.140625" customWidth="1"/>
    <col min="15124" max="15124" width="16.28515625" customWidth="1"/>
    <col min="15361" max="15361" width="6.5703125" customWidth="1"/>
    <col min="15362" max="15362" width="46.85546875" customWidth="1"/>
    <col min="15363" max="15371" width="0" hidden="1" customWidth="1"/>
    <col min="15372" max="15373" width="13.140625" customWidth="1"/>
    <col min="15374" max="15374" width="15.7109375" customWidth="1"/>
    <col min="15375" max="15376" width="13.140625" customWidth="1"/>
    <col min="15377" max="15377" width="16.28515625" customWidth="1"/>
    <col min="15378" max="15379" width="13.140625" customWidth="1"/>
    <col min="15380" max="15380" width="16.28515625" customWidth="1"/>
    <col min="15617" max="15617" width="6.5703125" customWidth="1"/>
    <col min="15618" max="15618" width="46.85546875" customWidth="1"/>
    <col min="15619" max="15627" width="0" hidden="1" customWidth="1"/>
    <col min="15628" max="15629" width="13.140625" customWidth="1"/>
    <col min="15630" max="15630" width="15.7109375" customWidth="1"/>
    <col min="15631" max="15632" width="13.140625" customWidth="1"/>
    <col min="15633" max="15633" width="16.28515625" customWidth="1"/>
    <col min="15634" max="15635" width="13.140625" customWidth="1"/>
    <col min="15636" max="15636" width="16.28515625" customWidth="1"/>
    <col min="15873" max="15873" width="6.5703125" customWidth="1"/>
    <col min="15874" max="15874" width="46.85546875" customWidth="1"/>
    <col min="15875" max="15883" width="0" hidden="1" customWidth="1"/>
    <col min="15884" max="15885" width="13.140625" customWidth="1"/>
    <col min="15886" max="15886" width="15.7109375" customWidth="1"/>
    <col min="15887" max="15888" width="13.140625" customWidth="1"/>
    <col min="15889" max="15889" width="16.28515625" customWidth="1"/>
    <col min="15890" max="15891" width="13.140625" customWidth="1"/>
    <col min="15892" max="15892" width="16.28515625" customWidth="1"/>
    <col min="16129" max="16129" width="6.5703125" customWidth="1"/>
    <col min="16130" max="16130" width="46.85546875" customWidth="1"/>
    <col min="16131" max="16139" width="0" hidden="1" customWidth="1"/>
    <col min="16140" max="16141" width="13.140625" customWidth="1"/>
    <col min="16142" max="16142" width="15.7109375" customWidth="1"/>
    <col min="16143" max="16144" width="13.140625" customWidth="1"/>
    <col min="16145" max="16145" width="16.28515625" customWidth="1"/>
    <col min="16146" max="16147" width="13.140625" customWidth="1"/>
    <col min="16148" max="16148" width="16.28515625" customWidth="1"/>
  </cols>
  <sheetData>
    <row r="1" spans="1:20" ht="20.25" customHeight="1">
      <c r="A1" s="1170" t="s">
        <v>514</v>
      </c>
      <c r="B1" s="1170"/>
      <c r="C1" s="1170"/>
      <c r="D1" s="1170"/>
      <c r="E1" s="1170"/>
      <c r="F1" s="1170"/>
      <c r="G1" s="1170"/>
      <c r="H1" s="1170"/>
      <c r="I1" s="1170"/>
      <c r="J1" s="1170"/>
      <c r="K1" s="1170"/>
      <c r="L1" s="1170"/>
      <c r="M1" s="378"/>
      <c r="N1" s="378"/>
      <c r="O1" s="378"/>
      <c r="P1" s="378"/>
      <c r="Q1" s="378"/>
      <c r="R1" s="378"/>
      <c r="S1" s="378"/>
      <c r="T1" s="379"/>
    </row>
    <row r="2" spans="1:20" ht="40.5" customHeight="1">
      <c r="A2" s="1171" t="s">
        <v>515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</row>
    <row r="3" spans="1:20" ht="18" customHeight="1">
      <c r="A3" s="380"/>
      <c r="B3" s="380"/>
      <c r="C3" s="378"/>
      <c r="D3" s="381"/>
      <c r="E3" s="378"/>
      <c r="F3" s="378"/>
      <c r="G3" s="381"/>
      <c r="H3" s="378"/>
      <c r="I3" s="378"/>
      <c r="J3" s="381"/>
      <c r="K3" s="378"/>
      <c r="L3" s="378"/>
      <c r="M3" s="378"/>
      <c r="N3" s="378"/>
      <c r="O3" s="378"/>
      <c r="P3" s="378"/>
      <c r="Q3" s="378"/>
      <c r="R3" s="378"/>
      <c r="S3" s="378"/>
      <c r="T3" s="378"/>
    </row>
    <row r="4" spans="1:20" ht="19.5" customHeight="1">
      <c r="A4" s="1172" t="s">
        <v>516</v>
      </c>
      <c r="B4" s="1173" t="s">
        <v>517</v>
      </c>
      <c r="C4" s="1174" t="s">
        <v>518</v>
      </c>
      <c r="D4" s="1175"/>
      <c r="E4" s="1175"/>
      <c r="F4" s="1174" t="s">
        <v>519</v>
      </c>
      <c r="G4" s="1175"/>
      <c r="H4" s="1175"/>
      <c r="I4" s="1174" t="s">
        <v>520</v>
      </c>
      <c r="J4" s="1175"/>
      <c r="K4" s="1175"/>
      <c r="L4" s="1174" t="s">
        <v>521</v>
      </c>
      <c r="M4" s="1175"/>
      <c r="N4" s="1175"/>
      <c r="O4" s="1174" t="s">
        <v>522</v>
      </c>
      <c r="P4" s="1175"/>
      <c r="Q4" s="1175"/>
      <c r="R4" s="1174" t="s">
        <v>523</v>
      </c>
      <c r="S4" s="1175"/>
      <c r="T4" s="1175"/>
    </row>
    <row r="5" spans="1:20" ht="35.25" customHeight="1">
      <c r="A5" s="1173"/>
      <c r="B5" s="1173"/>
      <c r="C5" s="382" t="s">
        <v>130</v>
      </c>
      <c r="D5" s="383" t="s">
        <v>524</v>
      </c>
      <c r="E5" s="382" t="s">
        <v>525</v>
      </c>
      <c r="F5" s="382" t="s">
        <v>130</v>
      </c>
      <c r="G5" s="383" t="s">
        <v>524</v>
      </c>
      <c r="H5" s="382" t="s">
        <v>525</v>
      </c>
      <c r="I5" s="382" t="s">
        <v>130</v>
      </c>
      <c r="J5" s="383" t="s">
        <v>524</v>
      </c>
      <c r="K5" s="382" t="s">
        <v>525</v>
      </c>
      <c r="L5" s="382" t="s">
        <v>130</v>
      </c>
      <c r="M5" s="383" t="s">
        <v>524</v>
      </c>
      <c r="N5" s="382" t="s">
        <v>525</v>
      </c>
      <c r="O5" s="382" t="s">
        <v>130</v>
      </c>
      <c r="P5" s="383" t="s">
        <v>524</v>
      </c>
      <c r="Q5" s="382" t="s">
        <v>525</v>
      </c>
      <c r="R5" s="382" t="s">
        <v>130</v>
      </c>
      <c r="S5" s="383" t="s">
        <v>524</v>
      </c>
      <c r="T5" s="382" t="s">
        <v>525</v>
      </c>
    </row>
    <row r="6" spans="1:20" s="141" customFormat="1" ht="18" customHeight="1">
      <c r="A6" s="384">
        <v>1</v>
      </c>
      <c r="B6" s="385" t="s">
        <v>526</v>
      </c>
      <c r="C6" s="386"/>
      <c r="D6" s="387"/>
      <c r="E6" s="388">
        <v>92.41</v>
      </c>
      <c r="F6" s="386"/>
      <c r="G6" s="387"/>
      <c r="H6" s="388">
        <f>SUM(H7:H12)</f>
        <v>167.2107082</v>
      </c>
      <c r="I6" s="386"/>
      <c r="J6" s="387"/>
      <c r="K6" s="388">
        <f>SUM(K7:K12)</f>
        <v>167.2107082</v>
      </c>
      <c r="L6" s="386"/>
      <c r="M6" s="387"/>
      <c r="N6" s="389">
        <f>SUM(N7:N12)</f>
        <v>115.8285168</v>
      </c>
      <c r="O6" s="386"/>
      <c r="P6" s="387"/>
      <c r="Q6" s="389">
        <f>SUM(Q7:Q12)</f>
        <v>130.48526140000001</v>
      </c>
      <c r="R6" s="386"/>
      <c r="S6" s="387"/>
      <c r="T6" s="389">
        <f>SUM(T7:T12)</f>
        <v>121.03564440000001</v>
      </c>
    </row>
    <row r="7" spans="1:20" ht="15.75">
      <c r="A7" s="390" t="s">
        <v>527</v>
      </c>
      <c r="B7" s="391" t="s">
        <v>528</v>
      </c>
      <c r="C7" s="392">
        <v>11</v>
      </c>
      <c r="D7" s="393">
        <v>2822.59</v>
      </c>
      <c r="E7" s="394"/>
      <c r="F7" s="392">
        <v>11</v>
      </c>
      <c r="G7" s="393">
        <v>2822.59</v>
      </c>
      <c r="H7" s="394">
        <f t="shared" ref="H7:H12" si="0">F7*G7*1.18/1000</f>
        <v>36.6372182</v>
      </c>
      <c r="I7" s="392">
        <v>11</v>
      </c>
      <c r="J7" s="393">
        <v>2822.59</v>
      </c>
      <c r="K7" s="394">
        <f t="shared" ref="K7:K12" si="1">I7*J7*1.18/1000</f>
        <v>36.6372182</v>
      </c>
      <c r="L7" s="392">
        <v>11</v>
      </c>
      <c r="M7" s="393">
        <v>2822.59</v>
      </c>
      <c r="N7" s="395">
        <f t="shared" ref="N7:N12" si="2">L7*M7*1.18/1000</f>
        <v>36.6372182</v>
      </c>
      <c r="O7" s="392">
        <v>11</v>
      </c>
      <c r="P7" s="393">
        <v>2822.59</v>
      </c>
      <c r="Q7" s="395">
        <f t="shared" ref="Q7:Q12" si="3">O7*P7*1.18/1000</f>
        <v>36.6372182</v>
      </c>
      <c r="R7" s="392">
        <v>11</v>
      </c>
      <c r="S7" s="393">
        <v>2822.59</v>
      </c>
      <c r="T7" s="395">
        <f t="shared" ref="T7:T12" si="4">R7*S7*1.18/1000</f>
        <v>36.6372182</v>
      </c>
    </row>
    <row r="8" spans="1:20" ht="15.75">
      <c r="A8" s="390" t="s">
        <v>529</v>
      </c>
      <c r="B8" s="391" t="s">
        <v>530</v>
      </c>
      <c r="C8" s="392">
        <v>1</v>
      </c>
      <c r="D8" s="393">
        <v>27142.26</v>
      </c>
      <c r="E8" s="394"/>
      <c r="F8" s="392">
        <v>1</v>
      </c>
      <c r="G8" s="393">
        <v>27142.26</v>
      </c>
      <c r="H8" s="394">
        <f t="shared" si="0"/>
        <v>32.027866799999998</v>
      </c>
      <c r="I8" s="392">
        <v>1</v>
      </c>
      <c r="J8" s="393">
        <v>27142.26</v>
      </c>
      <c r="K8" s="394">
        <f t="shared" si="1"/>
        <v>32.027866799999998</v>
      </c>
      <c r="L8" s="392">
        <v>1</v>
      </c>
      <c r="M8" s="393">
        <v>27142.26</v>
      </c>
      <c r="N8" s="395">
        <f t="shared" si="2"/>
        <v>32.027866799999998</v>
      </c>
      <c r="O8" s="392">
        <v>1</v>
      </c>
      <c r="P8" s="393">
        <v>27142.26</v>
      </c>
      <c r="Q8" s="395">
        <f t="shared" si="3"/>
        <v>32.027866799999998</v>
      </c>
      <c r="R8" s="392">
        <v>1</v>
      </c>
      <c r="S8" s="393">
        <v>27142.26</v>
      </c>
      <c r="T8" s="395">
        <f t="shared" si="4"/>
        <v>32.027866799999998</v>
      </c>
    </row>
    <row r="9" spans="1:20" ht="15.75">
      <c r="A9" s="390" t="s">
        <v>531</v>
      </c>
      <c r="B9" s="391" t="s">
        <v>532</v>
      </c>
      <c r="C9" s="392">
        <v>0</v>
      </c>
      <c r="D9" s="393">
        <v>2757.73</v>
      </c>
      <c r="E9" s="394"/>
      <c r="F9" s="392">
        <v>0</v>
      </c>
      <c r="G9" s="393">
        <v>2757.73</v>
      </c>
      <c r="H9" s="394">
        <f t="shared" si="0"/>
        <v>0</v>
      </c>
      <c r="I9" s="392">
        <v>0</v>
      </c>
      <c r="J9" s="393">
        <v>2757.73</v>
      </c>
      <c r="K9" s="394">
        <f t="shared" si="1"/>
        <v>0</v>
      </c>
      <c r="L9" s="392">
        <v>0</v>
      </c>
      <c r="M9" s="393">
        <v>2757.73</v>
      </c>
      <c r="N9" s="395">
        <f t="shared" si="2"/>
        <v>0</v>
      </c>
      <c r="O9" s="392">
        <v>1</v>
      </c>
      <c r="P9" s="393">
        <v>2757.73</v>
      </c>
      <c r="Q9" s="395">
        <f t="shared" si="3"/>
        <v>3.2541213999999998</v>
      </c>
      <c r="R9" s="392">
        <v>0</v>
      </c>
      <c r="S9" s="393">
        <v>2757.73</v>
      </c>
      <c r="T9" s="395">
        <f t="shared" si="4"/>
        <v>0</v>
      </c>
    </row>
    <row r="10" spans="1:20" ht="15.75">
      <c r="A10" s="390" t="s">
        <v>533</v>
      </c>
      <c r="B10" s="391" t="s">
        <v>534</v>
      </c>
      <c r="C10" s="392">
        <v>1</v>
      </c>
      <c r="D10" s="393">
        <v>3044.01</v>
      </c>
      <c r="E10" s="394"/>
      <c r="F10" s="392">
        <v>1</v>
      </c>
      <c r="G10" s="393">
        <v>3044.01</v>
      </c>
      <c r="H10" s="394">
        <f t="shared" si="0"/>
        <v>3.5919318000000002</v>
      </c>
      <c r="I10" s="392">
        <v>1</v>
      </c>
      <c r="J10" s="393">
        <v>3044.01</v>
      </c>
      <c r="K10" s="394">
        <f t="shared" si="1"/>
        <v>3.5919318000000002</v>
      </c>
      <c r="L10" s="392">
        <v>1</v>
      </c>
      <c r="M10" s="393">
        <v>3044.01</v>
      </c>
      <c r="N10" s="395">
        <f t="shared" si="2"/>
        <v>3.5919318000000002</v>
      </c>
      <c r="O10" s="392">
        <v>2</v>
      </c>
      <c r="P10" s="393">
        <v>3044.01</v>
      </c>
      <c r="Q10" s="395">
        <f t="shared" si="3"/>
        <v>7.1838636000000005</v>
      </c>
      <c r="R10" s="392">
        <v>1</v>
      </c>
      <c r="S10" s="393">
        <v>3044.01</v>
      </c>
      <c r="T10" s="395">
        <f t="shared" si="4"/>
        <v>3.5919318000000002</v>
      </c>
    </row>
    <row r="11" spans="1:20" ht="15.75">
      <c r="A11" s="390" t="s">
        <v>535</v>
      </c>
      <c r="B11" s="396" t="s">
        <v>536</v>
      </c>
      <c r="C11" s="392">
        <v>3</v>
      </c>
      <c r="D11" s="393">
        <v>2206.41</v>
      </c>
      <c r="E11" s="394"/>
      <c r="F11" s="392">
        <v>3</v>
      </c>
      <c r="G11" s="393">
        <v>2206.41</v>
      </c>
      <c r="H11" s="394">
        <f t="shared" si="0"/>
        <v>7.8106913999999987</v>
      </c>
      <c r="I11" s="392">
        <v>3</v>
      </c>
      <c r="J11" s="393">
        <v>2206.41</v>
      </c>
      <c r="K11" s="394">
        <f t="shared" si="1"/>
        <v>7.8106913999999987</v>
      </c>
      <c r="L11" s="392">
        <v>0</v>
      </c>
      <c r="M11" s="393">
        <v>2206.41</v>
      </c>
      <c r="N11" s="395">
        <f t="shared" si="2"/>
        <v>0</v>
      </c>
      <c r="O11" s="392">
        <v>3</v>
      </c>
      <c r="P11" s="393">
        <v>2206.41</v>
      </c>
      <c r="Q11" s="395">
        <f t="shared" si="3"/>
        <v>7.8106913999999987</v>
      </c>
      <c r="R11" s="392">
        <v>2</v>
      </c>
      <c r="S11" s="393">
        <v>2206.41</v>
      </c>
      <c r="T11" s="395">
        <f t="shared" si="4"/>
        <v>5.2071275999999997</v>
      </c>
    </row>
    <row r="12" spans="1:20" ht="15.75">
      <c r="A12" s="390" t="s">
        <v>537</v>
      </c>
      <c r="B12" s="396" t="s">
        <v>538</v>
      </c>
      <c r="C12" s="392">
        <v>2</v>
      </c>
      <c r="D12" s="393">
        <v>36925</v>
      </c>
      <c r="E12" s="394"/>
      <c r="F12" s="392">
        <v>2</v>
      </c>
      <c r="G12" s="393">
        <v>36925</v>
      </c>
      <c r="H12" s="394">
        <f t="shared" si="0"/>
        <v>87.143000000000001</v>
      </c>
      <c r="I12" s="392">
        <v>2</v>
      </c>
      <c r="J12" s="393">
        <v>36925</v>
      </c>
      <c r="K12" s="394">
        <f t="shared" si="1"/>
        <v>87.143000000000001</v>
      </c>
      <c r="L12" s="392">
        <v>1</v>
      </c>
      <c r="M12" s="393">
        <v>36925</v>
      </c>
      <c r="N12" s="395">
        <f t="shared" si="2"/>
        <v>43.5715</v>
      </c>
      <c r="O12" s="392">
        <v>1</v>
      </c>
      <c r="P12" s="393">
        <v>36925</v>
      </c>
      <c r="Q12" s="395">
        <f t="shared" si="3"/>
        <v>43.5715</v>
      </c>
      <c r="R12" s="392">
        <v>1</v>
      </c>
      <c r="S12" s="393">
        <v>36925</v>
      </c>
      <c r="T12" s="395">
        <f t="shared" si="4"/>
        <v>43.5715</v>
      </c>
    </row>
    <row r="13" spans="1:20" s="141" customFormat="1" ht="31.5">
      <c r="A13" s="384">
        <v>2</v>
      </c>
      <c r="B13" s="397" t="s">
        <v>539</v>
      </c>
      <c r="C13" s="398">
        <v>3577.3</v>
      </c>
      <c r="D13" s="399">
        <v>16.73</v>
      </c>
      <c r="E13" s="400">
        <v>1039.8599999999999</v>
      </c>
      <c r="F13" s="398">
        <v>3577.3</v>
      </c>
      <c r="G13" s="399">
        <v>16.73</v>
      </c>
      <c r="H13" s="400">
        <f>F13*G13*12*1.18/1000</f>
        <v>847.45092264000016</v>
      </c>
      <c r="I13" s="398">
        <v>3577.3</v>
      </c>
      <c r="J13" s="399">
        <v>16.73</v>
      </c>
      <c r="K13" s="400">
        <f>I13*J13*12*1.18/1000</f>
        <v>847.45092264000016</v>
      </c>
      <c r="L13" s="398">
        <v>3577.3</v>
      </c>
      <c r="M13" s="399">
        <v>2.02</v>
      </c>
      <c r="N13" s="400">
        <f>L13*M13*12*1.18/1000</f>
        <v>102.32222736</v>
      </c>
      <c r="O13" s="398">
        <v>3577.3</v>
      </c>
      <c r="P13" s="399">
        <v>2.02</v>
      </c>
      <c r="Q13" s="400">
        <f>O13*P13*12*1.18/1000</f>
        <v>102.32222736</v>
      </c>
      <c r="R13" s="398">
        <v>3577.3</v>
      </c>
      <c r="S13" s="399">
        <v>2.02</v>
      </c>
      <c r="T13" s="400">
        <f>R13*S13*12*1.18/1000</f>
        <v>102.32222736</v>
      </c>
    </row>
    <row r="14" spans="1:20" s="141" customFormat="1" ht="15.75">
      <c r="A14" s="384">
        <v>3</v>
      </c>
      <c r="B14" s="397" t="s">
        <v>540</v>
      </c>
      <c r="C14" s="401">
        <v>4</v>
      </c>
      <c r="D14" s="402">
        <v>3111.88</v>
      </c>
      <c r="E14" s="400"/>
      <c r="F14" s="401">
        <v>4</v>
      </c>
      <c r="G14" s="402">
        <v>3111.88</v>
      </c>
      <c r="H14" s="400">
        <f>F14*G14*1.18*12/1000</f>
        <v>176.25688319999998</v>
      </c>
      <c r="I14" s="401">
        <v>4</v>
      </c>
      <c r="J14" s="402">
        <v>3111.88</v>
      </c>
      <c r="K14" s="400">
        <f>I14*J14*1.18*12/1000</f>
        <v>176.25688319999998</v>
      </c>
      <c r="L14" s="401">
        <v>4</v>
      </c>
      <c r="M14" s="402">
        <v>3111.88</v>
      </c>
      <c r="N14" s="388">
        <f>L14*M14*1.18*12/1000</f>
        <v>176.25688319999998</v>
      </c>
      <c r="O14" s="401">
        <v>4</v>
      </c>
      <c r="P14" s="402">
        <v>3111.88</v>
      </c>
      <c r="Q14" s="388">
        <f>O14*P14*1.18*12/1000</f>
        <v>176.25688319999998</v>
      </c>
      <c r="R14" s="401">
        <v>4</v>
      </c>
      <c r="S14" s="402">
        <v>3111.88</v>
      </c>
      <c r="T14" s="388">
        <f>R14*S14*1.18*12/1000</f>
        <v>176.25688319999998</v>
      </c>
    </row>
    <row r="15" spans="1:20" s="141" customFormat="1" ht="15.75">
      <c r="A15" s="384">
        <v>4</v>
      </c>
      <c r="B15" s="397" t="s">
        <v>541</v>
      </c>
      <c r="C15" s="398">
        <v>3577.3</v>
      </c>
      <c r="D15" s="399">
        <v>16.73</v>
      </c>
      <c r="E15" s="400">
        <v>1039.8599999999999</v>
      </c>
      <c r="F15" s="398">
        <v>3577.3</v>
      </c>
      <c r="G15" s="399">
        <v>16.73</v>
      </c>
      <c r="H15" s="400">
        <f>F15*G15*12*1.18/1000</f>
        <v>847.45092264000016</v>
      </c>
      <c r="I15" s="398">
        <v>3577.3</v>
      </c>
      <c r="J15" s="399">
        <v>16.73</v>
      </c>
      <c r="K15" s="400">
        <f>I15*J15*12*1.18/1000</f>
        <v>847.45092264000016</v>
      </c>
      <c r="L15" s="398">
        <v>3577.3</v>
      </c>
      <c r="M15" s="399">
        <v>16.73</v>
      </c>
      <c r="N15" s="400">
        <f>L15*M15*12*1.18/1000</f>
        <v>847.45092264000016</v>
      </c>
      <c r="O15" s="398">
        <v>3577.3</v>
      </c>
      <c r="P15" s="399">
        <v>16.73</v>
      </c>
      <c r="Q15" s="400">
        <f>O15*P15*12*1.18/1000</f>
        <v>847.45092264000016</v>
      </c>
      <c r="R15" s="398">
        <v>3577.3</v>
      </c>
      <c r="S15" s="399">
        <v>16.73</v>
      </c>
      <c r="T15" s="400">
        <f>R15*S15*12*1.18/1000</f>
        <v>847.45092264000016</v>
      </c>
    </row>
    <row r="16" spans="1:20" s="141" customFormat="1" ht="15.75" hidden="1">
      <c r="A16" s="384"/>
      <c r="B16" s="397" t="s">
        <v>542</v>
      </c>
      <c r="C16" s="403">
        <v>310</v>
      </c>
      <c r="D16" s="404">
        <v>4.92</v>
      </c>
      <c r="E16" s="400"/>
      <c r="F16" s="403">
        <v>310</v>
      </c>
      <c r="G16" s="404">
        <v>4.92</v>
      </c>
      <c r="H16" s="400">
        <f>F16*G16*12*1.18/1000</f>
        <v>21.596832000000003</v>
      </c>
      <c r="I16" s="403">
        <v>310</v>
      </c>
      <c r="J16" s="404">
        <v>4.92</v>
      </c>
      <c r="K16" s="400">
        <f>I16*J16*12*1.18/1000</f>
        <v>21.596832000000003</v>
      </c>
      <c r="L16" s="403">
        <v>310</v>
      </c>
      <c r="M16" s="404">
        <v>4.92</v>
      </c>
      <c r="N16" s="388"/>
      <c r="O16" s="403">
        <v>310</v>
      </c>
      <c r="P16" s="404">
        <v>4.92</v>
      </c>
      <c r="Q16" s="388"/>
      <c r="R16" s="403">
        <v>310</v>
      </c>
      <c r="S16" s="404">
        <v>4.92</v>
      </c>
      <c r="T16" s="388"/>
    </row>
    <row r="17" spans="1:20" s="406" customFormat="1" ht="16.5" customHeight="1">
      <c r="A17" s="384">
        <v>5</v>
      </c>
      <c r="B17" s="397" t="s">
        <v>543</v>
      </c>
      <c r="C17" s="405">
        <v>23</v>
      </c>
      <c r="D17" s="404">
        <v>1389.33</v>
      </c>
      <c r="E17" s="400">
        <v>39.22</v>
      </c>
      <c r="F17" s="405">
        <v>23</v>
      </c>
      <c r="G17" s="404">
        <v>1389.33</v>
      </c>
      <c r="H17" s="400">
        <f>F17*G17*1.18/1000</f>
        <v>37.706416199999993</v>
      </c>
      <c r="I17" s="405">
        <v>23</v>
      </c>
      <c r="J17" s="404">
        <v>1389.33</v>
      </c>
      <c r="K17" s="400">
        <f>I17*J17*1.18/1000</f>
        <v>37.706416199999993</v>
      </c>
      <c r="L17" s="405">
        <v>23</v>
      </c>
      <c r="M17" s="399">
        <v>1389.33</v>
      </c>
      <c r="N17" s="400">
        <f>L17*M17*1.18/1000</f>
        <v>37.706416199999993</v>
      </c>
      <c r="O17" s="405">
        <v>23</v>
      </c>
      <c r="P17" s="399">
        <v>1389.33</v>
      </c>
      <c r="Q17" s="400">
        <f>O17*P17*1.18/1000</f>
        <v>37.706416199999993</v>
      </c>
      <c r="R17" s="405">
        <v>23</v>
      </c>
      <c r="S17" s="399">
        <v>1389.33</v>
      </c>
      <c r="T17" s="400">
        <f>R17*S17*1.18/1000</f>
        <v>37.706416199999993</v>
      </c>
    </row>
    <row r="18" spans="1:20" s="406" customFormat="1" ht="16.5" customHeight="1">
      <c r="A18" s="384">
        <v>6</v>
      </c>
      <c r="B18" s="397" t="s">
        <v>544</v>
      </c>
      <c r="C18" s="403">
        <v>0.21</v>
      </c>
      <c r="D18" s="404">
        <v>6108.02</v>
      </c>
      <c r="E18" s="400"/>
      <c r="F18" s="407">
        <v>0.21</v>
      </c>
      <c r="G18" s="404">
        <v>6108.02</v>
      </c>
      <c r="H18" s="400">
        <f>F18*G18*1.18/1000</f>
        <v>1.513567356</v>
      </c>
      <c r="I18" s="407">
        <v>0.21</v>
      </c>
      <c r="J18" s="404">
        <v>6108.02</v>
      </c>
      <c r="K18" s="400">
        <f>I18*J18*1.18/1000</f>
        <v>1.513567356</v>
      </c>
      <c r="L18" s="407">
        <v>0.21</v>
      </c>
      <c r="M18" s="404">
        <v>6108.02</v>
      </c>
      <c r="N18" s="400">
        <f>L18*M18*1.18/1000</f>
        <v>1.513567356</v>
      </c>
      <c r="O18" s="407">
        <v>0.21</v>
      </c>
      <c r="P18" s="404">
        <v>6108.02</v>
      </c>
      <c r="Q18" s="400">
        <f>O18*P18*1.18/1000</f>
        <v>1.513567356</v>
      </c>
      <c r="R18" s="407">
        <v>0.21</v>
      </c>
      <c r="S18" s="404">
        <v>6108.02</v>
      </c>
      <c r="T18" s="400">
        <f>R18*S18*1.18/1000</f>
        <v>1.513567356</v>
      </c>
    </row>
    <row r="19" spans="1:20" s="141" customFormat="1" ht="15.75">
      <c r="A19" s="384">
        <v>7</v>
      </c>
      <c r="B19" s="397" t="s">
        <v>545</v>
      </c>
      <c r="C19" s="398"/>
      <c r="D19" s="408"/>
      <c r="E19" s="400"/>
      <c r="F19" s="398"/>
      <c r="G19" s="408"/>
      <c r="H19" s="400">
        <f>H20+H26+H32</f>
        <v>80.790871199999998</v>
      </c>
      <c r="I19" s="398"/>
      <c r="J19" s="408"/>
      <c r="K19" s="400">
        <f>K20+K26+K32</f>
        <v>80.790871199999998</v>
      </c>
      <c r="L19" s="398"/>
      <c r="M19" s="402"/>
      <c r="N19" s="388">
        <f>N20+N26+N32</f>
        <v>80.790871199999998</v>
      </c>
      <c r="O19" s="398"/>
      <c r="P19" s="402"/>
      <c r="Q19" s="388">
        <f>Q20+Q26+Q32</f>
        <v>80.790871199999998</v>
      </c>
      <c r="R19" s="398"/>
      <c r="S19" s="402"/>
      <c r="T19" s="388">
        <f>T20+T26+T32</f>
        <v>80.790871199999998</v>
      </c>
    </row>
    <row r="20" spans="1:20" s="141" customFormat="1" ht="15.75">
      <c r="A20" s="390" t="s">
        <v>546</v>
      </c>
      <c r="B20" s="409" t="s">
        <v>547</v>
      </c>
      <c r="C20" s="410"/>
      <c r="D20" s="411"/>
      <c r="E20" s="412"/>
      <c r="F20" s="410"/>
      <c r="G20" s="411"/>
      <c r="H20" s="412">
        <f>H21+H22+H23+H24+H25</f>
        <v>32.227452</v>
      </c>
      <c r="I20" s="410"/>
      <c r="J20" s="411"/>
      <c r="K20" s="412">
        <f>K21+K22+K23+K24+K25</f>
        <v>32.227452</v>
      </c>
      <c r="L20" s="410"/>
      <c r="M20" s="413"/>
      <c r="N20" s="414">
        <f>N21+N22+N23+N24+N25</f>
        <v>32.227452</v>
      </c>
      <c r="O20" s="410"/>
      <c r="P20" s="413"/>
      <c r="Q20" s="414">
        <f>Q21+Q22+Q23+Q24+Q25</f>
        <v>32.227452</v>
      </c>
      <c r="R20" s="410"/>
      <c r="S20" s="413"/>
      <c r="T20" s="414">
        <f>T21+T22+T23+T24+T25</f>
        <v>32.227452</v>
      </c>
    </row>
    <row r="21" spans="1:20" s="141" customFormat="1" ht="15.75">
      <c r="A21" s="390"/>
      <c r="B21" s="396" t="s">
        <v>548</v>
      </c>
      <c r="C21" s="415">
        <v>15</v>
      </c>
      <c r="D21" s="416">
        <v>151.72999999999999</v>
      </c>
      <c r="E21" s="412"/>
      <c r="F21" s="415">
        <v>15</v>
      </c>
      <c r="G21" s="416">
        <v>151.72999999999999</v>
      </c>
      <c r="H21" s="412">
        <f>F21*G21*12*1.18/1000</f>
        <v>32.227452</v>
      </c>
      <c r="I21" s="415">
        <v>15</v>
      </c>
      <c r="J21" s="416">
        <v>151.72999999999999</v>
      </c>
      <c r="K21" s="412">
        <f>I21*J21*12*1.18/1000</f>
        <v>32.227452</v>
      </c>
      <c r="L21" s="415">
        <v>15</v>
      </c>
      <c r="M21" s="417">
        <v>151.72999999999999</v>
      </c>
      <c r="N21" s="414">
        <f>L21*M21*12*1.18/1000</f>
        <v>32.227452</v>
      </c>
      <c r="O21" s="415">
        <v>15</v>
      </c>
      <c r="P21" s="417">
        <v>151.72999999999999</v>
      </c>
      <c r="Q21" s="414">
        <f>O21*P21*12*1.18/1000</f>
        <v>32.227452</v>
      </c>
      <c r="R21" s="415">
        <v>15</v>
      </c>
      <c r="S21" s="417">
        <v>151.72999999999999</v>
      </c>
      <c r="T21" s="414">
        <f>R21*S21*12*1.18/1000</f>
        <v>32.227452</v>
      </c>
    </row>
    <row r="22" spans="1:20" s="141" customFormat="1" ht="15.75">
      <c r="A22" s="418"/>
      <c r="B22" s="396" t="s">
        <v>549</v>
      </c>
      <c r="C22" s="415"/>
      <c r="D22" s="416">
        <v>164.28</v>
      </c>
      <c r="E22" s="412"/>
      <c r="F22" s="415"/>
      <c r="G22" s="416">
        <v>164.28</v>
      </c>
      <c r="H22" s="412">
        <f>F22*G22*12*1.18/1000</f>
        <v>0</v>
      </c>
      <c r="I22" s="415"/>
      <c r="J22" s="416">
        <v>164.28</v>
      </c>
      <c r="K22" s="412">
        <f t="shared" ref="K22:K31" si="5">I22*J22*12*1.18/1000</f>
        <v>0</v>
      </c>
      <c r="L22" s="415"/>
      <c r="M22" s="417">
        <v>164.28</v>
      </c>
      <c r="N22" s="414">
        <f>L22*M22*12*1.18/1000</f>
        <v>0</v>
      </c>
      <c r="O22" s="415"/>
      <c r="P22" s="417">
        <v>164.28</v>
      </c>
      <c r="Q22" s="414">
        <f t="shared" ref="Q22:Q36" si="6">O22*P22*12*1.18/1000</f>
        <v>0</v>
      </c>
      <c r="R22" s="415"/>
      <c r="S22" s="417">
        <v>164.28</v>
      </c>
      <c r="T22" s="414">
        <f>R22*S22*12*1.18/1000</f>
        <v>0</v>
      </c>
    </row>
    <row r="23" spans="1:20" s="141" customFormat="1" ht="15.75">
      <c r="A23" s="418"/>
      <c r="B23" s="396" t="s">
        <v>550</v>
      </c>
      <c r="C23" s="415"/>
      <c r="D23" s="416">
        <v>171.9</v>
      </c>
      <c r="E23" s="412"/>
      <c r="F23" s="415"/>
      <c r="G23" s="416">
        <v>171.9</v>
      </c>
      <c r="H23" s="412">
        <f>F23*G23*12*1.18/1000</f>
        <v>0</v>
      </c>
      <c r="I23" s="415"/>
      <c r="J23" s="416">
        <v>171.9</v>
      </c>
      <c r="K23" s="412">
        <f t="shared" si="5"/>
        <v>0</v>
      </c>
      <c r="L23" s="415"/>
      <c r="M23" s="417">
        <v>171.9</v>
      </c>
      <c r="N23" s="414">
        <f t="shared" ref="N23:N36" si="7">L23*M23*12*1.18/1000</f>
        <v>0</v>
      </c>
      <c r="O23" s="415"/>
      <c r="P23" s="417">
        <v>171.9</v>
      </c>
      <c r="Q23" s="414">
        <f t="shared" si="6"/>
        <v>0</v>
      </c>
      <c r="R23" s="415"/>
      <c r="S23" s="417">
        <v>171.9</v>
      </c>
      <c r="T23" s="414">
        <f>R23*S23*12*1.18/1000</f>
        <v>0</v>
      </c>
    </row>
    <row r="24" spans="1:20" s="141" customFormat="1" ht="15.75">
      <c r="A24" s="418"/>
      <c r="B24" s="396" t="s">
        <v>551</v>
      </c>
      <c r="C24" s="415"/>
      <c r="D24" s="416">
        <v>184.55</v>
      </c>
      <c r="E24" s="412"/>
      <c r="F24" s="415"/>
      <c r="G24" s="416">
        <v>184.55</v>
      </c>
      <c r="H24" s="412">
        <f>F24*G24*12*1.18/1000</f>
        <v>0</v>
      </c>
      <c r="I24" s="415"/>
      <c r="J24" s="416">
        <v>184.55</v>
      </c>
      <c r="K24" s="412">
        <f t="shared" si="5"/>
        <v>0</v>
      </c>
      <c r="L24" s="415"/>
      <c r="M24" s="417">
        <v>184.55</v>
      </c>
      <c r="N24" s="414">
        <f t="shared" si="7"/>
        <v>0</v>
      </c>
      <c r="O24" s="415"/>
      <c r="P24" s="417">
        <v>184.55</v>
      </c>
      <c r="Q24" s="414">
        <f t="shared" si="6"/>
        <v>0</v>
      </c>
      <c r="R24" s="415"/>
      <c r="S24" s="417">
        <v>184.55</v>
      </c>
      <c r="T24" s="414">
        <f>R24*S24*12*1.18/1000</f>
        <v>0</v>
      </c>
    </row>
    <row r="25" spans="1:20" s="141" customFormat="1" ht="15.75">
      <c r="A25" s="418"/>
      <c r="B25" s="396" t="s">
        <v>552</v>
      </c>
      <c r="C25" s="415"/>
      <c r="D25" s="416">
        <v>188.88</v>
      </c>
      <c r="E25" s="412"/>
      <c r="F25" s="415"/>
      <c r="G25" s="416">
        <v>188.88</v>
      </c>
      <c r="H25" s="412">
        <f>F25*G25*12*1.18/1000</f>
        <v>0</v>
      </c>
      <c r="I25" s="415"/>
      <c r="J25" s="416">
        <v>188.88</v>
      </c>
      <c r="K25" s="412">
        <f t="shared" si="5"/>
        <v>0</v>
      </c>
      <c r="L25" s="415"/>
      <c r="M25" s="417">
        <v>188.88</v>
      </c>
      <c r="N25" s="414">
        <f t="shared" si="7"/>
        <v>0</v>
      </c>
      <c r="O25" s="415"/>
      <c r="P25" s="417">
        <v>188.88</v>
      </c>
      <c r="Q25" s="414">
        <f t="shared" si="6"/>
        <v>0</v>
      </c>
      <c r="R25" s="415"/>
      <c r="S25" s="417">
        <v>188.88</v>
      </c>
      <c r="T25" s="414">
        <f>R25*S25*12*1.18/1000</f>
        <v>0</v>
      </c>
    </row>
    <row r="26" spans="1:20" s="141" customFormat="1" ht="15.75">
      <c r="A26" s="390" t="s">
        <v>553</v>
      </c>
      <c r="B26" s="419" t="s">
        <v>554</v>
      </c>
      <c r="C26" s="415"/>
      <c r="D26" s="416"/>
      <c r="E26" s="412"/>
      <c r="F26" s="415"/>
      <c r="G26" s="416"/>
      <c r="H26" s="412">
        <f>H27+H28+H29+H30+H31</f>
        <v>48.563419199999998</v>
      </c>
      <c r="I26" s="415"/>
      <c r="J26" s="416"/>
      <c r="K26" s="412">
        <f>K27+K28+K29+K30+K31</f>
        <v>48.563419199999998</v>
      </c>
      <c r="L26" s="415"/>
      <c r="M26" s="417"/>
      <c r="N26" s="414">
        <f>N27+N28+N29+N30+N31</f>
        <v>48.563419199999998</v>
      </c>
      <c r="O26" s="415"/>
      <c r="P26" s="417"/>
      <c r="Q26" s="414">
        <f>Q27+Q28+Q29+Q30+Q31</f>
        <v>48.563419199999998</v>
      </c>
      <c r="R26" s="415"/>
      <c r="S26" s="417"/>
      <c r="T26" s="414">
        <f>T27+T28+T29+T30+T31</f>
        <v>48.563419199999998</v>
      </c>
    </row>
    <row r="27" spans="1:20" s="141" customFormat="1" ht="15.75">
      <c r="A27" s="390"/>
      <c r="B27" s="396" t="s">
        <v>548</v>
      </c>
      <c r="C27" s="415">
        <v>2</v>
      </c>
      <c r="D27" s="416">
        <v>856.86</v>
      </c>
      <c r="E27" s="412"/>
      <c r="F27" s="415">
        <v>2</v>
      </c>
      <c r="G27" s="416">
        <v>856.86</v>
      </c>
      <c r="H27" s="412">
        <f>F27*G27*12*1.18/1000</f>
        <v>24.266275199999995</v>
      </c>
      <c r="I27" s="415">
        <v>2</v>
      </c>
      <c r="J27" s="416">
        <v>856.86</v>
      </c>
      <c r="K27" s="412">
        <f t="shared" si="5"/>
        <v>24.266275199999995</v>
      </c>
      <c r="L27" s="415">
        <v>2</v>
      </c>
      <c r="M27" s="417">
        <v>856.86</v>
      </c>
      <c r="N27" s="414">
        <f t="shared" si="7"/>
        <v>24.266275199999995</v>
      </c>
      <c r="O27" s="415">
        <v>2</v>
      </c>
      <c r="P27" s="417">
        <v>856.86</v>
      </c>
      <c r="Q27" s="414">
        <f t="shared" si="6"/>
        <v>24.266275199999995</v>
      </c>
      <c r="R27" s="415">
        <v>2</v>
      </c>
      <c r="S27" s="417">
        <v>856.86</v>
      </c>
      <c r="T27" s="414">
        <f>R27*S27*12*1.18/1000</f>
        <v>24.266275199999995</v>
      </c>
    </row>
    <row r="28" spans="1:20" s="141" customFormat="1" ht="15.75">
      <c r="A28" s="390"/>
      <c r="B28" s="396" t="s">
        <v>549</v>
      </c>
      <c r="C28" s="415">
        <v>2</v>
      </c>
      <c r="D28" s="416">
        <v>857.95</v>
      </c>
      <c r="E28" s="412"/>
      <c r="F28" s="415">
        <v>2</v>
      </c>
      <c r="G28" s="416">
        <v>857.95</v>
      </c>
      <c r="H28" s="412">
        <f>F28*G28*12*1.18/1000</f>
        <v>24.297144000000003</v>
      </c>
      <c r="I28" s="415">
        <v>2</v>
      </c>
      <c r="J28" s="416">
        <v>857.95</v>
      </c>
      <c r="K28" s="412">
        <f t="shared" si="5"/>
        <v>24.297144000000003</v>
      </c>
      <c r="L28" s="415">
        <v>2</v>
      </c>
      <c r="M28" s="417">
        <v>857.95</v>
      </c>
      <c r="N28" s="414">
        <f t="shared" si="7"/>
        <v>24.297144000000003</v>
      </c>
      <c r="O28" s="415">
        <v>2</v>
      </c>
      <c r="P28" s="417">
        <v>857.95</v>
      </c>
      <c r="Q28" s="414">
        <f t="shared" si="6"/>
        <v>24.297144000000003</v>
      </c>
      <c r="R28" s="415">
        <v>2</v>
      </c>
      <c r="S28" s="417">
        <v>857.95</v>
      </c>
      <c r="T28" s="414">
        <f>R28*S28*12*1.18/1000</f>
        <v>24.297144000000003</v>
      </c>
    </row>
    <row r="29" spans="1:20" s="141" customFormat="1" ht="15.75">
      <c r="A29" s="390"/>
      <c r="B29" s="396" t="s">
        <v>550</v>
      </c>
      <c r="C29" s="415"/>
      <c r="D29" s="416">
        <v>858.78</v>
      </c>
      <c r="E29" s="412"/>
      <c r="F29" s="415"/>
      <c r="G29" s="416">
        <v>858.78</v>
      </c>
      <c r="H29" s="412">
        <f>F29*G29*1.18*12/1000</f>
        <v>0</v>
      </c>
      <c r="I29" s="415"/>
      <c r="J29" s="416">
        <v>858.78</v>
      </c>
      <c r="K29" s="412">
        <f>I29*J29*1.18*12/1000</f>
        <v>0</v>
      </c>
      <c r="L29" s="415"/>
      <c r="M29" s="417">
        <v>858.78</v>
      </c>
      <c r="N29" s="420">
        <f>L29*M29*1.18*12/1000</f>
        <v>0</v>
      </c>
      <c r="O29" s="415"/>
      <c r="P29" s="417">
        <v>858.78</v>
      </c>
      <c r="Q29" s="420">
        <f>O29*P29*1.18*12/1000</f>
        <v>0</v>
      </c>
      <c r="R29" s="415"/>
      <c r="S29" s="417">
        <v>858.78</v>
      </c>
      <c r="T29" s="420">
        <f>R29*S29*1.18*12/1000</f>
        <v>0</v>
      </c>
    </row>
    <row r="30" spans="1:20" s="141" customFormat="1" ht="15.75">
      <c r="A30" s="390"/>
      <c r="B30" s="396" t="s">
        <v>551</v>
      </c>
      <c r="C30" s="415"/>
      <c r="D30" s="416">
        <v>859.97</v>
      </c>
      <c r="E30" s="412"/>
      <c r="F30" s="415"/>
      <c r="G30" s="416">
        <v>859.97</v>
      </c>
      <c r="H30" s="412">
        <f>F30*G30*12*1.18/1000</f>
        <v>0</v>
      </c>
      <c r="I30" s="415"/>
      <c r="J30" s="416">
        <v>859.97</v>
      </c>
      <c r="K30" s="412">
        <f t="shared" si="5"/>
        <v>0</v>
      </c>
      <c r="L30" s="415"/>
      <c r="M30" s="417">
        <v>859.97</v>
      </c>
      <c r="N30" s="414">
        <f t="shared" si="7"/>
        <v>0</v>
      </c>
      <c r="O30" s="415"/>
      <c r="P30" s="417">
        <v>859.97</v>
      </c>
      <c r="Q30" s="414">
        <f t="shared" si="6"/>
        <v>0</v>
      </c>
      <c r="R30" s="415"/>
      <c r="S30" s="417">
        <v>859.97</v>
      </c>
      <c r="T30" s="414">
        <f>R30*S30*12*1.18/1000</f>
        <v>0</v>
      </c>
    </row>
    <row r="31" spans="1:20" s="141" customFormat="1" ht="15.75">
      <c r="A31" s="390"/>
      <c r="B31" s="396" t="s">
        <v>552</v>
      </c>
      <c r="C31" s="415"/>
      <c r="D31" s="416">
        <v>864.3</v>
      </c>
      <c r="E31" s="412"/>
      <c r="F31" s="415"/>
      <c r="G31" s="416">
        <v>864.3</v>
      </c>
      <c r="H31" s="412">
        <f>F31*G31*12*1.18/1000</f>
        <v>0</v>
      </c>
      <c r="I31" s="415"/>
      <c r="J31" s="416">
        <v>864.3</v>
      </c>
      <c r="K31" s="412">
        <f t="shared" si="5"/>
        <v>0</v>
      </c>
      <c r="L31" s="421"/>
      <c r="M31" s="417">
        <v>864.3</v>
      </c>
      <c r="N31" s="414">
        <f t="shared" si="7"/>
        <v>0</v>
      </c>
      <c r="O31" s="421"/>
      <c r="P31" s="417">
        <v>864.3</v>
      </c>
      <c r="Q31" s="414">
        <f t="shared" si="6"/>
        <v>0</v>
      </c>
      <c r="R31" s="421"/>
      <c r="S31" s="417">
        <v>864.3</v>
      </c>
      <c r="T31" s="414">
        <f>R31*S31*12*1.18/1000</f>
        <v>0</v>
      </c>
    </row>
    <row r="32" spans="1:20" s="141" customFormat="1" ht="15.75">
      <c r="A32" s="390" t="s">
        <v>555</v>
      </c>
      <c r="B32" s="419" t="s">
        <v>556</v>
      </c>
      <c r="C32" s="415"/>
      <c r="D32" s="416"/>
      <c r="E32" s="412"/>
      <c r="F32" s="415"/>
      <c r="G32" s="416"/>
      <c r="H32" s="412">
        <f>H33+H34+H35+H36</f>
        <v>0</v>
      </c>
      <c r="I32" s="415"/>
      <c r="J32" s="416"/>
      <c r="K32" s="412">
        <f>K33+K34+K35+K36</f>
        <v>0</v>
      </c>
      <c r="L32" s="421"/>
      <c r="M32" s="417"/>
      <c r="N32" s="414">
        <f>N33+N34+N35+N36</f>
        <v>0</v>
      </c>
      <c r="O32" s="421"/>
      <c r="P32" s="417"/>
      <c r="Q32" s="414">
        <f>Q33+Q34+Q35+Q36</f>
        <v>0</v>
      </c>
      <c r="R32" s="421"/>
      <c r="S32" s="417"/>
      <c r="T32" s="414">
        <f>T33+T34+T35+T36</f>
        <v>0</v>
      </c>
    </row>
    <row r="33" spans="1:20" s="141" customFormat="1" ht="15.75">
      <c r="A33" s="418"/>
      <c r="B33" s="396" t="s">
        <v>548</v>
      </c>
      <c r="C33" s="415"/>
      <c r="D33" s="416">
        <v>564.73</v>
      </c>
      <c r="E33" s="412"/>
      <c r="F33" s="415"/>
      <c r="G33" s="416">
        <v>564.73</v>
      </c>
      <c r="H33" s="412">
        <f>F33*G33*12*1.18/1000</f>
        <v>0</v>
      </c>
      <c r="I33" s="415"/>
      <c r="J33" s="416">
        <v>564.73</v>
      </c>
      <c r="K33" s="412">
        <f>I33*J33*12*1.18/1000</f>
        <v>0</v>
      </c>
      <c r="L33" s="421"/>
      <c r="M33" s="417">
        <v>564.73</v>
      </c>
      <c r="N33" s="414">
        <f>L33*M33*12*1.18/1000</f>
        <v>0</v>
      </c>
      <c r="O33" s="421"/>
      <c r="P33" s="417">
        <v>564.73</v>
      </c>
      <c r="Q33" s="414">
        <f>O33*P33*12*1.18/1000</f>
        <v>0</v>
      </c>
      <c r="R33" s="421"/>
      <c r="S33" s="417">
        <v>564.73</v>
      </c>
      <c r="T33" s="414">
        <f>R33*S33*12*1.18/1000</f>
        <v>0</v>
      </c>
    </row>
    <row r="34" spans="1:20" s="141" customFormat="1" ht="15.75">
      <c r="A34" s="418"/>
      <c r="B34" s="396" t="s">
        <v>549</v>
      </c>
      <c r="C34" s="415"/>
      <c r="D34" s="416">
        <v>565.16</v>
      </c>
      <c r="E34" s="412"/>
      <c r="F34" s="415"/>
      <c r="G34" s="416">
        <v>565.16</v>
      </c>
      <c r="H34" s="412">
        <f>F34*G34*12*1.18/1000</f>
        <v>0</v>
      </c>
      <c r="I34" s="415"/>
      <c r="J34" s="416">
        <v>565.16</v>
      </c>
      <c r="K34" s="412">
        <f>I34*J34*12*1.18/1000</f>
        <v>0</v>
      </c>
      <c r="L34" s="421"/>
      <c r="M34" s="417">
        <v>565.16</v>
      </c>
      <c r="N34" s="414">
        <f t="shared" si="7"/>
        <v>0</v>
      </c>
      <c r="O34" s="421"/>
      <c r="P34" s="417">
        <v>565.16</v>
      </c>
      <c r="Q34" s="414">
        <f t="shared" si="6"/>
        <v>0</v>
      </c>
      <c r="R34" s="421"/>
      <c r="S34" s="417">
        <v>565.16</v>
      </c>
      <c r="T34" s="414">
        <f>R34*S34*12*1.18/1000</f>
        <v>0</v>
      </c>
    </row>
    <row r="35" spans="1:20" s="141" customFormat="1" ht="15.75">
      <c r="A35" s="418"/>
      <c r="B35" s="396" t="s">
        <v>550</v>
      </c>
      <c r="C35" s="415"/>
      <c r="D35" s="416">
        <v>565.6</v>
      </c>
      <c r="E35" s="412"/>
      <c r="F35" s="415"/>
      <c r="G35" s="416">
        <v>565.6</v>
      </c>
      <c r="H35" s="412">
        <f>F35*G35*12*1.18/1000</f>
        <v>0</v>
      </c>
      <c r="I35" s="415"/>
      <c r="J35" s="416">
        <v>565.6</v>
      </c>
      <c r="K35" s="412">
        <f>I35*J35*12*1.18/1000</f>
        <v>0</v>
      </c>
      <c r="L35" s="421"/>
      <c r="M35" s="417">
        <v>565.6</v>
      </c>
      <c r="N35" s="414">
        <f>L35*M35*12*1.18/1000</f>
        <v>0</v>
      </c>
      <c r="O35" s="421"/>
      <c r="P35" s="417">
        <v>565.6</v>
      </c>
      <c r="Q35" s="414">
        <f>O35*P35*12*1.18/1000</f>
        <v>0</v>
      </c>
      <c r="R35" s="421"/>
      <c r="S35" s="417">
        <v>565.6</v>
      </c>
      <c r="T35" s="414">
        <f>R35*S35*12*1.18/1000</f>
        <v>0</v>
      </c>
    </row>
    <row r="36" spans="1:20" s="141" customFormat="1" ht="15.75">
      <c r="A36" s="418"/>
      <c r="B36" s="396" t="s">
        <v>551</v>
      </c>
      <c r="C36" s="415"/>
      <c r="D36" s="416">
        <v>566.04999999999995</v>
      </c>
      <c r="E36" s="412"/>
      <c r="F36" s="415"/>
      <c r="G36" s="416">
        <v>566.04999999999995</v>
      </c>
      <c r="H36" s="412">
        <f>F36*G36*12*1.18/1000</f>
        <v>0</v>
      </c>
      <c r="I36" s="415"/>
      <c r="J36" s="416">
        <v>566.04999999999995</v>
      </c>
      <c r="K36" s="412">
        <f>I36*J36*12*1.18/1000</f>
        <v>0</v>
      </c>
      <c r="L36" s="421"/>
      <c r="M36" s="417">
        <v>566.04999999999995</v>
      </c>
      <c r="N36" s="414">
        <f t="shared" si="7"/>
        <v>0</v>
      </c>
      <c r="O36" s="421"/>
      <c r="P36" s="417">
        <v>566.04999999999995</v>
      </c>
      <c r="Q36" s="414">
        <f t="shared" si="6"/>
        <v>0</v>
      </c>
      <c r="R36" s="421"/>
      <c r="S36" s="417">
        <v>566.04999999999995</v>
      </c>
      <c r="T36" s="414">
        <f>R36*S36*12*1.18/1000</f>
        <v>0</v>
      </c>
    </row>
    <row r="37" spans="1:20" s="141" customFormat="1" ht="31.5">
      <c r="A37" s="384">
        <v>8</v>
      </c>
      <c r="B37" s="422" t="s">
        <v>557</v>
      </c>
      <c r="C37" s="423">
        <f>SUM(C38:C39)</f>
        <v>1280.8499999999999</v>
      </c>
      <c r="D37" s="404"/>
      <c r="E37" s="400">
        <v>163.99</v>
      </c>
      <c r="F37" s="423">
        <f>SUM(F38:F39)</f>
        <v>1280.8499999999999</v>
      </c>
      <c r="G37" s="404"/>
      <c r="H37" s="400">
        <f>SUM(H38:H39)</f>
        <v>71.897440709999998</v>
      </c>
      <c r="I37" s="423">
        <f>SUM(I38:I39)</f>
        <v>1280.8499999999999</v>
      </c>
      <c r="J37" s="404"/>
      <c r="K37" s="400">
        <f>SUM(K38:K39)</f>
        <v>71.897440709999998</v>
      </c>
      <c r="L37" s="423">
        <f>SUM(L38:L39)</f>
        <v>1280.8499999999999</v>
      </c>
      <c r="M37" s="399"/>
      <c r="N37" s="388">
        <f>N39</f>
        <v>0</v>
      </c>
      <c r="O37" s="423">
        <f>SUM(O38:O39)</f>
        <v>1280.8499999999999</v>
      </c>
      <c r="P37" s="402"/>
      <c r="Q37" s="388">
        <f>Q39</f>
        <v>0</v>
      </c>
      <c r="R37" s="423">
        <f>SUM(R38:R39)</f>
        <v>1280.8499999999999</v>
      </c>
      <c r="S37" s="402"/>
      <c r="T37" s="388">
        <f>T39</f>
        <v>0</v>
      </c>
    </row>
    <row r="38" spans="1:20" s="429" customFormat="1" ht="15.75">
      <c r="A38" s="390" t="s">
        <v>558</v>
      </c>
      <c r="B38" s="424" t="s">
        <v>559</v>
      </c>
      <c r="C38" s="425">
        <v>1280.8499999999999</v>
      </c>
      <c r="D38" s="426">
        <v>47.57</v>
      </c>
      <c r="E38" s="427"/>
      <c r="F38" s="425">
        <v>1280.8499999999999</v>
      </c>
      <c r="G38" s="426">
        <v>47.57</v>
      </c>
      <c r="H38" s="412">
        <f>F38*G38*1.18/1000</f>
        <v>71.897440709999998</v>
      </c>
      <c r="I38" s="425">
        <v>1280.8499999999999</v>
      </c>
      <c r="J38" s="426">
        <v>47.57</v>
      </c>
      <c r="K38" s="412">
        <f>I38*J38*1.18/1000</f>
        <v>71.897440709999998</v>
      </c>
      <c r="L38" s="425">
        <v>1280.8499999999999</v>
      </c>
      <c r="M38" s="428"/>
      <c r="N38" s="388"/>
      <c r="O38" s="425">
        <v>1280.8499999999999</v>
      </c>
      <c r="P38" s="413"/>
      <c r="Q38" s="388"/>
      <c r="R38" s="425">
        <v>1280.8499999999999</v>
      </c>
      <c r="S38" s="413"/>
      <c r="T38" s="388"/>
    </row>
    <row r="39" spans="1:20" s="429" customFormat="1" ht="15.75">
      <c r="A39" s="390" t="s">
        <v>560</v>
      </c>
      <c r="B39" s="424" t="s">
        <v>561</v>
      </c>
      <c r="C39" s="425"/>
      <c r="D39" s="426">
        <v>47.57</v>
      </c>
      <c r="E39" s="427"/>
      <c r="F39" s="425"/>
      <c r="G39" s="426">
        <v>47.57</v>
      </c>
      <c r="H39" s="412">
        <f>F39*G39*1.18/1000</f>
        <v>0</v>
      </c>
      <c r="I39" s="425"/>
      <c r="J39" s="426">
        <v>47.57</v>
      </c>
      <c r="K39" s="412">
        <f>I39*J39*1.18/1000</f>
        <v>0</v>
      </c>
      <c r="L39" s="425"/>
      <c r="M39" s="426">
        <v>47.57</v>
      </c>
      <c r="N39" s="388">
        <f>L39*0.3*M39*M40*1.18/1000</f>
        <v>0</v>
      </c>
      <c r="O39" s="425"/>
      <c r="P39" s="426">
        <v>47.57</v>
      </c>
      <c r="Q39" s="388">
        <f>O39*0.3*P39*P40*1.18/1000</f>
        <v>0</v>
      </c>
      <c r="R39" s="425"/>
      <c r="S39" s="426">
        <v>47.57</v>
      </c>
      <c r="T39" s="388">
        <f>R39*0.3*S39*S40*1.18/1000</f>
        <v>0</v>
      </c>
    </row>
    <row r="40" spans="1:20" s="429" customFormat="1" ht="15.75">
      <c r="A40" s="390" t="s">
        <v>562</v>
      </c>
      <c r="B40" s="424" t="s">
        <v>563</v>
      </c>
      <c r="C40" s="425"/>
      <c r="D40" s="426">
        <v>8</v>
      </c>
      <c r="E40" s="427"/>
      <c r="F40" s="425"/>
      <c r="G40" s="426">
        <v>8</v>
      </c>
      <c r="H40" s="427"/>
      <c r="I40" s="425"/>
      <c r="J40" s="426">
        <v>8</v>
      </c>
      <c r="K40" s="427"/>
      <c r="L40" s="425"/>
      <c r="M40" s="428">
        <v>8</v>
      </c>
      <c r="N40" s="388"/>
      <c r="O40" s="425"/>
      <c r="P40" s="413">
        <v>8</v>
      </c>
      <c r="Q40" s="388"/>
      <c r="R40" s="425"/>
      <c r="S40" s="413">
        <v>8</v>
      </c>
      <c r="T40" s="388"/>
    </row>
    <row r="41" spans="1:20" s="141" customFormat="1" ht="32.25" customHeight="1">
      <c r="A41" s="384">
        <v>9</v>
      </c>
      <c r="B41" s="422" t="s">
        <v>564</v>
      </c>
      <c r="C41" s="403"/>
      <c r="D41" s="404"/>
      <c r="E41" s="400">
        <v>394.7</v>
      </c>
      <c r="F41" s="403"/>
      <c r="G41" s="404"/>
      <c r="H41" s="400">
        <f>SUM(H42:H44)</f>
        <v>598.74921100799997</v>
      </c>
      <c r="I41" s="403"/>
      <c r="J41" s="404"/>
      <c r="K41" s="400">
        <f>SUM(K42:K44)</f>
        <v>598.74921100799997</v>
      </c>
      <c r="L41" s="403"/>
      <c r="M41" s="399"/>
      <c r="N41" s="400">
        <f>SUM(N42:N44)</f>
        <v>600.52068647999999</v>
      </c>
      <c r="O41" s="403"/>
      <c r="P41" s="402"/>
      <c r="Q41" s="400">
        <f>SUM(Q42:Q44)</f>
        <v>600.52068647999999</v>
      </c>
      <c r="R41" s="403"/>
      <c r="S41" s="402"/>
      <c r="T41" s="400">
        <f>SUM(T42:T44)</f>
        <v>600.52068647999999</v>
      </c>
    </row>
    <row r="42" spans="1:20" ht="16.5" customHeight="1">
      <c r="A42" s="390" t="s">
        <v>565</v>
      </c>
      <c r="B42" s="424" t="s">
        <v>566</v>
      </c>
      <c r="C42" s="410">
        <v>3354</v>
      </c>
      <c r="D42" s="426">
        <v>12.47</v>
      </c>
      <c r="E42" s="412"/>
      <c r="F42" s="410">
        <v>3354</v>
      </c>
      <c r="G42" s="426">
        <v>18.687000000000001</v>
      </c>
      <c r="H42" s="412">
        <f>F42*G42*8*1.18/1000</f>
        <v>591.66330912000001</v>
      </c>
      <c r="I42" s="410">
        <v>3354</v>
      </c>
      <c r="J42" s="426">
        <v>18.687000000000001</v>
      </c>
      <c r="K42" s="412">
        <f>I42*J42*8*1.18/1000</f>
        <v>591.66330912000001</v>
      </c>
      <c r="L42" s="410">
        <v>3354</v>
      </c>
      <c r="M42" s="426">
        <v>18.687000000000001</v>
      </c>
      <c r="N42" s="420">
        <f>L42*M42*8*1.18/1000</f>
        <v>591.66330912000001</v>
      </c>
      <c r="O42" s="410">
        <v>3354</v>
      </c>
      <c r="P42" s="426">
        <v>18.687000000000001</v>
      </c>
      <c r="Q42" s="420">
        <f>O42*P42*8*1.18/1000</f>
        <v>591.66330912000001</v>
      </c>
      <c r="R42" s="410">
        <v>3354</v>
      </c>
      <c r="S42" s="426">
        <v>18.687000000000001</v>
      </c>
      <c r="T42" s="420">
        <f>R42*S42*8*1.18/1000</f>
        <v>591.66330912000001</v>
      </c>
    </row>
    <row r="43" spans="1:20" ht="16.5" customHeight="1">
      <c r="A43" s="390" t="s">
        <v>567</v>
      </c>
      <c r="B43" s="424" t="s">
        <v>568</v>
      </c>
      <c r="C43" s="410"/>
      <c r="D43" s="426">
        <v>10.25</v>
      </c>
      <c r="E43" s="412"/>
      <c r="F43" s="410"/>
      <c r="G43" s="426">
        <v>21.178000000000001</v>
      </c>
      <c r="H43" s="412">
        <f>F43*G43*8*1.18/1000</f>
        <v>0</v>
      </c>
      <c r="I43" s="410"/>
      <c r="J43" s="426">
        <v>21.178000000000001</v>
      </c>
      <c r="K43" s="412">
        <f>I43*J43*8*1.18/1000</f>
        <v>0</v>
      </c>
      <c r="L43" s="410"/>
      <c r="M43" s="426">
        <v>21.178000000000001</v>
      </c>
      <c r="N43" s="420">
        <f>L43*M43*8*1.18/1000</f>
        <v>0</v>
      </c>
      <c r="O43" s="410"/>
      <c r="P43" s="426">
        <v>21.178000000000001</v>
      </c>
      <c r="Q43" s="420">
        <f>O43*P43*8*1.18/1000</f>
        <v>0</v>
      </c>
      <c r="R43" s="410"/>
      <c r="S43" s="426">
        <v>21.178000000000001</v>
      </c>
      <c r="T43" s="420">
        <f>R43*S43*8*1.18/1000</f>
        <v>0</v>
      </c>
    </row>
    <row r="44" spans="1:20" ht="31.5">
      <c r="A44" s="390" t="s">
        <v>569</v>
      </c>
      <c r="B44" s="424" t="s">
        <v>570</v>
      </c>
      <c r="C44" s="410">
        <f>C42*0.2</f>
        <v>670.80000000000007</v>
      </c>
      <c r="D44" s="430"/>
      <c r="E44" s="412"/>
      <c r="F44" s="410">
        <f>F42*0.2</f>
        <v>670.80000000000007</v>
      </c>
      <c r="G44" s="426">
        <v>1.119</v>
      </c>
      <c r="H44" s="412">
        <f>F44*G44*8*1.18/1000</f>
        <v>7.0859018880000004</v>
      </c>
      <c r="I44" s="410">
        <f>I42*0.2</f>
        <v>670.80000000000007</v>
      </c>
      <c r="J44" s="426">
        <v>1.119</v>
      </c>
      <c r="K44" s="412">
        <f>I44*J44*8*1.18/1000</f>
        <v>7.0859018880000004</v>
      </c>
      <c r="L44" s="410">
        <f>L42*0.25</f>
        <v>838.5</v>
      </c>
      <c r="M44" s="426">
        <v>1.119</v>
      </c>
      <c r="N44" s="420">
        <f>L44*M44*8*1.18/1000</f>
        <v>8.857377360000001</v>
      </c>
      <c r="O44" s="410">
        <f>O42*0.25</f>
        <v>838.5</v>
      </c>
      <c r="P44" s="426">
        <v>1.119</v>
      </c>
      <c r="Q44" s="420">
        <f>O44*P44*8*1.18/1000</f>
        <v>8.857377360000001</v>
      </c>
      <c r="R44" s="410">
        <f>R42*0.25</f>
        <v>838.5</v>
      </c>
      <c r="S44" s="426">
        <v>1.119</v>
      </c>
      <c r="T44" s="420">
        <f>R44*S44*8*1.18/1000</f>
        <v>8.857377360000001</v>
      </c>
    </row>
    <row r="45" spans="1:20" s="141" customFormat="1" ht="31.5">
      <c r="A45" s="384">
        <v>10</v>
      </c>
      <c r="B45" s="422" t="s">
        <v>571</v>
      </c>
      <c r="C45" s="398"/>
      <c r="D45" s="408"/>
      <c r="E45" s="400"/>
      <c r="F45" s="398"/>
      <c r="G45" s="408"/>
      <c r="H45" s="400">
        <f>SUM(H46:H47)</f>
        <v>0</v>
      </c>
      <c r="I45" s="398"/>
      <c r="J45" s="408"/>
      <c r="K45" s="400">
        <f>SUM(K46:K47)</f>
        <v>0</v>
      </c>
      <c r="L45" s="398"/>
      <c r="M45" s="402"/>
      <c r="N45" s="388">
        <f>SUM(N46:N47)</f>
        <v>0</v>
      </c>
      <c r="O45" s="398"/>
      <c r="P45" s="402"/>
      <c r="Q45" s="388">
        <f>SUM(Q46:Q47)</f>
        <v>0</v>
      </c>
      <c r="R45" s="398"/>
      <c r="S45" s="402"/>
      <c r="T45" s="388">
        <f>SUM(T46:T47)</f>
        <v>0</v>
      </c>
    </row>
    <row r="46" spans="1:20" ht="30" customHeight="1">
      <c r="A46" s="390" t="s">
        <v>572</v>
      </c>
      <c r="B46" s="431" t="s">
        <v>573</v>
      </c>
      <c r="C46" s="410"/>
      <c r="D46" s="432">
        <v>41.83</v>
      </c>
      <c r="E46" s="412"/>
      <c r="F46" s="410"/>
      <c r="G46" s="432">
        <v>45.02</v>
      </c>
      <c r="H46" s="412">
        <f>F46*G46*12/1000</f>
        <v>0</v>
      </c>
      <c r="I46" s="410"/>
      <c r="J46" s="432">
        <v>45.02</v>
      </c>
      <c r="K46" s="412">
        <f>I46*J46*12/1000</f>
        <v>0</v>
      </c>
      <c r="L46" s="410"/>
      <c r="M46" s="432">
        <v>45.02</v>
      </c>
      <c r="N46" s="420">
        <f>L46*M46*12/1000</f>
        <v>0</v>
      </c>
      <c r="O46" s="410"/>
      <c r="P46" s="432">
        <v>45.02</v>
      </c>
      <c r="Q46" s="420">
        <f>O46*P46*12/1000</f>
        <v>0</v>
      </c>
      <c r="R46" s="410"/>
      <c r="S46" s="432">
        <v>45.02</v>
      </c>
      <c r="T46" s="420">
        <f>R46*S46*12/1000</f>
        <v>0</v>
      </c>
    </row>
    <row r="47" spans="1:20" ht="30" customHeight="1">
      <c r="A47" s="390" t="s">
        <v>574</v>
      </c>
      <c r="B47" s="431" t="s">
        <v>575</v>
      </c>
      <c r="C47" s="410"/>
      <c r="D47" s="432">
        <v>41.83</v>
      </c>
      <c r="E47" s="412"/>
      <c r="F47" s="410"/>
      <c r="G47" s="432">
        <v>55.47</v>
      </c>
      <c r="H47" s="412">
        <f>F47*G47*12/1000</f>
        <v>0</v>
      </c>
      <c r="I47" s="410"/>
      <c r="J47" s="432">
        <v>55.47</v>
      </c>
      <c r="K47" s="412">
        <f>I47*J47*12/1000</f>
        <v>0</v>
      </c>
      <c r="L47" s="410"/>
      <c r="M47" s="432">
        <v>55.47</v>
      </c>
      <c r="N47" s="420">
        <f>L47*M47*12/1000</f>
        <v>0</v>
      </c>
      <c r="O47" s="410"/>
      <c r="P47" s="432">
        <v>55.47</v>
      </c>
      <c r="Q47" s="420">
        <f>O47*P47*12/1000</f>
        <v>0</v>
      </c>
      <c r="R47" s="410"/>
      <c r="S47" s="432">
        <v>55.47</v>
      </c>
      <c r="T47" s="420">
        <f>R47*S47*12/1000</f>
        <v>0</v>
      </c>
    </row>
    <row r="48" spans="1:20" s="437" customFormat="1" ht="31.5" customHeight="1">
      <c r="A48" s="433" t="s">
        <v>576</v>
      </c>
      <c r="B48" s="397" t="s">
        <v>577</v>
      </c>
      <c r="C48" s="434"/>
      <c r="D48" s="435"/>
      <c r="E48" s="436"/>
      <c r="F48" s="434"/>
      <c r="G48" s="435"/>
      <c r="H48" s="436">
        <f>SUM(H49:H50)</f>
        <v>0</v>
      </c>
      <c r="I48" s="434"/>
      <c r="J48" s="435"/>
      <c r="K48" s="436">
        <f>SUM(K49:K50)</f>
        <v>0</v>
      </c>
      <c r="L48" s="434"/>
      <c r="M48" s="435"/>
      <c r="N48" s="388">
        <f>SUM(N49:N50)</f>
        <v>0</v>
      </c>
      <c r="O48" s="434"/>
      <c r="P48" s="435"/>
      <c r="Q48" s="388">
        <f>SUM(Q49:Q50)</f>
        <v>0</v>
      </c>
      <c r="R48" s="434"/>
      <c r="S48" s="435"/>
      <c r="T48" s="388">
        <f>SUM(T49:T50)</f>
        <v>0</v>
      </c>
    </row>
    <row r="49" spans="1:20" s="437" customFormat="1" ht="16.5" customHeight="1">
      <c r="A49" s="390" t="s">
        <v>578</v>
      </c>
      <c r="B49" s="438" t="s">
        <v>579</v>
      </c>
      <c r="C49" s="439"/>
      <c r="D49" s="430">
        <v>47.491999999999997</v>
      </c>
      <c r="E49" s="440"/>
      <c r="F49" s="439"/>
      <c r="G49" s="430">
        <v>47.491999999999997</v>
      </c>
      <c r="H49" s="440">
        <f>G49*F49/1000</f>
        <v>0</v>
      </c>
      <c r="I49" s="439"/>
      <c r="J49" s="430">
        <v>47.491999999999997</v>
      </c>
      <c r="K49" s="440">
        <f>J49*I49/1000</f>
        <v>0</v>
      </c>
      <c r="L49" s="439"/>
      <c r="M49" s="426">
        <v>420</v>
      </c>
      <c r="N49" s="441"/>
      <c r="O49" s="439"/>
      <c r="P49" s="426">
        <v>420</v>
      </c>
      <c r="Q49" s="441"/>
      <c r="R49" s="439"/>
      <c r="S49" s="426">
        <v>420</v>
      </c>
      <c r="T49" s="441"/>
    </row>
    <row r="50" spans="1:20" s="437" customFormat="1" ht="16.5" customHeight="1">
      <c r="A50" s="390" t="s">
        <v>580</v>
      </c>
      <c r="B50" s="438" t="s">
        <v>581</v>
      </c>
      <c r="C50" s="439"/>
      <c r="D50" s="426" t="s">
        <v>582</v>
      </c>
      <c r="E50" s="440"/>
      <c r="F50" s="439"/>
      <c r="G50" s="426" t="s">
        <v>582</v>
      </c>
      <c r="H50" s="440">
        <f>((157.57*F50*118)+(162.77*F50*131))/1000</f>
        <v>0</v>
      </c>
      <c r="I50" s="439"/>
      <c r="J50" s="426" t="s">
        <v>582</v>
      </c>
      <c r="K50" s="440">
        <f>((157.57*I50*118)+(162.77*I50*131))/1000</f>
        <v>0</v>
      </c>
      <c r="L50" s="442"/>
      <c r="M50" s="426" t="s">
        <v>583</v>
      </c>
      <c r="N50" s="441"/>
      <c r="O50" s="442"/>
      <c r="P50" s="426" t="s">
        <v>583</v>
      </c>
      <c r="Q50" s="441"/>
      <c r="R50" s="442"/>
      <c r="S50" s="426" t="s">
        <v>583</v>
      </c>
      <c r="T50" s="441"/>
    </row>
    <row r="51" spans="1:20" s="444" customFormat="1" ht="49.5" customHeight="1">
      <c r="A51" s="433" t="s">
        <v>584</v>
      </c>
      <c r="B51" s="397" t="s">
        <v>585</v>
      </c>
      <c r="C51" s="443"/>
      <c r="D51" s="404"/>
      <c r="E51" s="441"/>
      <c r="F51" s="443"/>
      <c r="G51" s="404"/>
      <c r="H51" s="441"/>
      <c r="I51" s="443"/>
      <c r="J51" s="404"/>
      <c r="K51" s="441"/>
      <c r="L51" s="443"/>
      <c r="M51" s="404"/>
      <c r="N51" s="436">
        <f>SUM(N52:N54)</f>
        <v>0</v>
      </c>
      <c r="O51" s="443"/>
      <c r="P51" s="404"/>
      <c r="Q51" s="436">
        <f>SUM(Q52:Q54)</f>
        <v>0</v>
      </c>
      <c r="R51" s="443"/>
      <c r="S51" s="404"/>
      <c r="T51" s="436">
        <f>SUM(T52:T54)</f>
        <v>0</v>
      </c>
    </row>
    <row r="52" spans="1:20" s="444" customFormat="1" ht="15.75">
      <c r="A52" s="445" t="s">
        <v>586</v>
      </c>
      <c r="B52" s="446" t="s">
        <v>587</v>
      </c>
      <c r="C52" s="447"/>
      <c r="D52" s="448"/>
      <c r="E52" s="449"/>
      <c r="F52" s="447"/>
      <c r="G52" s="448"/>
      <c r="H52" s="449">
        <f>F52*G52*1.18/1000</f>
        <v>0</v>
      </c>
      <c r="I52" s="447"/>
      <c r="J52" s="448"/>
      <c r="K52" s="449"/>
      <c r="L52" s="447"/>
      <c r="M52" s="448">
        <v>3118.21</v>
      </c>
      <c r="N52" s="441"/>
      <c r="O52" s="447"/>
      <c r="P52" s="448">
        <v>3118.21</v>
      </c>
      <c r="Q52" s="441"/>
      <c r="R52" s="447"/>
      <c r="S52" s="448">
        <v>3118.21</v>
      </c>
      <c r="T52" s="441"/>
    </row>
    <row r="53" spans="1:20" s="444" customFormat="1" ht="15.75">
      <c r="A53" s="445" t="s">
        <v>588</v>
      </c>
      <c r="B53" s="446" t="s">
        <v>589</v>
      </c>
      <c r="C53" s="447"/>
      <c r="D53" s="448"/>
      <c r="E53" s="449"/>
      <c r="F53" s="447"/>
      <c r="G53" s="448"/>
      <c r="H53" s="449">
        <f>F53*G53*1.18/1000</f>
        <v>0</v>
      </c>
      <c r="I53" s="447"/>
      <c r="J53" s="448"/>
      <c r="K53" s="449"/>
      <c r="L53" s="447"/>
      <c r="M53" s="448">
        <v>5745</v>
      </c>
      <c r="N53" s="441"/>
      <c r="O53" s="447"/>
      <c r="P53" s="448">
        <v>5745</v>
      </c>
      <c r="Q53" s="441"/>
      <c r="R53" s="447"/>
      <c r="S53" s="448">
        <v>5745</v>
      </c>
      <c r="T53" s="441"/>
    </row>
    <row r="54" spans="1:20" s="444" customFormat="1" ht="31.5">
      <c r="A54" s="445" t="s">
        <v>590</v>
      </c>
      <c r="B54" s="446" t="s">
        <v>591</v>
      </c>
      <c r="C54" s="447"/>
      <c r="D54" s="448"/>
      <c r="E54" s="449"/>
      <c r="F54" s="447"/>
      <c r="G54" s="448"/>
      <c r="H54" s="449">
        <f>((F54*157.57)+(F54*162.77))*1.18/1000</f>
        <v>0</v>
      </c>
      <c r="I54" s="447"/>
      <c r="J54" s="448"/>
      <c r="K54" s="449"/>
      <c r="L54" s="447"/>
      <c r="M54" s="448" t="s">
        <v>583</v>
      </c>
      <c r="N54" s="441"/>
      <c r="O54" s="447"/>
      <c r="P54" s="448" t="s">
        <v>583</v>
      </c>
      <c r="Q54" s="441"/>
      <c r="R54" s="447"/>
      <c r="S54" s="448" t="s">
        <v>583</v>
      </c>
      <c r="T54" s="441"/>
    </row>
    <row r="55" spans="1:20" s="141" customFormat="1" ht="31.5">
      <c r="A55" s="384">
        <v>13</v>
      </c>
      <c r="B55" s="422" t="s">
        <v>592</v>
      </c>
      <c r="C55" s="398"/>
      <c r="D55" s="408"/>
      <c r="E55" s="400"/>
      <c r="F55" s="398"/>
      <c r="G55" s="408"/>
      <c r="H55" s="400">
        <f>SUM(H56:H57)</f>
        <v>0</v>
      </c>
      <c r="I55" s="398"/>
      <c r="J55" s="408"/>
      <c r="K55" s="400">
        <f>SUM(K56:K57)</f>
        <v>0</v>
      </c>
      <c r="L55" s="398"/>
      <c r="M55" s="402"/>
      <c r="N55" s="388">
        <f>N56</f>
        <v>120.5183088</v>
      </c>
      <c r="O55" s="398"/>
      <c r="P55" s="402"/>
      <c r="Q55" s="388">
        <f>Q56</f>
        <v>120.5183088</v>
      </c>
      <c r="R55" s="398"/>
      <c r="S55" s="402"/>
      <c r="T55" s="388">
        <f>T56</f>
        <v>120.5183088</v>
      </c>
    </row>
    <row r="56" spans="1:20" ht="16.5" customHeight="1">
      <c r="A56" s="390" t="s">
        <v>593</v>
      </c>
      <c r="B56" s="424" t="s">
        <v>594</v>
      </c>
      <c r="C56" s="410"/>
      <c r="D56" s="432">
        <v>41.83</v>
      </c>
      <c r="E56" s="412"/>
      <c r="F56" s="410"/>
      <c r="G56" s="432">
        <v>45.02</v>
      </c>
      <c r="H56" s="412">
        <f>F56*G56*12/1000</f>
        <v>0</v>
      </c>
      <c r="I56" s="410"/>
      <c r="J56" s="432">
        <v>45.02</v>
      </c>
      <c r="K56" s="412">
        <f>I56*J56*12/1000</f>
        <v>0</v>
      </c>
      <c r="L56" s="415">
        <v>1</v>
      </c>
      <c r="M56" s="432">
        <v>8511.18</v>
      </c>
      <c r="N56" s="420">
        <f>L56*M56*L57*1.18/1000</f>
        <v>120.5183088</v>
      </c>
      <c r="O56" s="415">
        <v>1</v>
      </c>
      <c r="P56" s="432">
        <v>8511.18</v>
      </c>
      <c r="Q56" s="420">
        <f>O56*P56*O57*1.18/1000</f>
        <v>120.5183088</v>
      </c>
      <c r="R56" s="415">
        <v>1</v>
      </c>
      <c r="S56" s="432">
        <v>8511.18</v>
      </c>
      <c r="T56" s="420">
        <f>R56*S56*R57*1.18/1000</f>
        <v>120.5183088</v>
      </c>
    </row>
    <row r="57" spans="1:20" ht="16.5" customHeight="1">
      <c r="A57" s="390" t="s">
        <v>595</v>
      </c>
      <c r="B57" s="424" t="s">
        <v>563</v>
      </c>
      <c r="C57" s="410"/>
      <c r="D57" s="432">
        <v>41.83</v>
      </c>
      <c r="E57" s="412"/>
      <c r="F57" s="410"/>
      <c r="G57" s="432">
        <v>55.47</v>
      </c>
      <c r="H57" s="412">
        <f>F57*G57*12/1000</f>
        <v>0</v>
      </c>
      <c r="I57" s="410"/>
      <c r="J57" s="432">
        <v>55.47</v>
      </c>
      <c r="K57" s="412">
        <f>I57*J57*12/1000</f>
        <v>0</v>
      </c>
      <c r="L57" s="415">
        <v>12</v>
      </c>
      <c r="M57" s="432"/>
      <c r="N57" s="420"/>
      <c r="O57" s="415">
        <v>12</v>
      </c>
      <c r="P57" s="432"/>
      <c r="Q57" s="420"/>
      <c r="R57" s="415">
        <v>12</v>
      </c>
      <c r="S57" s="432"/>
      <c r="T57" s="420"/>
    </row>
    <row r="58" spans="1:20" s="141" customFormat="1" ht="31.5">
      <c r="A58" s="384">
        <v>14</v>
      </c>
      <c r="B58" s="450" t="s">
        <v>596</v>
      </c>
      <c r="C58" s="451"/>
      <c r="D58" s="452"/>
      <c r="E58" s="453">
        <v>41.29</v>
      </c>
      <c r="F58" s="451"/>
      <c r="G58" s="452"/>
      <c r="H58" s="453">
        <f>SUM(H59:H68)</f>
        <v>46.510810399999997</v>
      </c>
      <c r="I58" s="451"/>
      <c r="J58" s="452"/>
      <c r="K58" s="453">
        <f>SUM(K59:K68)</f>
        <v>46.510810399999997</v>
      </c>
      <c r="L58" s="451"/>
      <c r="M58" s="454"/>
      <c r="N58" s="455">
        <f>SUM(N59:N68)</f>
        <v>46.510810399999997</v>
      </c>
      <c r="O58" s="451"/>
      <c r="P58" s="454"/>
      <c r="Q58" s="455">
        <f>SUM(Q59:Q68)</f>
        <v>46.510810399999997</v>
      </c>
      <c r="R58" s="451"/>
      <c r="S58" s="454"/>
      <c r="T58" s="455">
        <f>SUM(T59:T68)</f>
        <v>46.510810399999997</v>
      </c>
    </row>
    <row r="59" spans="1:20" s="277" customFormat="1" ht="15.75">
      <c r="A59" s="390" t="s">
        <v>180</v>
      </c>
      <c r="B59" s="438" t="s">
        <v>597</v>
      </c>
      <c r="C59" s="456">
        <v>130</v>
      </c>
      <c r="D59" s="457"/>
      <c r="E59" s="394"/>
      <c r="F59" s="456">
        <v>130</v>
      </c>
      <c r="G59" s="457"/>
      <c r="H59" s="394"/>
      <c r="I59" s="456">
        <v>130</v>
      </c>
      <c r="J59" s="457"/>
      <c r="K59" s="394"/>
      <c r="L59" s="456">
        <v>130</v>
      </c>
      <c r="M59" s="457"/>
      <c r="N59" s="458"/>
      <c r="O59" s="456">
        <v>130</v>
      </c>
      <c r="P59" s="457"/>
      <c r="Q59" s="458"/>
      <c r="R59" s="456">
        <v>130</v>
      </c>
      <c r="S59" s="457"/>
      <c r="T59" s="458"/>
    </row>
    <row r="60" spans="1:20" s="277" customFormat="1" ht="15.75">
      <c r="A60" s="390" t="s">
        <v>183</v>
      </c>
      <c r="B60" s="438" t="s">
        <v>598</v>
      </c>
      <c r="C60" s="456">
        <v>17.82</v>
      </c>
      <c r="D60" s="459"/>
      <c r="E60" s="394"/>
      <c r="F60" s="456">
        <v>17.82</v>
      </c>
      <c r="G60" s="459"/>
      <c r="H60" s="394"/>
      <c r="I60" s="456">
        <v>17.82</v>
      </c>
      <c r="J60" s="459"/>
      <c r="K60" s="394"/>
      <c r="L60" s="456">
        <v>17.82</v>
      </c>
      <c r="M60" s="460"/>
      <c r="N60" s="458"/>
      <c r="O60" s="456">
        <v>17.82</v>
      </c>
      <c r="P60" s="460"/>
      <c r="Q60" s="458"/>
      <c r="R60" s="456">
        <v>17.82</v>
      </c>
      <c r="S60" s="460"/>
      <c r="T60" s="458"/>
    </row>
    <row r="61" spans="1:20" s="277" customFormat="1" ht="15.75">
      <c r="A61" s="390" t="s">
        <v>599</v>
      </c>
      <c r="B61" s="461" t="s">
        <v>600</v>
      </c>
      <c r="C61" s="462">
        <v>1</v>
      </c>
      <c r="D61" s="416">
        <v>244.04</v>
      </c>
      <c r="E61" s="394"/>
      <c r="F61" s="462">
        <v>1</v>
      </c>
      <c r="G61" s="416">
        <v>244.04</v>
      </c>
      <c r="H61" s="394">
        <f>F59*F61*G61/1000</f>
        <v>31.725200000000001</v>
      </c>
      <c r="I61" s="462">
        <v>1</v>
      </c>
      <c r="J61" s="416">
        <v>244.04</v>
      </c>
      <c r="K61" s="394">
        <f>I59*I61*J61/1000</f>
        <v>31.725200000000001</v>
      </c>
      <c r="L61" s="462">
        <v>1</v>
      </c>
      <c r="M61" s="416">
        <v>244.04</v>
      </c>
      <c r="N61" s="395">
        <f>L59*L61*M61/1000</f>
        <v>31.725200000000001</v>
      </c>
      <c r="O61" s="462">
        <v>1</v>
      </c>
      <c r="P61" s="416">
        <v>244.04</v>
      </c>
      <c r="Q61" s="395">
        <f>O59*O61*P61/1000</f>
        <v>31.725200000000001</v>
      </c>
      <c r="R61" s="462">
        <v>1</v>
      </c>
      <c r="S61" s="416">
        <v>244.04</v>
      </c>
      <c r="T61" s="395">
        <f>R59*R61*S61/1000</f>
        <v>31.725200000000001</v>
      </c>
    </row>
    <row r="62" spans="1:20" s="277" customFormat="1" ht="31.5">
      <c r="A62" s="390" t="s">
        <v>601</v>
      </c>
      <c r="B62" s="438" t="s">
        <v>602</v>
      </c>
      <c r="C62" s="462">
        <v>1</v>
      </c>
      <c r="D62" s="416">
        <v>244.04</v>
      </c>
      <c r="E62" s="394"/>
      <c r="F62" s="462">
        <v>1</v>
      </c>
      <c r="G62" s="416">
        <v>244.04</v>
      </c>
      <c r="H62" s="394">
        <f>F60*F62*G62/1000</f>
        <v>4.3487928</v>
      </c>
      <c r="I62" s="462">
        <v>1</v>
      </c>
      <c r="J62" s="416">
        <v>244.04</v>
      </c>
      <c r="K62" s="394">
        <f>I60*I62*J62/1000</f>
        <v>4.3487928</v>
      </c>
      <c r="L62" s="462">
        <v>1</v>
      </c>
      <c r="M62" s="416">
        <v>244.04</v>
      </c>
      <c r="N62" s="395">
        <f>L60*L62*M62/1000</f>
        <v>4.3487928</v>
      </c>
      <c r="O62" s="462">
        <v>1</v>
      </c>
      <c r="P62" s="416">
        <v>244.04</v>
      </c>
      <c r="Q62" s="395">
        <f>O60*O62*P62/1000</f>
        <v>4.3487928</v>
      </c>
      <c r="R62" s="462">
        <v>1</v>
      </c>
      <c r="S62" s="416">
        <v>244.04</v>
      </c>
      <c r="T62" s="395">
        <f>R60*R62*S62/1000</f>
        <v>4.3487928</v>
      </c>
    </row>
    <row r="63" spans="1:20" s="277" customFormat="1" ht="31.5">
      <c r="A63" s="390" t="s">
        <v>603</v>
      </c>
      <c r="B63" s="461" t="s">
        <v>604</v>
      </c>
      <c r="C63" s="462">
        <v>2</v>
      </c>
      <c r="D63" s="416">
        <v>292.83999999999997</v>
      </c>
      <c r="E63" s="394"/>
      <c r="F63" s="462">
        <v>2</v>
      </c>
      <c r="G63" s="416">
        <v>292.83999999999997</v>
      </c>
      <c r="H63" s="394">
        <f>F60*F63*G63/1000</f>
        <v>10.436817599999998</v>
      </c>
      <c r="I63" s="462">
        <v>2</v>
      </c>
      <c r="J63" s="416">
        <v>292.83999999999997</v>
      </c>
      <c r="K63" s="394">
        <f>I60*I63*J63/1000</f>
        <v>10.436817599999998</v>
      </c>
      <c r="L63" s="462">
        <v>2</v>
      </c>
      <c r="M63" s="416">
        <v>292.83999999999997</v>
      </c>
      <c r="N63" s="395">
        <f>L60*L63*M63/1000</f>
        <v>10.436817599999998</v>
      </c>
      <c r="O63" s="462">
        <v>2</v>
      </c>
      <c r="P63" s="416">
        <v>292.83999999999997</v>
      </c>
      <c r="Q63" s="395">
        <f>O60*O63*P63/1000</f>
        <v>10.436817599999998</v>
      </c>
      <c r="R63" s="462">
        <v>2</v>
      </c>
      <c r="S63" s="416">
        <v>292.83999999999997</v>
      </c>
      <c r="T63" s="395">
        <f>R60*R63*S63/1000</f>
        <v>10.436817599999998</v>
      </c>
    </row>
    <row r="64" spans="1:20" s="277" customFormat="1" ht="15.75">
      <c r="A64" s="390" t="s">
        <v>605</v>
      </c>
      <c r="B64" s="461" t="s">
        <v>606</v>
      </c>
      <c r="C64" s="456">
        <v>0</v>
      </c>
      <c r="D64" s="416">
        <v>3277.67</v>
      </c>
      <c r="E64" s="394"/>
      <c r="F64" s="456">
        <v>0</v>
      </c>
      <c r="G64" s="416">
        <v>3277.67</v>
      </c>
      <c r="H64" s="394">
        <f>F64*G64/1000</f>
        <v>0</v>
      </c>
      <c r="I64" s="456">
        <v>0</v>
      </c>
      <c r="J64" s="416">
        <v>3277.67</v>
      </c>
      <c r="K64" s="394">
        <f>I64*J64/1000</f>
        <v>0</v>
      </c>
      <c r="L64" s="392">
        <v>0</v>
      </c>
      <c r="M64" s="416">
        <v>3277.67</v>
      </c>
      <c r="N64" s="458">
        <f>L64*M64/1000</f>
        <v>0</v>
      </c>
      <c r="O64" s="392">
        <v>0</v>
      </c>
      <c r="P64" s="416">
        <v>3277.67</v>
      </c>
      <c r="Q64" s="458">
        <f>O64*P64/1000</f>
        <v>0</v>
      </c>
      <c r="R64" s="392">
        <v>0</v>
      </c>
      <c r="S64" s="416">
        <v>3277.67</v>
      </c>
      <c r="T64" s="458">
        <f>R64*S64/1000</f>
        <v>0</v>
      </c>
    </row>
    <row r="65" spans="1:21" s="277" customFormat="1" ht="15.75">
      <c r="A65" s="390" t="s">
        <v>607</v>
      </c>
      <c r="B65" s="461" t="s">
        <v>608</v>
      </c>
      <c r="C65" s="456">
        <v>0</v>
      </c>
      <c r="D65" s="416">
        <v>4588.3999999999996</v>
      </c>
      <c r="E65" s="394"/>
      <c r="F65" s="456">
        <v>0</v>
      </c>
      <c r="G65" s="416">
        <v>4588.3999999999996</v>
      </c>
      <c r="H65" s="394">
        <f>F65*G65/1000</f>
        <v>0</v>
      </c>
      <c r="I65" s="456">
        <v>0</v>
      </c>
      <c r="J65" s="416">
        <v>4588.3999999999996</v>
      </c>
      <c r="K65" s="394">
        <f>I65*J65/1000</f>
        <v>0</v>
      </c>
      <c r="L65" s="392">
        <v>0</v>
      </c>
      <c r="M65" s="416">
        <v>4588.3999999999996</v>
      </c>
      <c r="N65" s="458">
        <f>L65*M65/1000</f>
        <v>0</v>
      </c>
      <c r="O65" s="392">
        <v>0</v>
      </c>
      <c r="P65" s="416">
        <v>4588.3999999999996</v>
      </c>
      <c r="Q65" s="458">
        <f>O65*P65/1000</f>
        <v>0</v>
      </c>
      <c r="R65" s="392">
        <v>0</v>
      </c>
      <c r="S65" s="416">
        <v>4588.3999999999996</v>
      </c>
      <c r="T65" s="458">
        <f>R65*S65/1000</f>
        <v>0</v>
      </c>
    </row>
    <row r="66" spans="1:21" s="277" customFormat="1" ht="15.75">
      <c r="A66" s="390" t="s">
        <v>609</v>
      </c>
      <c r="B66" s="461" t="s">
        <v>610</v>
      </c>
      <c r="C66" s="456">
        <v>0</v>
      </c>
      <c r="D66" s="416">
        <v>745.1</v>
      </c>
      <c r="E66" s="394"/>
      <c r="F66" s="456">
        <v>0</v>
      </c>
      <c r="G66" s="416">
        <v>745.1</v>
      </c>
      <c r="H66" s="394">
        <f>F66*G66/1000</f>
        <v>0</v>
      </c>
      <c r="I66" s="456">
        <v>0</v>
      </c>
      <c r="J66" s="416">
        <v>745.1</v>
      </c>
      <c r="K66" s="394">
        <f>I66*J66/1000</f>
        <v>0</v>
      </c>
      <c r="L66" s="392">
        <v>0</v>
      </c>
      <c r="M66" s="416">
        <v>745.1</v>
      </c>
      <c r="N66" s="458">
        <f>L66*M66/1000</f>
        <v>0</v>
      </c>
      <c r="O66" s="392">
        <v>0</v>
      </c>
      <c r="P66" s="416">
        <v>745.1</v>
      </c>
      <c r="Q66" s="458">
        <f>O66*P66/1000</f>
        <v>0</v>
      </c>
      <c r="R66" s="392">
        <v>0</v>
      </c>
      <c r="S66" s="416">
        <v>745.1</v>
      </c>
      <c r="T66" s="458">
        <f>R66*S66/1000</f>
        <v>0</v>
      </c>
    </row>
    <row r="67" spans="1:21" s="277" customFormat="1" ht="32.25" customHeight="1">
      <c r="A67" s="390" t="s">
        <v>611</v>
      </c>
      <c r="B67" s="438" t="s">
        <v>612</v>
      </c>
      <c r="C67" s="456">
        <v>0</v>
      </c>
      <c r="D67" s="416">
        <v>1042.8</v>
      </c>
      <c r="E67" s="394"/>
      <c r="F67" s="456">
        <v>0</v>
      </c>
      <c r="G67" s="416">
        <v>1042.8</v>
      </c>
      <c r="H67" s="394">
        <f>F67*G67/1000</f>
        <v>0</v>
      </c>
      <c r="I67" s="456">
        <v>0</v>
      </c>
      <c r="J67" s="416">
        <v>1042.8</v>
      </c>
      <c r="K67" s="394">
        <f>I67*J67/1000</f>
        <v>0</v>
      </c>
      <c r="L67" s="392">
        <v>0</v>
      </c>
      <c r="M67" s="416">
        <v>1042.8</v>
      </c>
      <c r="N67" s="458">
        <f>L67*M67/1000</f>
        <v>0</v>
      </c>
      <c r="O67" s="392">
        <v>0</v>
      </c>
      <c r="P67" s="416">
        <v>1042.8</v>
      </c>
      <c r="Q67" s="458">
        <f>O67*P67/1000</f>
        <v>0</v>
      </c>
      <c r="R67" s="392">
        <v>0</v>
      </c>
      <c r="S67" s="416">
        <v>1042.8</v>
      </c>
      <c r="T67" s="458">
        <f>R67*S67/1000</f>
        <v>0</v>
      </c>
    </row>
    <row r="68" spans="1:21" s="277" customFormat="1" ht="30" customHeight="1">
      <c r="A68" s="390" t="s">
        <v>613</v>
      </c>
      <c r="B68" s="438" t="s">
        <v>614</v>
      </c>
      <c r="C68" s="456">
        <v>0</v>
      </c>
      <c r="D68" s="416">
        <v>501.9</v>
      </c>
      <c r="E68" s="394"/>
      <c r="F68" s="456">
        <v>0</v>
      </c>
      <c r="G68" s="416">
        <v>501.9</v>
      </c>
      <c r="H68" s="394">
        <f>F68*G68/1000</f>
        <v>0</v>
      </c>
      <c r="I68" s="456">
        <v>0</v>
      </c>
      <c r="J68" s="416">
        <v>501.9</v>
      </c>
      <c r="K68" s="394">
        <f>I68*J68/1000</f>
        <v>0</v>
      </c>
      <c r="L68" s="392">
        <v>0</v>
      </c>
      <c r="M68" s="416">
        <v>501.9</v>
      </c>
      <c r="N68" s="458">
        <f>L68*M68/1000</f>
        <v>0</v>
      </c>
      <c r="O68" s="392">
        <v>0</v>
      </c>
      <c r="P68" s="416">
        <v>501.9</v>
      </c>
      <c r="Q68" s="458">
        <f>O68*P68/1000</f>
        <v>0</v>
      </c>
      <c r="R68" s="392">
        <v>0</v>
      </c>
      <c r="S68" s="416">
        <v>501.9</v>
      </c>
      <c r="T68" s="458">
        <f>R68*S68/1000</f>
        <v>0</v>
      </c>
    </row>
    <row r="69" spans="1:21" s="141" customFormat="1" ht="21.75" customHeight="1">
      <c r="A69" s="384">
        <v>15</v>
      </c>
      <c r="B69" s="463" t="s">
        <v>615</v>
      </c>
      <c r="C69" s="451"/>
      <c r="D69" s="408"/>
      <c r="E69" s="453"/>
      <c r="F69" s="451"/>
      <c r="G69" s="408"/>
      <c r="H69" s="453">
        <f>SUM(H70:H71)</f>
        <v>0</v>
      </c>
      <c r="I69" s="451"/>
      <c r="J69" s="408"/>
      <c r="K69" s="453">
        <f>SUM(K70:K71)</f>
        <v>0</v>
      </c>
      <c r="L69" s="451"/>
      <c r="M69" s="402"/>
      <c r="N69" s="455">
        <f>SUM(N70:N71)</f>
        <v>0</v>
      </c>
      <c r="O69" s="451"/>
      <c r="P69" s="402"/>
      <c r="Q69" s="455">
        <f>SUM(Q70:Q71)</f>
        <v>0</v>
      </c>
      <c r="R69" s="451"/>
      <c r="S69" s="402"/>
      <c r="T69" s="455">
        <f>SUM(T70:T71)</f>
        <v>0</v>
      </c>
    </row>
    <row r="70" spans="1:21" s="277" customFormat="1" ht="15.75">
      <c r="A70" s="390" t="s">
        <v>186</v>
      </c>
      <c r="B70" s="464" t="s">
        <v>616</v>
      </c>
      <c r="C70" s="462"/>
      <c r="D70" s="432">
        <v>2734.56</v>
      </c>
      <c r="E70" s="394"/>
      <c r="F70" s="462"/>
      <c r="G70" s="432">
        <v>2734.56</v>
      </c>
      <c r="H70" s="394">
        <f>F70*G70*12*1.18/1000</f>
        <v>0</v>
      </c>
      <c r="I70" s="462"/>
      <c r="J70" s="432">
        <v>2734.56</v>
      </c>
      <c r="K70" s="394">
        <f>I70*J70*12*1.18/1000</f>
        <v>0</v>
      </c>
      <c r="L70" s="462"/>
      <c r="M70" s="432">
        <v>2734.56</v>
      </c>
      <c r="N70" s="458">
        <f>L70*M70*12*1.18/1000</f>
        <v>0</v>
      </c>
      <c r="O70" s="462"/>
      <c r="P70" s="432">
        <v>2734.56</v>
      </c>
      <c r="Q70" s="458">
        <f>O70*P70*12*1.18/1000</f>
        <v>0</v>
      </c>
      <c r="R70" s="462"/>
      <c r="S70" s="432">
        <v>2734.56</v>
      </c>
      <c r="T70" s="458">
        <f>R70*S70*12*1.18/1000</f>
        <v>0</v>
      </c>
    </row>
    <row r="71" spans="1:21" s="277" customFormat="1" ht="15.75">
      <c r="A71" s="390" t="s">
        <v>199</v>
      </c>
      <c r="B71" s="464" t="s">
        <v>617</v>
      </c>
      <c r="C71" s="462"/>
      <c r="D71" s="432">
        <v>6322.62</v>
      </c>
      <c r="E71" s="394"/>
      <c r="F71" s="462"/>
      <c r="G71" s="432">
        <v>6322.62</v>
      </c>
      <c r="H71" s="394">
        <f>F71*G71*12*1.18/1000</f>
        <v>0</v>
      </c>
      <c r="I71" s="462"/>
      <c r="J71" s="432">
        <v>6322.62</v>
      </c>
      <c r="K71" s="394">
        <f>I71*J71*12*1.18/1000</f>
        <v>0</v>
      </c>
      <c r="L71" s="462"/>
      <c r="M71" s="465">
        <v>6322.62</v>
      </c>
      <c r="N71" s="458">
        <f>L71*M71*12*1.18/1000</f>
        <v>0</v>
      </c>
      <c r="O71" s="462"/>
      <c r="P71" s="465">
        <v>6322.62</v>
      </c>
      <c r="Q71" s="458">
        <f>O71*P71*12*1.18/1000</f>
        <v>0</v>
      </c>
      <c r="R71" s="462"/>
      <c r="S71" s="465">
        <v>6322.62</v>
      </c>
      <c r="T71" s="458">
        <f>R71*S71*12*1.18/1000</f>
        <v>0</v>
      </c>
    </row>
    <row r="72" spans="1:21" s="277" customFormat="1" ht="15.75">
      <c r="A72" s="390" t="s">
        <v>205</v>
      </c>
      <c r="B72" s="464" t="s">
        <v>618</v>
      </c>
      <c r="C72" s="462"/>
      <c r="D72" s="432">
        <v>20800</v>
      </c>
      <c r="E72" s="394"/>
      <c r="F72" s="462"/>
      <c r="G72" s="432">
        <v>20800</v>
      </c>
      <c r="H72" s="394">
        <f>F72*G72*1.18/1000</f>
        <v>0</v>
      </c>
      <c r="I72" s="462"/>
      <c r="J72" s="432">
        <v>20800</v>
      </c>
      <c r="K72" s="394">
        <f>I72*J72*1.18/1000</f>
        <v>0</v>
      </c>
      <c r="L72" s="462"/>
      <c r="M72" s="428">
        <v>20800</v>
      </c>
      <c r="N72" s="458">
        <f>L72*M72*1.18/1000</f>
        <v>0</v>
      </c>
      <c r="O72" s="462"/>
      <c r="P72" s="428">
        <v>20800</v>
      </c>
      <c r="Q72" s="458">
        <f>O72*P72*1.18/1000</f>
        <v>0</v>
      </c>
      <c r="R72" s="462"/>
      <c r="S72" s="428">
        <v>20800</v>
      </c>
      <c r="T72" s="458">
        <f>R72*S72*1.18/1000</f>
        <v>0</v>
      </c>
      <c r="U72" s="466"/>
    </row>
    <row r="73" spans="1:21" s="141" customFormat="1" ht="34.5" customHeight="1">
      <c r="A73" s="384">
        <v>16</v>
      </c>
      <c r="B73" s="450" t="s">
        <v>619</v>
      </c>
      <c r="C73" s="451"/>
      <c r="D73" s="452"/>
      <c r="E73" s="453">
        <v>56.73</v>
      </c>
      <c r="F73" s="451"/>
      <c r="G73" s="452"/>
      <c r="H73" s="453">
        <f>SUM(H74:H79)</f>
        <v>183.81894379200003</v>
      </c>
      <c r="I73" s="451"/>
      <c r="J73" s="452"/>
      <c r="K73" s="453">
        <f>SUM(K74:K79)</f>
        <v>264.56712480000004</v>
      </c>
      <c r="L73" s="451"/>
      <c r="M73" s="454"/>
      <c r="N73" s="455">
        <f>SUM(N74:N79)</f>
        <v>194.35236480000003</v>
      </c>
      <c r="O73" s="451"/>
      <c r="P73" s="454"/>
      <c r="Q73" s="455">
        <f>SUM(Q74:Q79)</f>
        <v>194.35236480000003</v>
      </c>
      <c r="R73" s="451"/>
      <c r="S73" s="454"/>
      <c r="T73" s="455">
        <f>SUM(T74:T79)</f>
        <v>194.35236480000003</v>
      </c>
    </row>
    <row r="74" spans="1:21" s="277" customFormat="1" ht="15.75">
      <c r="A74" s="390" t="s">
        <v>288</v>
      </c>
      <c r="B74" s="438" t="s">
        <v>620</v>
      </c>
      <c r="C74" s="456">
        <v>1194.5999999999999</v>
      </c>
      <c r="D74" s="430">
        <v>0.155</v>
      </c>
      <c r="E74" s="394"/>
      <c r="F74" s="456">
        <v>1194.5999999999999</v>
      </c>
      <c r="G74" s="467">
        <v>0.155</v>
      </c>
      <c r="H74" s="394">
        <f>F74*G74*F75*1.18/1000</f>
        <v>2.6219080799999999</v>
      </c>
      <c r="I74" s="456">
        <v>1194.5999999999999</v>
      </c>
      <c r="J74" s="426">
        <v>1</v>
      </c>
      <c r="K74" s="394">
        <f>I74*J74*I75*1.18/1000</f>
        <v>16.915535999999996</v>
      </c>
      <c r="L74" s="456">
        <v>1194.5999999999999</v>
      </c>
      <c r="M74" s="426">
        <v>1</v>
      </c>
      <c r="N74" s="458">
        <f>L74*M74*L75*1.18/1000</f>
        <v>16.915535999999996</v>
      </c>
      <c r="O74" s="456">
        <v>1194.5999999999999</v>
      </c>
      <c r="P74" s="426">
        <v>1</v>
      </c>
      <c r="Q74" s="458">
        <f>O74*P74*O75*1.18/1000</f>
        <v>16.915535999999996</v>
      </c>
      <c r="R74" s="456">
        <v>1194.5999999999999</v>
      </c>
      <c r="S74" s="426">
        <v>1</v>
      </c>
      <c r="T74" s="458">
        <f>R74*S74*R75*1.18/1000</f>
        <v>16.915535999999996</v>
      </c>
      <c r="U74" s="466"/>
    </row>
    <row r="75" spans="1:21" s="277" customFormat="1" ht="15.75">
      <c r="A75" s="390" t="s">
        <v>290</v>
      </c>
      <c r="B75" s="438" t="s">
        <v>621</v>
      </c>
      <c r="C75" s="462">
        <v>12</v>
      </c>
      <c r="D75" s="430"/>
      <c r="E75" s="394"/>
      <c r="F75" s="462">
        <v>12</v>
      </c>
      <c r="G75" s="467"/>
      <c r="H75" s="394"/>
      <c r="I75" s="462">
        <v>12</v>
      </c>
      <c r="J75" s="426"/>
      <c r="K75" s="394"/>
      <c r="L75" s="462">
        <v>12</v>
      </c>
      <c r="M75" s="426"/>
      <c r="N75" s="458"/>
      <c r="O75" s="462">
        <v>12</v>
      </c>
      <c r="P75" s="426"/>
      <c r="Q75" s="458"/>
      <c r="R75" s="462">
        <v>12</v>
      </c>
      <c r="S75" s="426"/>
      <c r="T75" s="458"/>
      <c r="U75" s="466"/>
    </row>
    <row r="76" spans="1:21" s="277" customFormat="1" ht="15.75">
      <c r="A76" s="390" t="s">
        <v>292</v>
      </c>
      <c r="B76" s="461" t="s">
        <v>622</v>
      </c>
      <c r="C76" s="456">
        <v>3441.9</v>
      </c>
      <c r="D76" s="430">
        <v>0.16400000000000001</v>
      </c>
      <c r="E76" s="394"/>
      <c r="F76" s="456">
        <v>3441.9</v>
      </c>
      <c r="G76" s="467">
        <v>0.16400000000000001</v>
      </c>
      <c r="H76" s="394">
        <f>F76*G76*F77*1.18/1000</f>
        <v>15.985835712000002</v>
      </c>
      <c r="I76" s="456">
        <v>3441.9</v>
      </c>
      <c r="J76" s="426">
        <v>1.1000000000000001</v>
      </c>
      <c r="K76" s="394">
        <f>I76*J76*I77*1.18/1000</f>
        <v>107.22206880000002</v>
      </c>
      <c r="L76" s="456">
        <v>3441.9</v>
      </c>
      <c r="M76" s="426">
        <v>1.1000000000000001</v>
      </c>
      <c r="N76" s="458">
        <f>L76*M76*L77*1.18/1000</f>
        <v>107.22206880000002</v>
      </c>
      <c r="O76" s="456">
        <v>3441.9</v>
      </c>
      <c r="P76" s="426">
        <v>1.1000000000000001</v>
      </c>
      <c r="Q76" s="458">
        <f>O76*P76*O77*1.18/1000</f>
        <v>107.22206880000002</v>
      </c>
      <c r="R76" s="456">
        <v>3441.9</v>
      </c>
      <c r="S76" s="426">
        <v>1.1000000000000001</v>
      </c>
      <c r="T76" s="458">
        <f>R76*S76*R77*1.18/1000</f>
        <v>107.22206880000002</v>
      </c>
      <c r="U76" s="466"/>
    </row>
    <row r="77" spans="1:21" s="277" customFormat="1" ht="15.75">
      <c r="A77" s="390" t="s">
        <v>294</v>
      </c>
      <c r="B77" s="461" t="s">
        <v>623</v>
      </c>
      <c r="C77" s="462">
        <v>24</v>
      </c>
      <c r="D77" s="430"/>
      <c r="E77" s="394"/>
      <c r="F77" s="462">
        <v>24</v>
      </c>
      <c r="G77" s="467"/>
      <c r="H77" s="394"/>
      <c r="I77" s="462">
        <v>24</v>
      </c>
      <c r="J77" s="426"/>
      <c r="K77" s="394"/>
      <c r="L77" s="462">
        <v>24</v>
      </c>
      <c r="M77" s="426"/>
      <c r="N77" s="458"/>
      <c r="O77" s="462">
        <v>24</v>
      </c>
      <c r="P77" s="426"/>
      <c r="Q77" s="458"/>
      <c r="R77" s="462">
        <v>24</v>
      </c>
      <c r="S77" s="426"/>
      <c r="T77" s="458"/>
      <c r="U77" s="466"/>
    </row>
    <row r="78" spans="1:21" s="277" customFormat="1" ht="15.75">
      <c r="A78" s="390" t="s">
        <v>296</v>
      </c>
      <c r="B78" s="461" t="s">
        <v>624</v>
      </c>
      <c r="C78" s="456">
        <v>3441.9</v>
      </c>
      <c r="D78" s="426">
        <v>4</v>
      </c>
      <c r="E78" s="394"/>
      <c r="F78" s="456">
        <v>3441.9</v>
      </c>
      <c r="G78" s="468">
        <v>4</v>
      </c>
      <c r="H78" s="394">
        <f>F78*F79*G78/1000</f>
        <v>165.21120000000002</v>
      </c>
      <c r="I78" s="456">
        <v>3441.9</v>
      </c>
      <c r="J78" s="426">
        <v>3.4</v>
      </c>
      <c r="K78" s="394">
        <f>I78*I79*J78/1000</f>
        <v>140.42952000000002</v>
      </c>
      <c r="L78" s="456">
        <v>3441.9</v>
      </c>
      <c r="M78" s="426">
        <v>3.4</v>
      </c>
      <c r="N78" s="395">
        <f>L78*L79*M78/1000</f>
        <v>70.214760000000012</v>
      </c>
      <c r="O78" s="456">
        <v>3441.9</v>
      </c>
      <c r="P78" s="426">
        <v>3.4</v>
      </c>
      <c r="Q78" s="395">
        <f>O78*O79*P78/1000</f>
        <v>70.214760000000012</v>
      </c>
      <c r="R78" s="456">
        <v>3441.9</v>
      </c>
      <c r="S78" s="426">
        <v>3.4</v>
      </c>
      <c r="T78" s="395">
        <f>R78*R79*S78/1000</f>
        <v>70.214760000000012</v>
      </c>
      <c r="U78" s="466"/>
    </row>
    <row r="79" spans="1:21" s="277" customFormat="1" ht="15.75">
      <c r="A79" s="390" t="s">
        <v>298</v>
      </c>
      <c r="B79" s="461" t="s">
        <v>625</v>
      </c>
      <c r="C79" s="462">
        <v>12</v>
      </c>
      <c r="D79" s="430"/>
      <c r="E79" s="394"/>
      <c r="F79" s="462">
        <v>12</v>
      </c>
      <c r="G79" s="430"/>
      <c r="H79" s="394"/>
      <c r="I79" s="462">
        <v>12</v>
      </c>
      <c r="J79" s="430"/>
      <c r="K79" s="394"/>
      <c r="L79" s="462">
        <v>6</v>
      </c>
      <c r="M79" s="430"/>
      <c r="N79" s="458"/>
      <c r="O79" s="462">
        <v>6</v>
      </c>
      <c r="P79" s="430"/>
      <c r="Q79" s="458"/>
      <c r="R79" s="462">
        <v>6</v>
      </c>
      <c r="S79" s="430"/>
      <c r="T79" s="458"/>
      <c r="U79" s="466"/>
    </row>
    <row r="80" spans="1:21" s="141" customFormat="1" ht="32.25" customHeight="1">
      <c r="A80" s="384">
        <v>17</v>
      </c>
      <c r="B80" s="397" t="s">
        <v>626</v>
      </c>
      <c r="C80" s="398">
        <v>3577.3</v>
      </c>
      <c r="D80" s="399">
        <v>16.73</v>
      </c>
      <c r="E80" s="400">
        <v>1039.8599999999999</v>
      </c>
      <c r="F80" s="398">
        <v>3577.3</v>
      </c>
      <c r="G80" s="399">
        <v>16.73</v>
      </c>
      <c r="H80" s="400">
        <f>F80*G80*12*1.18/1000</f>
        <v>847.45092264000016</v>
      </c>
      <c r="I80" s="398">
        <v>3577.3</v>
      </c>
      <c r="J80" s="399">
        <v>16.73</v>
      </c>
      <c r="K80" s="400">
        <f>I80*J80*12*1.18/1000</f>
        <v>847.45092264000016</v>
      </c>
      <c r="L80" s="398"/>
      <c r="M80" s="399"/>
      <c r="N80" s="400">
        <v>70.099999999999994</v>
      </c>
      <c r="O80" s="398"/>
      <c r="P80" s="399"/>
      <c r="Q80" s="400">
        <v>70.099999999999994</v>
      </c>
      <c r="R80" s="398"/>
      <c r="S80" s="399"/>
      <c r="T80" s="400">
        <v>70.099999999999994</v>
      </c>
    </row>
    <row r="81" spans="1:21" s="141" customFormat="1" ht="21.75" customHeight="1">
      <c r="A81" s="384">
        <v>18</v>
      </c>
      <c r="B81" s="397" t="s">
        <v>627</v>
      </c>
      <c r="C81" s="398">
        <v>3577.3</v>
      </c>
      <c r="D81" s="399">
        <v>16.73</v>
      </c>
      <c r="E81" s="400">
        <v>1039.8599999999999</v>
      </c>
      <c r="F81" s="398">
        <v>3577.3</v>
      </c>
      <c r="G81" s="399">
        <v>16.73</v>
      </c>
      <c r="H81" s="400">
        <f>F81*G81*12*1.18/1000</f>
        <v>847.45092264000016</v>
      </c>
      <c r="I81" s="398">
        <v>3577.3</v>
      </c>
      <c r="J81" s="399">
        <v>16.73</v>
      </c>
      <c r="K81" s="400">
        <f>I81*J81*12*1.18/1000</f>
        <v>847.45092264000016</v>
      </c>
      <c r="L81" s="398"/>
      <c r="M81" s="399"/>
      <c r="N81" s="400"/>
      <c r="O81" s="398"/>
      <c r="P81" s="399"/>
      <c r="Q81" s="400"/>
      <c r="R81" s="398"/>
      <c r="S81" s="399"/>
      <c r="T81" s="400"/>
    </row>
    <row r="82" spans="1:21" s="141" customFormat="1" ht="24" customHeight="1">
      <c r="A82" s="1166" t="s">
        <v>628</v>
      </c>
      <c r="B82" s="1167"/>
      <c r="C82" s="469"/>
      <c r="D82" s="470"/>
      <c r="E82" s="471" t="e">
        <f>E6+E14+E15+E16+E17+E18+E19+E37+E41++E45+#REF!</f>
        <v>#REF!</v>
      </c>
      <c r="F82" s="469"/>
      <c r="G82" s="470"/>
      <c r="H82" s="471" t="e">
        <f>H6+H14+H15+H16+H17+H18+H19+H37+H41++H45+#REF!</f>
        <v>#REF!</v>
      </c>
      <c r="I82" s="469"/>
      <c r="J82" s="470"/>
      <c r="K82" s="471" t="e">
        <f>K6+K14+K15+K16+K17+K18+K19+K37+K41++K45+#REF!</f>
        <v>#REF!</v>
      </c>
      <c r="L82" s="469"/>
      <c r="M82" s="470"/>
      <c r="N82" s="471">
        <f>CEILING(SUM(N6,N13,N14,N15,N16,N17,N18,N19,N37,N41,N45,N48,N51,N55,N58,N69,N73,N81,N80),0.1)</f>
        <v>2393.9</v>
      </c>
      <c r="O82" s="469"/>
      <c r="P82" s="470"/>
      <c r="Q82" s="471">
        <f>CEILING(SUM(Q6,Q13,Q14,Q15,Q16,Q17,Q18,Q19,Q37,Q41,Q45,Q48,Q51,Q55,Q58,Q69,Q73,Q81,Q80),0.1)</f>
        <v>2408.6</v>
      </c>
      <c r="R82" s="469"/>
      <c r="S82" s="470"/>
      <c r="T82" s="471">
        <f>CEILING(SUM(T6,T13,T14,T15,T16,T17,T18,T19,T37,T41,T45,T48,T51,T55,T58,T69,T73,T81,T80),0.1)</f>
        <v>2399.1</v>
      </c>
    </row>
    <row r="83" spans="1:21" ht="15.75">
      <c r="A83" s="472"/>
      <c r="B83" s="473"/>
      <c r="C83" s="474"/>
      <c r="D83" s="475"/>
      <c r="E83" s="476"/>
      <c r="F83" s="474"/>
      <c r="G83" s="475"/>
      <c r="H83" s="476"/>
      <c r="I83" s="474"/>
      <c r="J83" s="475"/>
      <c r="K83" s="476"/>
      <c r="L83" s="474"/>
      <c r="M83" s="475"/>
      <c r="N83" s="476">
        <f>N82*1000</f>
        <v>2393900</v>
      </c>
      <c r="O83" s="474"/>
      <c r="P83" s="475"/>
      <c r="Q83" s="476"/>
      <c r="R83" s="474"/>
      <c r="S83" s="475"/>
      <c r="T83" s="476"/>
    </row>
    <row r="84" spans="1:21" ht="15.75">
      <c r="A84" s="477" t="s">
        <v>629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478"/>
      <c r="O84" s="91"/>
      <c r="P84" s="91"/>
      <c r="Q84" s="91"/>
      <c r="R84" s="91"/>
      <c r="S84" s="91"/>
      <c r="T84" s="91"/>
      <c r="U84" s="91"/>
    </row>
    <row r="85" spans="1:21" ht="15.75">
      <c r="A85" s="479" t="s">
        <v>630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478"/>
      <c r="O85" s="91"/>
      <c r="P85" s="91"/>
      <c r="Q85" s="91"/>
      <c r="R85" s="91"/>
      <c r="S85" s="91"/>
      <c r="T85" s="91"/>
      <c r="U85" s="91"/>
    </row>
    <row r="86" spans="1:21" ht="15.75">
      <c r="A86" s="479" t="s">
        <v>631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478"/>
      <c r="O86" s="91"/>
      <c r="P86" s="91"/>
      <c r="Q86" s="91"/>
      <c r="R86" s="91"/>
      <c r="S86" s="91"/>
      <c r="T86" s="91"/>
      <c r="U86" s="91"/>
    </row>
    <row r="87" spans="1:21" ht="15.75">
      <c r="A87" s="477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478"/>
      <c r="O87" s="91"/>
      <c r="P87" s="91"/>
      <c r="Q87" s="91"/>
      <c r="R87" s="91"/>
      <c r="S87" s="91"/>
      <c r="T87" s="91"/>
      <c r="U87" s="91"/>
    </row>
    <row r="88" spans="1:21" ht="15.75">
      <c r="A88" s="480" t="s">
        <v>632</v>
      </c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91"/>
      <c r="Q88" s="91"/>
      <c r="R88" s="91"/>
      <c r="S88" s="91"/>
      <c r="T88" s="91"/>
      <c r="U88" s="91"/>
    </row>
    <row r="89" spans="1:21" ht="15.75" customHeight="1">
      <c r="A89" s="381"/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91"/>
      <c r="Q89" s="91"/>
      <c r="R89" s="91"/>
      <c r="S89" s="91"/>
      <c r="T89" s="91"/>
      <c r="U89" s="91"/>
    </row>
    <row r="90" spans="1:21" ht="37.5" customHeight="1">
      <c r="A90" s="481" t="s">
        <v>633</v>
      </c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91"/>
      <c r="M90" s="381"/>
      <c r="O90" s="381"/>
      <c r="P90" s="1168" t="s">
        <v>634</v>
      </c>
      <c r="Q90" s="1168"/>
      <c r="R90" s="381"/>
      <c r="S90" s="381"/>
      <c r="T90" s="381"/>
      <c r="U90" s="91"/>
    </row>
    <row r="91" spans="1:21" ht="15.75">
      <c r="A91" s="482"/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91"/>
    </row>
    <row r="92" spans="1:21" ht="22.5" customHeight="1">
      <c r="A92" s="482"/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1169"/>
      <c r="M92" s="1169"/>
      <c r="N92" s="381"/>
      <c r="O92" s="381"/>
      <c r="P92" s="381"/>
      <c r="Q92" s="381"/>
      <c r="R92" s="381"/>
      <c r="S92" s="381"/>
      <c r="T92" s="381"/>
      <c r="U92" s="91"/>
    </row>
    <row r="93" spans="1:21" ht="15.75">
      <c r="A93" s="381"/>
      <c r="B93" s="381"/>
      <c r="C93" s="381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  <c r="T93" s="381"/>
      <c r="U93" s="91"/>
    </row>
    <row r="94" spans="1:21" ht="16.149999999999999" customHeight="1">
      <c r="A94" s="481" t="s">
        <v>635</v>
      </c>
      <c r="B94" s="381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1"/>
      <c r="T94" s="381"/>
      <c r="U94" s="91"/>
    </row>
    <row r="95" spans="1:21" ht="15.75">
      <c r="A95" s="1168" t="s">
        <v>636</v>
      </c>
      <c r="B95" s="1168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91"/>
    </row>
    <row r="96" spans="1:21" ht="15.75">
      <c r="B96" s="191"/>
      <c r="P96" s="378"/>
      <c r="Q96" s="378"/>
      <c r="R96" s="378"/>
      <c r="S96" s="378"/>
      <c r="T96" s="378"/>
    </row>
    <row r="99" ht="18" customHeight="1"/>
  </sheetData>
  <mergeCells count="14">
    <mergeCell ref="A82:B82"/>
    <mergeCell ref="P90:Q90"/>
    <mergeCell ref="L92:M92"/>
    <mergeCell ref="A95:B95"/>
    <mergeCell ref="A1:L1"/>
    <mergeCell ref="A2:T2"/>
    <mergeCell ref="A4:A5"/>
    <mergeCell ref="B4:B5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304"/>
  <sheetViews>
    <sheetView zoomScale="70" zoomScaleNormal="70" workbookViewId="0">
      <selection activeCell="AM13" sqref="AM13"/>
    </sheetView>
  </sheetViews>
  <sheetFormatPr defaultRowHeight="15.75" outlineLevelRow="1"/>
  <cols>
    <col min="1" max="1" width="13" style="91" customWidth="1"/>
    <col min="2" max="2" width="27.7109375" style="91" customWidth="1"/>
    <col min="3" max="3" width="16.7109375" style="91" hidden="1" customWidth="1"/>
    <col min="4" max="4" width="10.28515625" style="91" hidden="1" customWidth="1"/>
    <col min="5" max="5" width="15.85546875" style="91" hidden="1" customWidth="1"/>
    <col min="6" max="7" width="13.5703125" style="91" hidden="1" customWidth="1"/>
    <col min="8" max="8" width="13.5703125" style="94" hidden="1" customWidth="1"/>
    <col min="9" max="9" width="13.28515625" style="483" hidden="1" customWidth="1"/>
    <col min="10" max="12" width="13.28515625" style="91" hidden="1" customWidth="1"/>
    <col min="13" max="14" width="13.42578125" style="91" hidden="1" customWidth="1"/>
    <col min="15" max="15" width="11.85546875" style="91" hidden="1" customWidth="1"/>
    <col min="16" max="16" width="13.140625" style="91" hidden="1" customWidth="1"/>
    <col min="17" max="17" width="14" style="91" hidden="1" customWidth="1"/>
    <col min="18" max="19" width="13.140625" style="91" hidden="1" customWidth="1"/>
    <col min="20" max="20" width="13.140625" style="484" hidden="1" customWidth="1"/>
    <col min="21" max="21" width="18.5703125" style="91" customWidth="1"/>
    <col min="22" max="22" width="15.28515625" style="91" hidden="1" customWidth="1"/>
    <col min="23" max="26" width="13.140625" style="91" hidden="1" customWidth="1"/>
    <col min="27" max="27" width="13.140625" style="484" hidden="1" customWidth="1"/>
    <col min="28" max="28" width="19.42578125" style="91" hidden="1" customWidth="1"/>
    <col min="29" max="32" width="13.140625" style="91" hidden="1" customWidth="1"/>
    <col min="33" max="33" width="13.140625" style="484" hidden="1" customWidth="1"/>
    <col min="34" max="34" width="19" style="91" hidden="1" customWidth="1"/>
    <col min="35" max="35" width="18.140625" style="91" customWidth="1"/>
    <col min="36" max="256" width="9.140625" style="91"/>
    <col min="257" max="257" width="13" style="91" customWidth="1"/>
    <col min="258" max="258" width="27.7109375" style="91" customWidth="1"/>
    <col min="259" max="276" width="0" style="91" hidden="1" customWidth="1"/>
    <col min="277" max="277" width="18.5703125" style="91" customWidth="1"/>
    <col min="278" max="290" width="0" style="91" hidden="1" customWidth="1"/>
    <col min="291" max="291" width="18.140625" style="91" customWidth="1"/>
    <col min="292" max="512" width="9.140625" style="91"/>
    <col min="513" max="513" width="13" style="91" customWidth="1"/>
    <col min="514" max="514" width="27.7109375" style="91" customWidth="1"/>
    <col min="515" max="532" width="0" style="91" hidden="1" customWidth="1"/>
    <col min="533" max="533" width="18.5703125" style="91" customWidth="1"/>
    <col min="534" max="546" width="0" style="91" hidden="1" customWidth="1"/>
    <col min="547" max="547" width="18.140625" style="91" customWidth="1"/>
    <col min="548" max="768" width="9.140625" style="91"/>
    <col min="769" max="769" width="13" style="91" customWidth="1"/>
    <col min="770" max="770" width="27.7109375" style="91" customWidth="1"/>
    <col min="771" max="788" width="0" style="91" hidden="1" customWidth="1"/>
    <col min="789" max="789" width="18.5703125" style="91" customWidth="1"/>
    <col min="790" max="802" width="0" style="91" hidden="1" customWidth="1"/>
    <col min="803" max="803" width="18.140625" style="91" customWidth="1"/>
    <col min="804" max="1024" width="9.140625" style="91"/>
    <col min="1025" max="1025" width="13" style="91" customWidth="1"/>
    <col min="1026" max="1026" width="27.7109375" style="91" customWidth="1"/>
    <col min="1027" max="1044" width="0" style="91" hidden="1" customWidth="1"/>
    <col min="1045" max="1045" width="18.5703125" style="91" customWidth="1"/>
    <col min="1046" max="1058" width="0" style="91" hidden="1" customWidth="1"/>
    <col min="1059" max="1059" width="18.140625" style="91" customWidth="1"/>
    <col min="1060" max="1280" width="9.140625" style="91"/>
    <col min="1281" max="1281" width="13" style="91" customWidth="1"/>
    <col min="1282" max="1282" width="27.7109375" style="91" customWidth="1"/>
    <col min="1283" max="1300" width="0" style="91" hidden="1" customWidth="1"/>
    <col min="1301" max="1301" width="18.5703125" style="91" customWidth="1"/>
    <col min="1302" max="1314" width="0" style="91" hidden="1" customWidth="1"/>
    <col min="1315" max="1315" width="18.140625" style="91" customWidth="1"/>
    <col min="1316" max="1536" width="9.140625" style="91"/>
    <col min="1537" max="1537" width="13" style="91" customWidth="1"/>
    <col min="1538" max="1538" width="27.7109375" style="91" customWidth="1"/>
    <col min="1539" max="1556" width="0" style="91" hidden="1" customWidth="1"/>
    <col min="1557" max="1557" width="18.5703125" style="91" customWidth="1"/>
    <col min="1558" max="1570" width="0" style="91" hidden="1" customWidth="1"/>
    <col min="1571" max="1571" width="18.140625" style="91" customWidth="1"/>
    <col min="1572" max="1792" width="9.140625" style="91"/>
    <col min="1793" max="1793" width="13" style="91" customWidth="1"/>
    <col min="1794" max="1794" width="27.7109375" style="91" customWidth="1"/>
    <col min="1795" max="1812" width="0" style="91" hidden="1" customWidth="1"/>
    <col min="1813" max="1813" width="18.5703125" style="91" customWidth="1"/>
    <col min="1814" max="1826" width="0" style="91" hidden="1" customWidth="1"/>
    <col min="1827" max="1827" width="18.140625" style="91" customWidth="1"/>
    <col min="1828" max="2048" width="9.140625" style="91"/>
    <col min="2049" max="2049" width="13" style="91" customWidth="1"/>
    <col min="2050" max="2050" width="27.7109375" style="91" customWidth="1"/>
    <col min="2051" max="2068" width="0" style="91" hidden="1" customWidth="1"/>
    <col min="2069" max="2069" width="18.5703125" style="91" customWidth="1"/>
    <col min="2070" max="2082" width="0" style="91" hidden="1" customWidth="1"/>
    <col min="2083" max="2083" width="18.140625" style="91" customWidth="1"/>
    <col min="2084" max="2304" width="9.140625" style="91"/>
    <col min="2305" max="2305" width="13" style="91" customWidth="1"/>
    <col min="2306" max="2306" width="27.7109375" style="91" customWidth="1"/>
    <col min="2307" max="2324" width="0" style="91" hidden="1" customWidth="1"/>
    <col min="2325" max="2325" width="18.5703125" style="91" customWidth="1"/>
    <col min="2326" max="2338" width="0" style="91" hidden="1" customWidth="1"/>
    <col min="2339" max="2339" width="18.140625" style="91" customWidth="1"/>
    <col min="2340" max="2560" width="9.140625" style="91"/>
    <col min="2561" max="2561" width="13" style="91" customWidth="1"/>
    <col min="2562" max="2562" width="27.7109375" style="91" customWidth="1"/>
    <col min="2563" max="2580" width="0" style="91" hidden="1" customWidth="1"/>
    <col min="2581" max="2581" width="18.5703125" style="91" customWidth="1"/>
    <col min="2582" max="2594" width="0" style="91" hidden="1" customWidth="1"/>
    <col min="2595" max="2595" width="18.140625" style="91" customWidth="1"/>
    <col min="2596" max="2816" width="9.140625" style="91"/>
    <col min="2817" max="2817" width="13" style="91" customWidth="1"/>
    <col min="2818" max="2818" width="27.7109375" style="91" customWidth="1"/>
    <col min="2819" max="2836" width="0" style="91" hidden="1" customWidth="1"/>
    <col min="2837" max="2837" width="18.5703125" style="91" customWidth="1"/>
    <col min="2838" max="2850" width="0" style="91" hidden="1" customWidth="1"/>
    <col min="2851" max="2851" width="18.140625" style="91" customWidth="1"/>
    <col min="2852" max="3072" width="9.140625" style="91"/>
    <col min="3073" max="3073" width="13" style="91" customWidth="1"/>
    <col min="3074" max="3074" width="27.7109375" style="91" customWidth="1"/>
    <col min="3075" max="3092" width="0" style="91" hidden="1" customWidth="1"/>
    <col min="3093" max="3093" width="18.5703125" style="91" customWidth="1"/>
    <col min="3094" max="3106" width="0" style="91" hidden="1" customWidth="1"/>
    <col min="3107" max="3107" width="18.140625" style="91" customWidth="1"/>
    <col min="3108" max="3328" width="9.140625" style="91"/>
    <col min="3329" max="3329" width="13" style="91" customWidth="1"/>
    <col min="3330" max="3330" width="27.7109375" style="91" customWidth="1"/>
    <col min="3331" max="3348" width="0" style="91" hidden="1" customWidth="1"/>
    <col min="3349" max="3349" width="18.5703125" style="91" customWidth="1"/>
    <col min="3350" max="3362" width="0" style="91" hidden="1" customWidth="1"/>
    <col min="3363" max="3363" width="18.140625" style="91" customWidth="1"/>
    <col min="3364" max="3584" width="9.140625" style="91"/>
    <col min="3585" max="3585" width="13" style="91" customWidth="1"/>
    <col min="3586" max="3586" width="27.7109375" style="91" customWidth="1"/>
    <col min="3587" max="3604" width="0" style="91" hidden="1" customWidth="1"/>
    <col min="3605" max="3605" width="18.5703125" style="91" customWidth="1"/>
    <col min="3606" max="3618" width="0" style="91" hidden="1" customWidth="1"/>
    <col min="3619" max="3619" width="18.140625" style="91" customWidth="1"/>
    <col min="3620" max="3840" width="9.140625" style="91"/>
    <col min="3841" max="3841" width="13" style="91" customWidth="1"/>
    <col min="3842" max="3842" width="27.7109375" style="91" customWidth="1"/>
    <col min="3843" max="3860" width="0" style="91" hidden="1" customWidth="1"/>
    <col min="3861" max="3861" width="18.5703125" style="91" customWidth="1"/>
    <col min="3862" max="3874" width="0" style="91" hidden="1" customWidth="1"/>
    <col min="3875" max="3875" width="18.140625" style="91" customWidth="1"/>
    <col min="3876" max="4096" width="9.140625" style="91"/>
    <col min="4097" max="4097" width="13" style="91" customWidth="1"/>
    <col min="4098" max="4098" width="27.7109375" style="91" customWidth="1"/>
    <col min="4099" max="4116" width="0" style="91" hidden="1" customWidth="1"/>
    <col min="4117" max="4117" width="18.5703125" style="91" customWidth="1"/>
    <col min="4118" max="4130" width="0" style="91" hidden="1" customWidth="1"/>
    <col min="4131" max="4131" width="18.140625" style="91" customWidth="1"/>
    <col min="4132" max="4352" width="9.140625" style="91"/>
    <col min="4353" max="4353" width="13" style="91" customWidth="1"/>
    <col min="4354" max="4354" width="27.7109375" style="91" customWidth="1"/>
    <col min="4355" max="4372" width="0" style="91" hidden="1" customWidth="1"/>
    <col min="4373" max="4373" width="18.5703125" style="91" customWidth="1"/>
    <col min="4374" max="4386" width="0" style="91" hidden="1" customWidth="1"/>
    <col min="4387" max="4387" width="18.140625" style="91" customWidth="1"/>
    <col min="4388" max="4608" width="9.140625" style="91"/>
    <col min="4609" max="4609" width="13" style="91" customWidth="1"/>
    <col min="4610" max="4610" width="27.7109375" style="91" customWidth="1"/>
    <col min="4611" max="4628" width="0" style="91" hidden="1" customWidth="1"/>
    <col min="4629" max="4629" width="18.5703125" style="91" customWidth="1"/>
    <col min="4630" max="4642" width="0" style="91" hidden="1" customWidth="1"/>
    <col min="4643" max="4643" width="18.140625" style="91" customWidth="1"/>
    <col min="4644" max="4864" width="9.140625" style="91"/>
    <col min="4865" max="4865" width="13" style="91" customWidth="1"/>
    <col min="4866" max="4866" width="27.7109375" style="91" customWidth="1"/>
    <col min="4867" max="4884" width="0" style="91" hidden="1" customWidth="1"/>
    <col min="4885" max="4885" width="18.5703125" style="91" customWidth="1"/>
    <col min="4886" max="4898" width="0" style="91" hidden="1" customWidth="1"/>
    <col min="4899" max="4899" width="18.140625" style="91" customWidth="1"/>
    <col min="4900" max="5120" width="9.140625" style="91"/>
    <col min="5121" max="5121" width="13" style="91" customWidth="1"/>
    <col min="5122" max="5122" width="27.7109375" style="91" customWidth="1"/>
    <col min="5123" max="5140" width="0" style="91" hidden="1" customWidth="1"/>
    <col min="5141" max="5141" width="18.5703125" style="91" customWidth="1"/>
    <col min="5142" max="5154" width="0" style="91" hidden="1" customWidth="1"/>
    <col min="5155" max="5155" width="18.140625" style="91" customWidth="1"/>
    <col min="5156" max="5376" width="9.140625" style="91"/>
    <col min="5377" max="5377" width="13" style="91" customWidth="1"/>
    <col min="5378" max="5378" width="27.7109375" style="91" customWidth="1"/>
    <col min="5379" max="5396" width="0" style="91" hidden="1" customWidth="1"/>
    <col min="5397" max="5397" width="18.5703125" style="91" customWidth="1"/>
    <col min="5398" max="5410" width="0" style="91" hidden="1" customWidth="1"/>
    <col min="5411" max="5411" width="18.140625" style="91" customWidth="1"/>
    <col min="5412" max="5632" width="9.140625" style="91"/>
    <col min="5633" max="5633" width="13" style="91" customWidth="1"/>
    <col min="5634" max="5634" width="27.7109375" style="91" customWidth="1"/>
    <col min="5635" max="5652" width="0" style="91" hidden="1" customWidth="1"/>
    <col min="5653" max="5653" width="18.5703125" style="91" customWidth="1"/>
    <col min="5654" max="5666" width="0" style="91" hidden="1" customWidth="1"/>
    <col min="5667" max="5667" width="18.140625" style="91" customWidth="1"/>
    <col min="5668" max="5888" width="9.140625" style="91"/>
    <col min="5889" max="5889" width="13" style="91" customWidth="1"/>
    <col min="5890" max="5890" width="27.7109375" style="91" customWidth="1"/>
    <col min="5891" max="5908" width="0" style="91" hidden="1" customWidth="1"/>
    <col min="5909" max="5909" width="18.5703125" style="91" customWidth="1"/>
    <col min="5910" max="5922" width="0" style="91" hidden="1" customWidth="1"/>
    <col min="5923" max="5923" width="18.140625" style="91" customWidth="1"/>
    <col min="5924" max="6144" width="9.140625" style="91"/>
    <col min="6145" max="6145" width="13" style="91" customWidth="1"/>
    <col min="6146" max="6146" width="27.7109375" style="91" customWidth="1"/>
    <col min="6147" max="6164" width="0" style="91" hidden="1" customWidth="1"/>
    <col min="6165" max="6165" width="18.5703125" style="91" customWidth="1"/>
    <col min="6166" max="6178" width="0" style="91" hidden="1" customWidth="1"/>
    <col min="6179" max="6179" width="18.140625" style="91" customWidth="1"/>
    <col min="6180" max="6400" width="9.140625" style="91"/>
    <col min="6401" max="6401" width="13" style="91" customWidth="1"/>
    <col min="6402" max="6402" width="27.7109375" style="91" customWidth="1"/>
    <col min="6403" max="6420" width="0" style="91" hidden="1" customWidth="1"/>
    <col min="6421" max="6421" width="18.5703125" style="91" customWidth="1"/>
    <col min="6422" max="6434" width="0" style="91" hidden="1" customWidth="1"/>
    <col min="6435" max="6435" width="18.140625" style="91" customWidth="1"/>
    <col min="6436" max="6656" width="9.140625" style="91"/>
    <col min="6657" max="6657" width="13" style="91" customWidth="1"/>
    <col min="6658" max="6658" width="27.7109375" style="91" customWidth="1"/>
    <col min="6659" max="6676" width="0" style="91" hidden="1" customWidth="1"/>
    <col min="6677" max="6677" width="18.5703125" style="91" customWidth="1"/>
    <col min="6678" max="6690" width="0" style="91" hidden="1" customWidth="1"/>
    <col min="6691" max="6691" width="18.140625" style="91" customWidth="1"/>
    <col min="6692" max="6912" width="9.140625" style="91"/>
    <col min="6913" max="6913" width="13" style="91" customWidth="1"/>
    <col min="6914" max="6914" width="27.7109375" style="91" customWidth="1"/>
    <col min="6915" max="6932" width="0" style="91" hidden="1" customWidth="1"/>
    <col min="6933" max="6933" width="18.5703125" style="91" customWidth="1"/>
    <col min="6934" max="6946" width="0" style="91" hidden="1" customWidth="1"/>
    <col min="6947" max="6947" width="18.140625" style="91" customWidth="1"/>
    <col min="6948" max="7168" width="9.140625" style="91"/>
    <col min="7169" max="7169" width="13" style="91" customWidth="1"/>
    <col min="7170" max="7170" width="27.7109375" style="91" customWidth="1"/>
    <col min="7171" max="7188" width="0" style="91" hidden="1" customWidth="1"/>
    <col min="7189" max="7189" width="18.5703125" style="91" customWidth="1"/>
    <col min="7190" max="7202" width="0" style="91" hidden="1" customWidth="1"/>
    <col min="7203" max="7203" width="18.140625" style="91" customWidth="1"/>
    <col min="7204" max="7424" width="9.140625" style="91"/>
    <col min="7425" max="7425" width="13" style="91" customWidth="1"/>
    <col min="7426" max="7426" width="27.7109375" style="91" customWidth="1"/>
    <col min="7427" max="7444" width="0" style="91" hidden="1" customWidth="1"/>
    <col min="7445" max="7445" width="18.5703125" style="91" customWidth="1"/>
    <col min="7446" max="7458" width="0" style="91" hidden="1" customWidth="1"/>
    <col min="7459" max="7459" width="18.140625" style="91" customWidth="1"/>
    <col min="7460" max="7680" width="9.140625" style="91"/>
    <col min="7681" max="7681" width="13" style="91" customWidth="1"/>
    <col min="7682" max="7682" width="27.7109375" style="91" customWidth="1"/>
    <col min="7683" max="7700" width="0" style="91" hidden="1" customWidth="1"/>
    <col min="7701" max="7701" width="18.5703125" style="91" customWidth="1"/>
    <col min="7702" max="7714" width="0" style="91" hidden="1" customWidth="1"/>
    <col min="7715" max="7715" width="18.140625" style="91" customWidth="1"/>
    <col min="7716" max="7936" width="9.140625" style="91"/>
    <col min="7937" max="7937" width="13" style="91" customWidth="1"/>
    <col min="7938" max="7938" width="27.7109375" style="91" customWidth="1"/>
    <col min="7939" max="7956" width="0" style="91" hidden="1" customWidth="1"/>
    <col min="7957" max="7957" width="18.5703125" style="91" customWidth="1"/>
    <col min="7958" max="7970" width="0" style="91" hidden="1" customWidth="1"/>
    <col min="7971" max="7971" width="18.140625" style="91" customWidth="1"/>
    <col min="7972" max="8192" width="9.140625" style="91"/>
    <col min="8193" max="8193" width="13" style="91" customWidth="1"/>
    <col min="8194" max="8194" width="27.7109375" style="91" customWidth="1"/>
    <col min="8195" max="8212" width="0" style="91" hidden="1" customWidth="1"/>
    <col min="8213" max="8213" width="18.5703125" style="91" customWidth="1"/>
    <col min="8214" max="8226" width="0" style="91" hidden="1" customWidth="1"/>
    <col min="8227" max="8227" width="18.140625" style="91" customWidth="1"/>
    <col min="8228" max="8448" width="9.140625" style="91"/>
    <col min="8449" max="8449" width="13" style="91" customWidth="1"/>
    <col min="8450" max="8450" width="27.7109375" style="91" customWidth="1"/>
    <col min="8451" max="8468" width="0" style="91" hidden="1" customWidth="1"/>
    <col min="8469" max="8469" width="18.5703125" style="91" customWidth="1"/>
    <col min="8470" max="8482" width="0" style="91" hidden="1" customWidth="1"/>
    <col min="8483" max="8483" width="18.140625" style="91" customWidth="1"/>
    <col min="8484" max="8704" width="9.140625" style="91"/>
    <col min="8705" max="8705" width="13" style="91" customWidth="1"/>
    <col min="8706" max="8706" width="27.7109375" style="91" customWidth="1"/>
    <col min="8707" max="8724" width="0" style="91" hidden="1" customWidth="1"/>
    <col min="8725" max="8725" width="18.5703125" style="91" customWidth="1"/>
    <col min="8726" max="8738" width="0" style="91" hidden="1" customWidth="1"/>
    <col min="8739" max="8739" width="18.140625" style="91" customWidth="1"/>
    <col min="8740" max="8960" width="9.140625" style="91"/>
    <col min="8961" max="8961" width="13" style="91" customWidth="1"/>
    <col min="8962" max="8962" width="27.7109375" style="91" customWidth="1"/>
    <col min="8963" max="8980" width="0" style="91" hidden="1" customWidth="1"/>
    <col min="8981" max="8981" width="18.5703125" style="91" customWidth="1"/>
    <col min="8982" max="8994" width="0" style="91" hidden="1" customWidth="1"/>
    <col min="8995" max="8995" width="18.140625" style="91" customWidth="1"/>
    <col min="8996" max="9216" width="9.140625" style="91"/>
    <col min="9217" max="9217" width="13" style="91" customWidth="1"/>
    <col min="9218" max="9218" width="27.7109375" style="91" customWidth="1"/>
    <col min="9219" max="9236" width="0" style="91" hidden="1" customWidth="1"/>
    <col min="9237" max="9237" width="18.5703125" style="91" customWidth="1"/>
    <col min="9238" max="9250" width="0" style="91" hidden="1" customWidth="1"/>
    <col min="9251" max="9251" width="18.140625" style="91" customWidth="1"/>
    <col min="9252" max="9472" width="9.140625" style="91"/>
    <col min="9473" max="9473" width="13" style="91" customWidth="1"/>
    <col min="9474" max="9474" width="27.7109375" style="91" customWidth="1"/>
    <col min="9475" max="9492" width="0" style="91" hidden="1" customWidth="1"/>
    <col min="9493" max="9493" width="18.5703125" style="91" customWidth="1"/>
    <col min="9494" max="9506" width="0" style="91" hidden="1" customWidth="1"/>
    <col min="9507" max="9507" width="18.140625" style="91" customWidth="1"/>
    <col min="9508" max="9728" width="9.140625" style="91"/>
    <col min="9729" max="9729" width="13" style="91" customWidth="1"/>
    <col min="9730" max="9730" width="27.7109375" style="91" customWidth="1"/>
    <col min="9731" max="9748" width="0" style="91" hidden="1" customWidth="1"/>
    <col min="9749" max="9749" width="18.5703125" style="91" customWidth="1"/>
    <col min="9750" max="9762" width="0" style="91" hidden="1" customWidth="1"/>
    <col min="9763" max="9763" width="18.140625" style="91" customWidth="1"/>
    <col min="9764" max="9984" width="9.140625" style="91"/>
    <col min="9985" max="9985" width="13" style="91" customWidth="1"/>
    <col min="9986" max="9986" width="27.7109375" style="91" customWidth="1"/>
    <col min="9987" max="10004" width="0" style="91" hidden="1" customWidth="1"/>
    <col min="10005" max="10005" width="18.5703125" style="91" customWidth="1"/>
    <col min="10006" max="10018" width="0" style="91" hidden="1" customWidth="1"/>
    <col min="10019" max="10019" width="18.140625" style="91" customWidth="1"/>
    <col min="10020" max="10240" width="9.140625" style="91"/>
    <col min="10241" max="10241" width="13" style="91" customWidth="1"/>
    <col min="10242" max="10242" width="27.7109375" style="91" customWidth="1"/>
    <col min="10243" max="10260" width="0" style="91" hidden="1" customWidth="1"/>
    <col min="10261" max="10261" width="18.5703125" style="91" customWidth="1"/>
    <col min="10262" max="10274" width="0" style="91" hidden="1" customWidth="1"/>
    <col min="10275" max="10275" width="18.140625" style="91" customWidth="1"/>
    <col min="10276" max="10496" width="9.140625" style="91"/>
    <col min="10497" max="10497" width="13" style="91" customWidth="1"/>
    <col min="10498" max="10498" width="27.7109375" style="91" customWidth="1"/>
    <col min="10499" max="10516" width="0" style="91" hidden="1" customWidth="1"/>
    <col min="10517" max="10517" width="18.5703125" style="91" customWidth="1"/>
    <col min="10518" max="10530" width="0" style="91" hidden="1" customWidth="1"/>
    <col min="10531" max="10531" width="18.140625" style="91" customWidth="1"/>
    <col min="10532" max="10752" width="9.140625" style="91"/>
    <col min="10753" max="10753" width="13" style="91" customWidth="1"/>
    <col min="10754" max="10754" width="27.7109375" style="91" customWidth="1"/>
    <col min="10755" max="10772" width="0" style="91" hidden="1" customWidth="1"/>
    <col min="10773" max="10773" width="18.5703125" style="91" customWidth="1"/>
    <col min="10774" max="10786" width="0" style="91" hidden="1" customWidth="1"/>
    <col min="10787" max="10787" width="18.140625" style="91" customWidth="1"/>
    <col min="10788" max="11008" width="9.140625" style="91"/>
    <col min="11009" max="11009" width="13" style="91" customWidth="1"/>
    <col min="11010" max="11010" width="27.7109375" style="91" customWidth="1"/>
    <col min="11011" max="11028" width="0" style="91" hidden="1" customWidth="1"/>
    <col min="11029" max="11029" width="18.5703125" style="91" customWidth="1"/>
    <col min="11030" max="11042" width="0" style="91" hidden="1" customWidth="1"/>
    <col min="11043" max="11043" width="18.140625" style="91" customWidth="1"/>
    <col min="11044" max="11264" width="9.140625" style="91"/>
    <col min="11265" max="11265" width="13" style="91" customWidth="1"/>
    <col min="11266" max="11266" width="27.7109375" style="91" customWidth="1"/>
    <col min="11267" max="11284" width="0" style="91" hidden="1" customWidth="1"/>
    <col min="11285" max="11285" width="18.5703125" style="91" customWidth="1"/>
    <col min="11286" max="11298" width="0" style="91" hidden="1" customWidth="1"/>
    <col min="11299" max="11299" width="18.140625" style="91" customWidth="1"/>
    <col min="11300" max="11520" width="9.140625" style="91"/>
    <col min="11521" max="11521" width="13" style="91" customWidth="1"/>
    <col min="11522" max="11522" width="27.7109375" style="91" customWidth="1"/>
    <col min="11523" max="11540" width="0" style="91" hidden="1" customWidth="1"/>
    <col min="11541" max="11541" width="18.5703125" style="91" customWidth="1"/>
    <col min="11542" max="11554" width="0" style="91" hidden="1" customWidth="1"/>
    <col min="11555" max="11555" width="18.140625" style="91" customWidth="1"/>
    <col min="11556" max="11776" width="9.140625" style="91"/>
    <col min="11777" max="11777" width="13" style="91" customWidth="1"/>
    <col min="11778" max="11778" width="27.7109375" style="91" customWidth="1"/>
    <col min="11779" max="11796" width="0" style="91" hidden="1" customWidth="1"/>
    <col min="11797" max="11797" width="18.5703125" style="91" customWidth="1"/>
    <col min="11798" max="11810" width="0" style="91" hidden="1" customWidth="1"/>
    <col min="11811" max="11811" width="18.140625" style="91" customWidth="1"/>
    <col min="11812" max="12032" width="9.140625" style="91"/>
    <col min="12033" max="12033" width="13" style="91" customWidth="1"/>
    <col min="12034" max="12034" width="27.7109375" style="91" customWidth="1"/>
    <col min="12035" max="12052" width="0" style="91" hidden="1" customWidth="1"/>
    <col min="12053" max="12053" width="18.5703125" style="91" customWidth="1"/>
    <col min="12054" max="12066" width="0" style="91" hidden="1" customWidth="1"/>
    <col min="12067" max="12067" width="18.140625" style="91" customWidth="1"/>
    <col min="12068" max="12288" width="9.140625" style="91"/>
    <col min="12289" max="12289" width="13" style="91" customWidth="1"/>
    <col min="12290" max="12290" width="27.7109375" style="91" customWidth="1"/>
    <col min="12291" max="12308" width="0" style="91" hidden="1" customWidth="1"/>
    <col min="12309" max="12309" width="18.5703125" style="91" customWidth="1"/>
    <col min="12310" max="12322" width="0" style="91" hidden="1" customWidth="1"/>
    <col min="12323" max="12323" width="18.140625" style="91" customWidth="1"/>
    <col min="12324" max="12544" width="9.140625" style="91"/>
    <col min="12545" max="12545" width="13" style="91" customWidth="1"/>
    <col min="12546" max="12546" width="27.7109375" style="91" customWidth="1"/>
    <col min="12547" max="12564" width="0" style="91" hidden="1" customWidth="1"/>
    <col min="12565" max="12565" width="18.5703125" style="91" customWidth="1"/>
    <col min="12566" max="12578" width="0" style="91" hidden="1" customWidth="1"/>
    <col min="12579" max="12579" width="18.140625" style="91" customWidth="1"/>
    <col min="12580" max="12800" width="9.140625" style="91"/>
    <col min="12801" max="12801" width="13" style="91" customWidth="1"/>
    <col min="12802" max="12802" width="27.7109375" style="91" customWidth="1"/>
    <col min="12803" max="12820" width="0" style="91" hidden="1" customWidth="1"/>
    <col min="12821" max="12821" width="18.5703125" style="91" customWidth="1"/>
    <col min="12822" max="12834" width="0" style="91" hidden="1" customWidth="1"/>
    <col min="12835" max="12835" width="18.140625" style="91" customWidth="1"/>
    <col min="12836" max="13056" width="9.140625" style="91"/>
    <col min="13057" max="13057" width="13" style="91" customWidth="1"/>
    <col min="13058" max="13058" width="27.7109375" style="91" customWidth="1"/>
    <col min="13059" max="13076" width="0" style="91" hidden="1" customWidth="1"/>
    <col min="13077" max="13077" width="18.5703125" style="91" customWidth="1"/>
    <col min="13078" max="13090" width="0" style="91" hidden="1" customWidth="1"/>
    <col min="13091" max="13091" width="18.140625" style="91" customWidth="1"/>
    <col min="13092" max="13312" width="9.140625" style="91"/>
    <col min="13313" max="13313" width="13" style="91" customWidth="1"/>
    <col min="13314" max="13314" width="27.7109375" style="91" customWidth="1"/>
    <col min="13315" max="13332" width="0" style="91" hidden="1" customWidth="1"/>
    <col min="13333" max="13333" width="18.5703125" style="91" customWidth="1"/>
    <col min="13334" max="13346" width="0" style="91" hidden="1" customWidth="1"/>
    <col min="13347" max="13347" width="18.140625" style="91" customWidth="1"/>
    <col min="13348" max="13568" width="9.140625" style="91"/>
    <col min="13569" max="13569" width="13" style="91" customWidth="1"/>
    <col min="13570" max="13570" width="27.7109375" style="91" customWidth="1"/>
    <col min="13571" max="13588" width="0" style="91" hidden="1" customWidth="1"/>
    <col min="13589" max="13589" width="18.5703125" style="91" customWidth="1"/>
    <col min="13590" max="13602" width="0" style="91" hidden="1" customWidth="1"/>
    <col min="13603" max="13603" width="18.140625" style="91" customWidth="1"/>
    <col min="13604" max="13824" width="9.140625" style="91"/>
    <col min="13825" max="13825" width="13" style="91" customWidth="1"/>
    <col min="13826" max="13826" width="27.7109375" style="91" customWidth="1"/>
    <col min="13827" max="13844" width="0" style="91" hidden="1" customWidth="1"/>
    <col min="13845" max="13845" width="18.5703125" style="91" customWidth="1"/>
    <col min="13846" max="13858" width="0" style="91" hidden="1" customWidth="1"/>
    <col min="13859" max="13859" width="18.140625" style="91" customWidth="1"/>
    <col min="13860" max="14080" width="9.140625" style="91"/>
    <col min="14081" max="14081" width="13" style="91" customWidth="1"/>
    <col min="14082" max="14082" width="27.7109375" style="91" customWidth="1"/>
    <col min="14083" max="14100" width="0" style="91" hidden="1" customWidth="1"/>
    <col min="14101" max="14101" width="18.5703125" style="91" customWidth="1"/>
    <col min="14102" max="14114" width="0" style="91" hidden="1" customWidth="1"/>
    <col min="14115" max="14115" width="18.140625" style="91" customWidth="1"/>
    <col min="14116" max="14336" width="9.140625" style="91"/>
    <col min="14337" max="14337" width="13" style="91" customWidth="1"/>
    <col min="14338" max="14338" width="27.7109375" style="91" customWidth="1"/>
    <col min="14339" max="14356" width="0" style="91" hidden="1" customWidth="1"/>
    <col min="14357" max="14357" width="18.5703125" style="91" customWidth="1"/>
    <col min="14358" max="14370" width="0" style="91" hidden="1" customWidth="1"/>
    <col min="14371" max="14371" width="18.140625" style="91" customWidth="1"/>
    <col min="14372" max="14592" width="9.140625" style="91"/>
    <col min="14593" max="14593" width="13" style="91" customWidth="1"/>
    <col min="14594" max="14594" width="27.7109375" style="91" customWidth="1"/>
    <col min="14595" max="14612" width="0" style="91" hidden="1" customWidth="1"/>
    <col min="14613" max="14613" width="18.5703125" style="91" customWidth="1"/>
    <col min="14614" max="14626" width="0" style="91" hidden="1" customWidth="1"/>
    <col min="14627" max="14627" width="18.140625" style="91" customWidth="1"/>
    <col min="14628" max="14848" width="9.140625" style="91"/>
    <col min="14849" max="14849" width="13" style="91" customWidth="1"/>
    <col min="14850" max="14850" width="27.7109375" style="91" customWidth="1"/>
    <col min="14851" max="14868" width="0" style="91" hidden="1" customWidth="1"/>
    <col min="14869" max="14869" width="18.5703125" style="91" customWidth="1"/>
    <col min="14870" max="14882" width="0" style="91" hidden="1" customWidth="1"/>
    <col min="14883" max="14883" width="18.140625" style="91" customWidth="1"/>
    <col min="14884" max="15104" width="9.140625" style="91"/>
    <col min="15105" max="15105" width="13" style="91" customWidth="1"/>
    <col min="15106" max="15106" width="27.7109375" style="91" customWidth="1"/>
    <col min="15107" max="15124" width="0" style="91" hidden="1" customWidth="1"/>
    <col min="15125" max="15125" width="18.5703125" style="91" customWidth="1"/>
    <col min="15126" max="15138" width="0" style="91" hidden="1" customWidth="1"/>
    <col min="15139" max="15139" width="18.140625" style="91" customWidth="1"/>
    <col min="15140" max="15360" width="9.140625" style="91"/>
    <col min="15361" max="15361" width="13" style="91" customWidth="1"/>
    <col min="15362" max="15362" width="27.7109375" style="91" customWidth="1"/>
    <col min="15363" max="15380" width="0" style="91" hidden="1" customWidth="1"/>
    <col min="15381" max="15381" width="18.5703125" style="91" customWidth="1"/>
    <col min="15382" max="15394" width="0" style="91" hidden="1" customWidth="1"/>
    <col min="15395" max="15395" width="18.140625" style="91" customWidth="1"/>
    <col min="15396" max="15616" width="9.140625" style="91"/>
    <col min="15617" max="15617" width="13" style="91" customWidth="1"/>
    <col min="15618" max="15618" width="27.7109375" style="91" customWidth="1"/>
    <col min="15619" max="15636" width="0" style="91" hidden="1" customWidth="1"/>
    <col min="15637" max="15637" width="18.5703125" style="91" customWidth="1"/>
    <col min="15638" max="15650" width="0" style="91" hidden="1" customWidth="1"/>
    <col min="15651" max="15651" width="18.140625" style="91" customWidth="1"/>
    <col min="15652" max="15872" width="9.140625" style="91"/>
    <col min="15873" max="15873" width="13" style="91" customWidth="1"/>
    <col min="15874" max="15874" width="27.7109375" style="91" customWidth="1"/>
    <col min="15875" max="15892" width="0" style="91" hidden="1" customWidth="1"/>
    <col min="15893" max="15893" width="18.5703125" style="91" customWidth="1"/>
    <col min="15894" max="15906" width="0" style="91" hidden="1" customWidth="1"/>
    <col min="15907" max="15907" width="18.140625" style="91" customWidth="1"/>
    <col min="15908" max="16128" width="9.140625" style="91"/>
    <col min="16129" max="16129" width="13" style="91" customWidth="1"/>
    <col min="16130" max="16130" width="27.7109375" style="91" customWidth="1"/>
    <col min="16131" max="16148" width="0" style="91" hidden="1" customWidth="1"/>
    <col min="16149" max="16149" width="18.5703125" style="91" customWidth="1"/>
    <col min="16150" max="16162" width="0" style="91" hidden="1" customWidth="1"/>
    <col min="16163" max="16163" width="18.140625" style="91" customWidth="1"/>
    <col min="16164" max="16384" width="9.140625" style="91"/>
  </cols>
  <sheetData>
    <row r="1" spans="1:35" ht="18.75" customHeight="1">
      <c r="AE1" s="1176" t="s">
        <v>637</v>
      </c>
      <c r="AF1" s="1176"/>
      <c r="AG1" s="1176"/>
      <c r="AH1" s="1176"/>
      <c r="AI1" s="485"/>
    </row>
    <row r="2" spans="1:35" ht="18.75" customHeight="1">
      <c r="AE2" s="1176" t="s">
        <v>638</v>
      </c>
      <c r="AF2" s="1176"/>
      <c r="AG2" s="1176"/>
      <c r="AH2" s="1176"/>
      <c r="AI2" s="485"/>
    </row>
    <row r="3" spans="1:35" ht="18.75" customHeight="1">
      <c r="AE3" s="1176" t="s">
        <v>639</v>
      </c>
      <c r="AF3" s="1176"/>
      <c r="AG3" s="1176"/>
      <c r="AH3" s="1176"/>
      <c r="AI3" s="485"/>
    </row>
    <row r="4" spans="1:35" ht="18.75" customHeight="1">
      <c r="AE4" s="1176" t="s">
        <v>640</v>
      </c>
      <c r="AF4" s="1176"/>
      <c r="AG4" s="1176"/>
      <c r="AH4" s="1176"/>
      <c r="AI4" s="485"/>
    </row>
    <row r="5" spans="1:35" ht="18.75" customHeight="1">
      <c r="AE5" s="1176" t="s">
        <v>641</v>
      </c>
      <c r="AF5" s="1176"/>
      <c r="AG5" s="1176"/>
      <c r="AH5" s="1176"/>
      <c r="AI5" s="485"/>
    </row>
    <row r="6" spans="1:35" ht="18.75" customHeight="1">
      <c r="AE6" s="1176" t="s">
        <v>642</v>
      </c>
      <c r="AF6" s="1176"/>
      <c r="AG6" s="1176"/>
      <c r="AH6" s="1176"/>
      <c r="AI6" s="485"/>
    </row>
    <row r="7" spans="1:35" ht="18.75" customHeight="1">
      <c r="AE7" s="1176" t="s">
        <v>643</v>
      </c>
      <c r="AF7" s="1176"/>
      <c r="AG7" s="1176"/>
      <c r="AH7" s="1176"/>
      <c r="AI7" s="485"/>
    </row>
    <row r="8" spans="1:35" ht="15.75" customHeight="1">
      <c r="A8" s="608" t="s">
        <v>644</v>
      </c>
      <c r="B8" s="1188" t="s">
        <v>989</v>
      </c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8"/>
      <c r="T8" s="1188"/>
      <c r="U8" s="1188"/>
      <c r="V8" s="381"/>
      <c r="W8" s="381"/>
      <c r="X8" s="381"/>
      <c r="Y8" s="381"/>
      <c r="Z8" s="381"/>
      <c r="AA8" s="487"/>
      <c r="AB8" s="381"/>
      <c r="AC8" s="381"/>
      <c r="AD8" s="381"/>
      <c r="AE8" s="381"/>
      <c r="AF8" s="381"/>
      <c r="AG8" s="487"/>
      <c r="AH8" s="381"/>
    </row>
    <row r="9" spans="1:35" ht="31.5" customHeight="1">
      <c r="A9" s="1177" t="s">
        <v>645</v>
      </c>
      <c r="B9" s="1177"/>
      <c r="C9" s="1177"/>
      <c r="D9" s="1177"/>
      <c r="E9" s="1177"/>
      <c r="F9" s="1177"/>
      <c r="G9" s="1177"/>
      <c r="H9" s="1177"/>
      <c r="I9" s="1177"/>
      <c r="J9" s="1177"/>
      <c r="K9" s="1177"/>
      <c r="L9" s="1177"/>
      <c r="M9" s="1177"/>
      <c r="N9" s="1177"/>
      <c r="O9" s="1177"/>
      <c r="P9" s="1177"/>
      <c r="Q9" s="1177"/>
      <c r="R9" s="1177"/>
      <c r="S9" s="1177"/>
      <c r="T9" s="1177"/>
      <c r="U9" s="1177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</row>
    <row r="10" spans="1:35" ht="14.25" customHeight="1">
      <c r="A10" s="488"/>
      <c r="B10" s="488"/>
      <c r="C10" s="488"/>
      <c r="D10" s="488"/>
      <c r="E10" s="488"/>
      <c r="F10" s="488"/>
      <c r="G10" s="488"/>
      <c r="H10" s="489"/>
      <c r="I10" s="490"/>
      <c r="J10" s="488"/>
      <c r="K10" s="488"/>
      <c r="L10" s="488"/>
      <c r="M10" s="488"/>
      <c r="N10" s="488"/>
      <c r="O10" s="488"/>
      <c r="P10" s="488"/>
      <c r="Q10" s="488"/>
      <c r="R10" s="381"/>
      <c r="S10" s="381"/>
      <c r="T10" s="487"/>
      <c r="U10" s="381"/>
      <c r="V10" s="381"/>
      <c r="W10" s="488"/>
      <c r="X10" s="488"/>
      <c r="Y10" s="381"/>
      <c r="Z10" s="381"/>
      <c r="AA10" s="487"/>
      <c r="AB10" s="381"/>
      <c r="AC10" s="488"/>
      <c r="AD10" s="488"/>
      <c r="AE10" s="381"/>
      <c r="AF10" s="381"/>
      <c r="AG10" s="487"/>
      <c r="AH10" s="381"/>
    </row>
    <row r="11" spans="1:35">
      <c r="A11" s="487"/>
      <c r="B11" s="487"/>
      <c r="C11" s="381"/>
      <c r="D11" s="381"/>
      <c r="E11" s="381"/>
      <c r="F11" s="381"/>
      <c r="G11" s="381"/>
      <c r="H11" s="49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487"/>
      <c r="U11" s="381"/>
      <c r="V11" s="381"/>
      <c r="W11" s="381"/>
      <c r="X11" s="381"/>
      <c r="Y11" s="381"/>
      <c r="Z11" s="381"/>
      <c r="AA11" s="487"/>
      <c r="AB11" s="381"/>
      <c r="AC11" s="381"/>
      <c r="AD11" s="381"/>
      <c r="AE11" s="381"/>
      <c r="AF11" s="381"/>
      <c r="AG11" s="487"/>
      <c r="AH11" s="381"/>
    </row>
    <row r="12" spans="1:35" s="94" customFormat="1" ht="39.75" customHeight="1">
      <c r="A12" s="1178" t="s">
        <v>516</v>
      </c>
      <c r="B12" s="1178" t="s">
        <v>517</v>
      </c>
      <c r="C12" s="1179" t="s">
        <v>646</v>
      </c>
      <c r="D12" s="1179" t="s">
        <v>647</v>
      </c>
      <c r="E12" s="1179" t="s">
        <v>648</v>
      </c>
      <c r="F12" s="1179"/>
      <c r="G12" s="1179"/>
      <c r="H12" s="1179"/>
      <c r="I12" s="1179" t="s">
        <v>649</v>
      </c>
      <c r="J12" s="1179"/>
      <c r="K12" s="1179"/>
      <c r="L12" s="1179"/>
      <c r="M12" s="1180" t="s">
        <v>650</v>
      </c>
      <c r="N12" s="1181"/>
      <c r="O12" s="1182"/>
      <c r="P12" s="1183" t="s">
        <v>651</v>
      </c>
      <c r="Q12" s="1184"/>
      <c r="R12" s="1184"/>
      <c r="S12" s="1184"/>
      <c r="T12" s="1184"/>
      <c r="U12" s="1184"/>
      <c r="V12" s="1185"/>
      <c r="W12" s="1186" t="s">
        <v>652</v>
      </c>
      <c r="X12" s="1186"/>
      <c r="Y12" s="1186"/>
      <c r="Z12" s="1186"/>
      <c r="AA12" s="1186"/>
      <c r="AB12" s="1186"/>
      <c r="AC12" s="1187" t="s">
        <v>652</v>
      </c>
      <c r="AD12" s="1187"/>
      <c r="AE12" s="1187"/>
      <c r="AF12" s="1187"/>
      <c r="AG12" s="1187"/>
      <c r="AH12" s="1187"/>
    </row>
    <row r="13" spans="1:35" s="94" customFormat="1" ht="78.75">
      <c r="A13" s="1178"/>
      <c r="B13" s="1178"/>
      <c r="C13" s="1179"/>
      <c r="D13" s="1179"/>
      <c r="E13" s="492" t="s">
        <v>653</v>
      </c>
      <c r="F13" s="492" t="s">
        <v>654</v>
      </c>
      <c r="G13" s="492" t="s">
        <v>655</v>
      </c>
      <c r="H13" s="492" t="s">
        <v>656</v>
      </c>
      <c r="I13" s="493" t="s">
        <v>657</v>
      </c>
      <c r="J13" s="492" t="s">
        <v>654</v>
      </c>
      <c r="K13" s="492" t="s">
        <v>655</v>
      </c>
      <c r="L13" s="492" t="s">
        <v>656</v>
      </c>
      <c r="M13" s="492" t="s">
        <v>654</v>
      </c>
      <c r="N13" s="492" t="s">
        <v>655</v>
      </c>
      <c r="O13" s="492" t="s">
        <v>656</v>
      </c>
      <c r="P13" s="492" t="s">
        <v>130</v>
      </c>
      <c r="Q13" s="492" t="s">
        <v>658</v>
      </c>
      <c r="R13" s="492" t="s">
        <v>659</v>
      </c>
      <c r="S13" s="492" t="s">
        <v>660</v>
      </c>
      <c r="T13" s="492" t="s">
        <v>661</v>
      </c>
      <c r="U13" s="492" t="s">
        <v>662</v>
      </c>
      <c r="V13" s="492" t="s">
        <v>663</v>
      </c>
      <c r="W13" s="492" t="s">
        <v>130</v>
      </c>
      <c r="X13" s="492" t="s">
        <v>658</v>
      </c>
      <c r="Y13" s="492" t="s">
        <v>659</v>
      </c>
      <c r="Z13" s="492" t="s">
        <v>660</v>
      </c>
      <c r="AA13" s="492" t="s">
        <v>661</v>
      </c>
      <c r="AB13" s="492" t="s">
        <v>662</v>
      </c>
      <c r="AC13" s="492" t="s">
        <v>130</v>
      </c>
      <c r="AD13" s="492" t="s">
        <v>658</v>
      </c>
      <c r="AE13" s="492" t="s">
        <v>659</v>
      </c>
      <c r="AF13" s="492" t="s">
        <v>660</v>
      </c>
      <c r="AG13" s="492" t="s">
        <v>661</v>
      </c>
      <c r="AH13" s="492" t="s">
        <v>662</v>
      </c>
    </row>
    <row r="14" spans="1:35" s="497" customFormat="1" ht="12.75">
      <c r="A14" s="494">
        <v>1</v>
      </c>
      <c r="B14" s="494">
        <v>2</v>
      </c>
      <c r="C14" s="494">
        <v>3</v>
      </c>
      <c r="D14" s="494">
        <v>3</v>
      </c>
      <c r="E14" s="494">
        <v>4</v>
      </c>
      <c r="F14" s="494">
        <v>5</v>
      </c>
      <c r="G14" s="494">
        <v>6</v>
      </c>
      <c r="H14" s="494">
        <v>7</v>
      </c>
      <c r="I14" s="495">
        <v>8</v>
      </c>
      <c r="J14" s="494">
        <v>9</v>
      </c>
      <c r="K14" s="494">
        <v>10</v>
      </c>
      <c r="L14" s="494">
        <v>11</v>
      </c>
      <c r="M14" s="494">
        <v>12</v>
      </c>
      <c r="N14" s="494">
        <v>13</v>
      </c>
      <c r="O14" s="494">
        <v>14</v>
      </c>
      <c r="P14" s="494">
        <v>15</v>
      </c>
      <c r="Q14" s="494"/>
      <c r="R14" s="494">
        <v>16</v>
      </c>
      <c r="S14" s="494">
        <v>16.100000000000001</v>
      </c>
      <c r="T14" s="494"/>
      <c r="U14" s="494">
        <v>17</v>
      </c>
      <c r="V14" s="494">
        <v>18</v>
      </c>
      <c r="W14" s="494">
        <v>19</v>
      </c>
      <c r="X14" s="494"/>
      <c r="Y14" s="494">
        <v>20</v>
      </c>
      <c r="Z14" s="494">
        <v>20.100000000000001</v>
      </c>
      <c r="AA14" s="494"/>
      <c r="AB14" s="494">
        <v>21</v>
      </c>
      <c r="AC14" s="494">
        <v>22</v>
      </c>
      <c r="AD14" s="494"/>
      <c r="AE14" s="494">
        <v>23</v>
      </c>
      <c r="AF14" s="494">
        <v>23.1</v>
      </c>
      <c r="AG14" s="494"/>
      <c r="AH14" s="496">
        <v>24</v>
      </c>
    </row>
    <row r="15" spans="1:35" s="506" customFormat="1" ht="63" hidden="1">
      <c r="A15" s="498">
        <v>1</v>
      </c>
      <c r="B15" s="499" t="s">
        <v>664</v>
      </c>
      <c r="C15" s="500"/>
      <c r="D15" s="500"/>
      <c r="E15" s="500"/>
      <c r="F15" s="500"/>
      <c r="G15" s="500"/>
      <c r="H15" s="500"/>
      <c r="I15" s="501">
        <v>66.099999999999994</v>
      </c>
      <c r="J15" s="502">
        <v>12</v>
      </c>
      <c r="K15" s="500">
        <v>4667.53</v>
      </c>
      <c r="L15" s="500">
        <f>J15*K15*1.18/1000</f>
        <v>66.092224799999997</v>
      </c>
      <c r="M15" s="500"/>
      <c r="N15" s="500"/>
      <c r="O15" s="500">
        <v>66.053426399999992</v>
      </c>
      <c r="P15" s="503"/>
      <c r="Q15" s="503"/>
      <c r="R15" s="504"/>
      <c r="S15" s="504"/>
      <c r="T15" s="504"/>
      <c r="U15" s="505">
        <f>(((U16+U17+U18+U19)*U21)*T16)*1.18/1000</f>
        <v>122.21657423999997</v>
      </c>
      <c r="V15" s="505"/>
      <c r="W15" s="503"/>
      <c r="X15" s="503"/>
      <c r="Y15" s="504"/>
      <c r="Z15" s="504"/>
      <c r="AA15" s="504"/>
      <c r="AB15" s="505">
        <f>(((AB16+AB17+AB18+AB19)*AB21)*AA16)*1.18/1000</f>
        <v>122.21657423999997</v>
      </c>
      <c r="AC15" s="503"/>
      <c r="AD15" s="503"/>
      <c r="AE15" s="504"/>
      <c r="AF15" s="504"/>
      <c r="AG15" s="504"/>
      <c r="AH15" s="505">
        <f>(((AH16+AH17+AH18+AH19)*AH21)*AG16)*1.18/1000</f>
        <v>122.21657423999997</v>
      </c>
    </row>
    <row r="16" spans="1:35" s="94" customFormat="1" hidden="1">
      <c r="A16" s="507" t="s">
        <v>527</v>
      </c>
      <c r="B16" s="508" t="s">
        <v>665</v>
      </c>
      <c r="C16" s="509"/>
      <c r="D16" s="509" t="s">
        <v>171</v>
      </c>
      <c r="E16" s="509"/>
      <c r="F16" s="509"/>
      <c r="G16" s="509"/>
      <c r="H16" s="509"/>
      <c r="I16" s="510"/>
      <c r="J16" s="509"/>
      <c r="K16" s="509"/>
      <c r="L16" s="509"/>
      <c r="M16" s="509"/>
      <c r="N16" s="509"/>
      <c r="O16" s="509"/>
      <c r="P16" s="511">
        <v>14</v>
      </c>
      <c r="Q16" s="511"/>
      <c r="R16" s="512">
        <v>2.5</v>
      </c>
      <c r="S16" s="512"/>
      <c r="T16" s="513">
        <v>12</v>
      </c>
      <c r="U16" s="514">
        <f t="shared" ref="U16:U21" si="0">P16*R16</f>
        <v>35</v>
      </c>
      <c r="V16" s="514"/>
      <c r="W16" s="511">
        <v>14</v>
      </c>
      <c r="X16" s="511"/>
      <c r="Y16" s="512">
        <v>2.5</v>
      </c>
      <c r="Z16" s="512"/>
      <c r="AA16" s="513">
        <v>12</v>
      </c>
      <c r="AB16" s="514">
        <f t="shared" ref="AB16:AB21" si="1">W16*Y16</f>
        <v>35</v>
      </c>
      <c r="AC16" s="511">
        <v>14</v>
      </c>
      <c r="AD16" s="511"/>
      <c r="AE16" s="512">
        <v>2.5</v>
      </c>
      <c r="AF16" s="512"/>
      <c r="AG16" s="513">
        <v>12</v>
      </c>
      <c r="AH16" s="514">
        <f t="shared" ref="AH16:AH21" si="2">AC16*AE16</f>
        <v>35</v>
      </c>
    </row>
    <row r="17" spans="1:34" s="94" customFormat="1" hidden="1">
      <c r="A17" s="507" t="s">
        <v>529</v>
      </c>
      <c r="B17" s="508" t="s">
        <v>666</v>
      </c>
      <c r="C17" s="509"/>
      <c r="D17" s="509" t="s">
        <v>171</v>
      </c>
      <c r="E17" s="509"/>
      <c r="F17" s="509"/>
      <c r="G17" s="509"/>
      <c r="H17" s="509"/>
      <c r="I17" s="510"/>
      <c r="J17" s="509"/>
      <c r="K17" s="509"/>
      <c r="L17" s="509"/>
      <c r="M17" s="509"/>
      <c r="N17" s="509"/>
      <c r="O17" s="509"/>
      <c r="P17" s="511">
        <v>6</v>
      </c>
      <c r="Q17" s="511"/>
      <c r="R17" s="512">
        <v>3.47</v>
      </c>
      <c r="S17" s="512"/>
      <c r="T17" s="513">
        <v>12</v>
      </c>
      <c r="U17" s="514">
        <f t="shared" si="0"/>
        <v>20.82</v>
      </c>
      <c r="V17" s="514"/>
      <c r="W17" s="511">
        <v>6</v>
      </c>
      <c r="X17" s="511"/>
      <c r="Y17" s="512">
        <v>3.47</v>
      </c>
      <c r="Z17" s="512"/>
      <c r="AA17" s="513">
        <v>12</v>
      </c>
      <c r="AB17" s="514">
        <f t="shared" si="1"/>
        <v>20.82</v>
      </c>
      <c r="AC17" s="511">
        <v>6</v>
      </c>
      <c r="AD17" s="511"/>
      <c r="AE17" s="512">
        <v>3.47</v>
      </c>
      <c r="AF17" s="512"/>
      <c r="AG17" s="513">
        <v>12</v>
      </c>
      <c r="AH17" s="514">
        <f t="shared" si="2"/>
        <v>20.82</v>
      </c>
    </row>
    <row r="18" spans="1:34" s="94" customFormat="1" hidden="1">
      <c r="A18" s="507" t="s">
        <v>531</v>
      </c>
      <c r="B18" s="508" t="s">
        <v>667</v>
      </c>
      <c r="C18" s="509"/>
      <c r="D18" s="509" t="s">
        <v>171</v>
      </c>
      <c r="E18" s="509"/>
      <c r="F18" s="509"/>
      <c r="G18" s="509"/>
      <c r="H18" s="509"/>
      <c r="I18" s="510"/>
      <c r="J18" s="509"/>
      <c r="K18" s="509"/>
      <c r="L18" s="509"/>
      <c r="M18" s="509"/>
      <c r="N18" s="509"/>
      <c r="O18" s="509"/>
      <c r="P18" s="511">
        <v>2</v>
      </c>
      <c r="Q18" s="511"/>
      <c r="R18" s="512">
        <v>2.15</v>
      </c>
      <c r="S18" s="512"/>
      <c r="T18" s="513">
        <v>12</v>
      </c>
      <c r="U18" s="514">
        <f t="shared" si="0"/>
        <v>4.3</v>
      </c>
      <c r="V18" s="514"/>
      <c r="W18" s="511">
        <v>2</v>
      </c>
      <c r="X18" s="511"/>
      <c r="Y18" s="512">
        <v>2.15</v>
      </c>
      <c r="Z18" s="512"/>
      <c r="AA18" s="513">
        <v>12</v>
      </c>
      <c r="AB18" s="514">
        <f t="shared" si="1"/>
        <v>4.3</v>
      </c>
      <c r="AC18" s="511">
        <v>2</v>
      </c>
      <c r="AD18" s="511"/>
      <c r="AE18" s="512">
        <v>2.15</v>
      </c>
      <c r="AF18" s="512"/>
      <c r="AG18" s="513">
        <v>12</v>
      </c>
      <c r="AH18" s="514">
        <f t="shared" si="2"/>
        <v>4.3</v>
      </c>
    </row>
    <row r="19" spans="1:34" s="94" customFormat="1" hidden="1">
      <c r="A19" s="507" t="s">
        <v>533</v>
      </c>
      <c r="B19" s="508" t="s">
        <v>668</v>
      </c>
      <c r="C19" s="509"/>
      <c r="D19" s="509" t="s">
        <v>171</v>
      </c>
      <c r="E19" s="509"/>
      <c r="F19" s="509"/>
      <c r="G19" s="509"/>
      <c r="H19" s="509"/>
      <c r="I19" s="510"/>
      <c r="J19" s="509"/>
      <c r="K19" s="509"/>
      <c r="L19" s="509"/>
      <c r="M19" s="509"/>
      <c r="N19" s="509"/>
      <c r="O19" s="509"/>
      <c r="P19" s="511">
        <v>2</v>
      </c>
      <c r="Q19" s="511"/>
      <c r="R19" s="512">
        <v>2.4</v>
      </c>
      <c r="S19" s="512"/>
      <c r="T19" s="513">
        <v>12</v>
      </c>
      <c r="U19" s="514">
        <f t="shared" si="0"/>
        <v>4.8</v>
      </c>
      <c r="V19" s="514"/>
      <c r="W19" s="511">
        <v>2</v>
      </c>
      <c r="X19" s="511"/>
      <c r="Y19" s="512">
        <v>2.4</v>
      </c>
      <c r="Z19" s="512"/>
      <c r="AA19" s="513">
        <v>12</v>
      </c>
      <c r="AB19" s="514">
        <f t="shared" si="1"/>
        <v>4.8</v>
      </c>
      <c r="AC19" s="511">
        <v>2</v>
      </c>
      <c r="AD19" s="511"/>
      <c r="AE19" s="512">
        <v>2.4</v>
      </c>
      <c r="AF19" s="512"/>
      <c r="AG19" s="513">
        <v>12</v>
      </c>
      <c r="AH19" s="514">
        <f t="shared" si="2"/>
        <v>4.8</v>
      </c>
    </row>
    <row r="20" spans="1:34" s="94" customFormat="1" hidden="1">
      <c r="A20" s="507"/>
      <c r="B20" s="508" t="s">
        <v>669</v>
      </c>
      <c r="C20" s="509"/>
      <c r="D20" s="509" t="s">
        <v>171</v>
      </c>
      <c r="E20" s="509"/>
      <c r="F20" s="509"/>
      <c r="G20" s="509"/>
      <c r="H20" s="509"/>
      <c r="I20" s="510"/>
      <c r="J20" s="509"/>
      <c r="K20" s="509"/>
      <c r="L20" s="509"/>
      <c r="M20" s="509"/>
      <c r="N20" s="509"/>
      <c r="O20" s="509"/>
      <c r="P20" s="511">
        <v>2</v>
      </c>
      <c r="Q20" s="511"/>
      <c r="R20" s="512">
        <v>1.1499999999999999</v>
      </c>
      <c r="S20" s="512"/>
      <c r="T20" s="513">
        <v>12</v>
      </c>
      <c r="U20" s="514">
        <f t="shared" si="0"/>
        <v>2.2999999999999998</v>
      </c>
      <c r="V20" s="514"/>
      <c r="W20" s="511">
        <v>2</v>
      </c>
      <c r="X20" s="511"/>
      <c r="Y20" s="512">
        <v>1.1499999999999999</v>
      </c>
      <c r="Z20" s="512"/>
      <c r="AA20" s="513">
        <v>12</v>
      </c>
      <c r="AB20" s="514">
        <f t="shared" si="1"/>
        <v>2.2999999999999998</v>
      </c>
      <c r="AC20" s="511">
        <v>2</v>
      </c>
      <c r="AD20" s="511"/>
      <c r="AE20" s="512">
        <v>1.1499999999999999</v>
      </c>
      <c r="AF20" s="512"/>
      <c r="AG20" s="513">
        <v>12</v>
      </c>
      <c r="AH20" s="514">
        <f t="shared" si="2"/>
        <v>2.2999999999999998</v>
      </c>
    </row>
    <row r="21" spans="1:34" s="94" customFormat="1" ht="31.5" hidden="1">
      <c r="A21" s="507" t="s">
        <v>535</v>
      </c>
      <c r="B21" s="508" t="s">
        <v>670</v>
      </c>
      <c r="C21" s="509"/>
      <c r="D21" s="509" t="s">
        <v>671</v>
      </c>
      <c r="E21" s="509"/>
      <c r="F21" s="509"/>
      <c r="G21" s="509"/>
      <c r="H21" s="509"/>
      <c r="I21" s="510"/>
      <c r="J21" s="509"/>
      <c r="K21" s="509"/>
      <c r="L21" s="509"/>
      <c r="M21" s="509"/>
      <c r="N21" s="509"/>
      <c r="O21" s="509"/>
      <c r="P21" s="511">
        <v>1</v>
      </c>
      <c r="Q21" s="511"/>
      <c r="R21" s="515">
        <v>132.94999999999999</v>
      </c>
      <c r="S21" s="515"/>
      <c r="T21" s="513">
        <v>12</v>
      </c>
      <c r="U21" s="514">
        <f t="shared" si="0"/>
        <v>132.94999999999999</v>
      </c>
      <c r="V21" s="514"/>
      <c r="W21" s="511">
        <v>1</v>
      </c>
      <c r="X21" s="511"/>
      <c r="Y21" s="515">
        <v>132.94999999999999</v>
      </c>
      <c r="Z21" s="515"/>
      <c r="AA21" s="513">
        <v>12</v>
      </c>
      <c r="AB21" s="514">
        <f t="shared" si="1"/>
        <v>132.94999999999999</v>
      </c>
      <c r="AC21" s="511">
        <v>1</v>
      </c>
      <c r="AD21" s="511"/>
      <c r="AE21" s="515">
        <v>132.94999999999999</v>
      </c>
      <c r="AF21" s="515"/>
      <c r="AG21" s="513">
        <v>12</v>
      </c>
      <c r="AH21" s="514">
        <f t="shared" si="2"/>
        <v>132.94999999999999</v>
      </c>
    </row>
    <row r="22" spans="1:34" s="506" customFormat="1" ht="78.75" hidden="1">
      <c r="A22" s="498">
        <v>2</v>
      </c>
      <c r="B22" s="499" t="s">
        <v>672</v>
      </c>
      <c r="C22" s="500"/>
      <c r="D22" s="500"/>
      <c r="E22" s="500"/>
      <c r="F22" s="500"/>
      <c r="G22" s="500"/>
      <c r="H22" s="500"/>
      <c r="I22" s="501">
        <v>103.6</v>
      </c>
      <c r="J22" s="500"/>
      <c r="K22" s="500"/>
      <c r="L22" s="500">
        <f>I22</f>
        <v>103.6</v>
      </c>
      <c r="M22" s="500"/>
      <c r="N22" s="500"/>
      <c r="O22" s="500">
        <v>103.59178577280001</v>
      </c>
      <c r="P22" s="503"/>
      <c r="Q22" s="503"/>
      <c r="R22" s="504"/>
      <c r="S22" s="504"/>
      <c r="T22" s="504"/>
      <c r="U22" s="505">
        <f>U25+U26+U28</f>
        <v>103.59178577279999</v>
      </c>
      <c r="V22" s="505"/>
      <c r="W22" s="503"/>
      <c r="X22" s="503"/>
      <c r="Y22" s="504"/>
      <c r="Z22" s="504"/>
      <c r="AA22" s="504"/>
      <c r="AB22" s="505">
        <f t="shared" ref="AB22:AB85" si="3">U22</f>
        <v>103.59178577279999</v>
      </c>
      <c r="AC22" s="503"/>
      <c r="AD22" s="503"/>
      <c r="AE22" s="504"/>
      <c r="AF22" s="504"/>
      <c r="AG22" s="504"/>
      <c r="AH22" s="505">
        <f t="shared" ref="AH22:AH85" si="4">AB22</f>
        <v>103.59178577279999</v>
      </c>
    </row>
    <row r="23" spans="1:34" s="94" customFormat="1" hidden="1">
      <c r="A23" s="516">
        <v>2.1</v>
      </c>
      <c r="B23" s="517" t="s">
        <v>673</v>
      </c>
      <c r="C23" s="518"/>
      <c r="D23" s="518"/>
      <c r="E23" s="518"/>
      <c r="F23" s="518"/>
      <c r="G23" s="518"/>
      <c r="H23" s="518"/>
      <c r="I23" s="519"/>
      <c r="J23" s="518"/>
      <c r="K23" s="518"/>
      <c r="L23" s="518"/>
      <c r="M23" s="518"/>
      <c r="N23" s="518"/>
      <c r="O23" s="518"/>
      <c r="P23" s="520"/>
      <c r="Q23" s="520"/>
      <c r="R23" s="521"/>
      <c r="S23" s="521"/>
      <c r="T23" s="522">
        <v>10</v>
      </c>
      <c r="U23" s="523">
        <v>0</v>
      </c>
      <c r="V23" s="523"/>
      <c r="W23" s="520"/>
      <c r="X23" s="520"/>
      <c r="Y23" s="521"/>
      <c r="Z23" s="521"/>
      <c r="AA23" s="522">
        <v>10</v>
      </c>
      <c r="AB23" s="523">
        <f t="shared" si="3"/>
        <v>0</v>
      </c>
      <c r="AC23" s="520"/>
      <c r="AD23" s="520"/>
      <c r="AE23" s="521"/>
      <c r="AF23" s="521"/>
      <c r="AG23" s="522">
        <v>10</v>
      </c>
      <c r="AH23" s="523">
        <f t="shared" si="4"/>
        <v>0</v>
      </c>
    </row>
    <row r="24" spans="1:34" s="94" customFormat="1" hidden="1">
      <c r="A24" s="516">
        <v>2.2000000000000002</v>
      </c>
      <c r="B24" s="517" t="s">
        <v>674</v>
      </c>
      <c r="C24" s="518"/>
      <c r="D24" s="518"/>
      <c r="E24" s="518"/>
      <c r="F24" s="518"/>
      <c r="G24" s="518"/>
      <c r="H24" s="518"/>
      <c r="I24" s="519"/>
      <c r="J24" s="518"/>
      <c r="K24" s="518"/>
      <c r="L24" s="518"/>
      <c r="M24" s="518"/>
      <c r="N24" s="518"/>
      <c r="O24" s="518"/>
      <c r="P24" s="520"/>
      <c r="Q24" s="520"/>
      <c r="R24" s="521"/>
      <c r="S24" s="521"/>
      <c r="T24" s="522">
        <v>2</v>
      </c>
      <c r="U24" s="523">
        <v>0</v>
      </c>
      <c r="V24" s="523"/>
      <c r="W24" s="520"/>
      <c r="X24" s="520"/>
      <c r="Y24" s="521"/>
      <c r="Z24" s="521"/>
      <c r="AA24" s="522">
        <v>2</v>
      </c>
      <c r="AB24" s="523">
        <f t="shared" si="3"/>
        <v>0</v>
      </c>
      <c r="AC24" s="520"/>
      <c r="AD24" s="520"/>
      <c r="AE24" s="521"/>
      <c r="AF24" s="521"/>
      <c r="AG24" s="522">
        <v>2</v>
      </c>
      <c r="AH24" s="523">
        <f t="shared" si="4"/>
        <v>0</v>
      </c>
    </row>
    <row r="25" spans="1:34" s="94" customFormat="1" ht="31.5" hidden="1">
      <c r="A25" s="516">
        <v>2.2999999999999998</v>
      </c>
      <c r="B25" s="517" t="s">
        <v>675</v>
      </c>
      <c r="C25" s="518"/>
      <c r="D25" s="518"/>
      <c r="E25" s="518"/>
      <c r="F25" s="518"/>
      <c r="G25" s="518"/>
      <c r="H25" s="518"/>
      <c r="I25" s="519"/>
      <c r="J25" s="518"/>
      <c r="K25" s="518"/>
      <c r="L25" s="518"/>
      <c r="M25" s="518"/>
      <c r="N25" s="518"/>
      <c r="O25" s="518"/>
      <c r="P25" s="520"/>
      <c r="Q25" s="520"/>
      <c r="R25" s="524">
        <v>0.2</v>
      </c>
      <c r="S25" s="524"/>
      <c r="T25" s="521"/>
      <c r="U25" s="523">
        <f>U28*R25</f>
        <v>13.280998176000001</v>
      </c>
      <c r="V25" s="523"/>
      <c r="W25" s="520"/>
      <c r="X25" s="520"/>
      <c r="Y25" s="524">
        <v>0.2</v>
      </c>
      <c r="Z25" s="524"/>
      <c r="AA25" s="521"/>
      <c r="AB25" s="523">
        <f t="shared" si="3"/>
        <v>13.280998176000001</v>
      </c>
      <c r="AC25" s="520"/>
      <c r="AD25" s="520"/>
      <c r="AE25" s="524">
        <v>0.2</v>
      </c>
      <c r="AF25" s="524"/>
      <c r="AG25" s="521"/>
      <c r="AH25" s="523">
        <f t="shared" si="4"/>
        <v>13.280998176000001</v>
      </c>
    </row>
    <row r="26" spans="1:34" s="94" customFormat="1" ht="31.5" hidden="1">
      <c r="A26" s="516">
        <v>2.4</v>
      </c>
      <c r="B26" s="517" t="s">
        <v>676</v>
      </c>
      <c r="C26" s="518"/>
      <c r="D26" s="518"/>
      <c r="E26" s="518"/>
      <c r="F26" s="518"/>
      <c r="G26" s="518"/>
      <c r="H26" s="518"/>
      <c r="I26" s="519"/>
      <c r="J26" s="518"/>
      <c r="K26" s="518"/>
      <c r="L26" s="518"/>
      <c r="M26" s="518"/>
      <c r="N26" s="518"/>
      <c r="O26" s="518"/>
      <c r="P26" s="520"/>
      <c r="Q26" s="520"/>
      <c r="R26" s="524">
        <v>0.3</v>
      </c>
      <c r="S26" s="524"/>
      <c r="T26" s="521"/>
      <c r="U26" s="523">
        <f>(U25+U28)*R26</f>
        <v>23.905796716799998</v>
      </c>
      <c r="V26" s="523"/>
      <c r="W26" s="520"/>
      <c r="X26" s="520"/>
      <c r="Y26" s="524">
        <v>0.3</v>
      </c>
      <c r="Z26" s="524"/>
      <c r="AA26" s="521"/>
      <c r="AB26" s="523">
        <f t="shared" si="3"/>
        <v>23.905796716799998</v>
      </c>
      <c r="AC26" s="520"/>
      <c r="AD26" s="520"/>
      <c r="AE26" s="524">
        <v>0.3</v>
      </c>
      <c r="AF26" s="524"/>
      <c r="AG26" s="521"/>
      <c r="AH26" s="523">
        <f t="shared" si="4"/>
        <v>23.905796716799998</v>
      </c>
    </row>
    <row r="27" spans="1:34" s="94" customFormat="1" hidden="1">
      <c r="A27" s="516">
        <v>2.5</v>
      </c>
      <c r="B27" s="517" t="s">
        <v>677</v>
      </c>
      <c r="C27" s="518"/>
      <c r="D27" s="518"/>
      <c r="E27" s="518"/>
      <c r="F27" s="518"/>
      <c r="G27" s="518"/>
      <c r="H27" s="518"/>
      <c r="I27" s="519"/>
      <c r="J27" s="518"/>
      <c r="K27" s="518"/>
      <c r="L27" s="518"/>
      <c r="M27" s="518"/>
      <c r="N27" s="518"/>
      <c r="O27" s="518"/>
      <c r="P27" s="520"/>
      <c r="Q27" s="520"/>
      <c r="R27" s="525">
        <v>26.904</v>
      </c>
      <c r="S27" s="524"/>
      <c r="T27" s="521"/>
      <c r="U27" s="523">
        <v>0</v>
      </c>
      <c r="V27" s="523"/>
      <c r="W27" s="520"/>
      <c r="X27" s="520"/>
      <c r="Y27" s="525">
        <v>26.904</v>
      </c>
      <c r="Z27" s="524"/>
      <c r="AA27" s="521"/>
      <c r="AB27" s="523">
        <f t="shared" si="3"/>
        <v>0</v>
      </c>
      <c r="AC27" s="520"/>
      <c r="AD27" s="520"/>
      <c r="AE27" s="525">
        <v>26.904</v>
      </c>
      <c r="AF27" s="524"/>
      <c r="AG27" s="521"/>
      <c r="AH27" s="523">
        <f t="shared" si="4"/>
        <v>0</v>
      </c>
    </row>
    <row r="28" spans="1:34" s="94" customFormat="1" hidden="1">
      <c r="A28" s="516">
        <v>2.6</v>
      </c>
      <c r="B28" s="517" t="s">
        <v>678</v>
      </c>
      <c r="C28" s="518"/>
      <c r="D28" s="518"/>
      <c r="E28" s="518"/>
      <c r="F28" s="518"/>
      <c r="G28" s="518"/>
      <c r="H28" s="518"/>
      <c r="I28" s="519"/>
      <c r="J28" s="518"/>
      <c r="K28" s="518"/>
      <c r="L28" s="518"/>
      <c r="M28" s="518"/>
      <c r="N28" s="518"/>
      <c r="O28" s="518"/>
      <c r="P28" s="520"/>
      <c r="Q28" s="520"/>
      <c r="R28" s="524"/>
      <c r="S28" s="524"/>
      <c r="T28" s="521"/>
      <c r="U28" s="523">
        <f>SUM(U29:U56)</f>
        <v>66.40499088</v>
      </c>
      <c r="V28" s="523"/>
      <c r="W28" s="520"/>
      <c r="X28" s="520"/>
      <c r="Y28" s="524"/>
      <c r="Z28" s="524"/>
      <c r="AA28" s="521"/>
      <c r="AB28" s="523">
        <f t="shared" si="3"/>
        <v>66.40499088</v>
      </c>
      <c r="AC28" s="520"/>
      <c r="AD28" s="520"/>
      <c r="AE28" s="524"/>
      <c r="AF28" s="524"/>
      <c r="AG28" s="521"/>
      <c r="AH28" s="523">
        <f t="shared" si="4"/>
        <v>66.40499088</v>
      </c>
    </row>
    <row r="29" spans="1:34" s="94" customFormat="1" hidden="1" outlineLevel="1">
      <c r="A29" s="507" t="s">
        <v>679</v>
      </c>
      <c r="B29" s="526" t="s">
        <v>680</v>
      </c>
      <c r="C29" s="526" t="s">
        <v>681</v>
      </c>
      <c r="D29" s="527" t="s">
        <v>171</v>
      </c>
      <c r="E29" s="527"/>
      <c r="F29" s="527"/>
      <c r="G29" s="527"/>
      <c r="H29" s="527"/>
      <c r="I29" s="528"/>
      <c r="J29" s="529">
        <f>P29</f>
        <v>2</v>
      </c>
      <c r="K29" s="527"/>
      <c r="L29" s="527"/>
      <c r="M29" s="527"/>
      <c r="N29" s="527"/>
      <c r="O29" s="527"/>
      <c r="P29" s="530">
        <v>2</v>
      </c>
      <c r="Q29" s="531"/>
      <c r="R29" s="532">
        <v>13.81</v>
      </c>
      <c r="S29" s="532">
        <v>53.46</v>
      </c>
      <c r="T29" s="521"/>
      <c r="U29" s="533">
        <f>((P29*R29*$R$27*$T$23)+(P29*S29*$R$27*$T$24))/1000</f>
        <v>13.18403616</v>
      </c>
      <c r="V29" s="533"/>
      <c r="W29" s="530">
        <v>2</v>
      </c>
      <c r="X29" s="531"/>
      <c r="Y29" s="532">
        <v>13.81</v>
      </c>
      <c r="Z29" s="532">
        <v>53.46</v>
      </c>
      <c r="AA29" s="521"/>
      <c r="AB29" s="533">
        <f t="shared" si="3"/>
        <v>13.18403616</v>
      </c>
      <c r="AC29" s="530">
        <v>2</v>
      </c>
      <c r="AD29" s="531"/>
      <c r="AE29" s="532">
        <v>13.81</v>
      </c>
      <c r="AF29" s="532">
        <v>53.46</v>
      </c>
      <c r="AG29" s="521"/>
      <c r="AH29" s="533">
        <f t="shared" si="4"/>
        <v>13.18403616</v>
      </c>
    </row>
    <row r="30" spans="1:34" s="94" customFormat="1" hidden="1" outlineLevel="1">
      <c r="A30" s="507" t="s">
        <v>682</v>
      </c>
      <c r="B30" s="526" t="s">
        <v>683</v>
      </c>
      <c r="C30" s="526" t="s">
        <v>684</v>
      </c>
      <c r="D30" s="527" t="s">
        <v>171</v>
      </c>
      <c r="E30" s="527"/>
      <c r="F30" s="527"/>
      <c r="G30" s="527"/>
      <c r="H30" s="527"/>
      <c r="I30" s="528"/>
      <c r="J30" s="529">
        <f t="shared" ref="J30:J69" si="5">P30</f>
        <v>2</v>
      </c>
      <c r="K30" s="527"/>
      <c r="L30" s="527"/>
      <c r="M30" s="527"/>
      <c r="N30" s="527"/>
      <c r="O30" s="527"/>
      <c r="P30" s="530">
        <v>2</v>
      </c>
      <c r="Q30" s="531"/>
      <c r="R30" s="532">
        <v>7.57</v>
      </c>
      <c r="S30" s="532">
        <v>21.17</v>
      </c>
      <c r="T30" s="521"/>
      <c r="U30" s="533">
        <f t="shared" ref="U30:U69" si="6">((P30*R30*$R$27*$T$23)+(P30*S30*$R$27*$T$24))/1000</f>
        <v>6.3514963199999999</v>
      </c>
      <c r="V30" s="533"/>
      <c r="W30" s="530">
        <v>2</v>
      </c>
      <c r="X30" s="531"/>
      <c r="Y30" s="532">
        <v>7.57</v>
      </c>
      <c r="Z30" s="532">
        <v>21.17</v>
      </c>
      <c r="AA30" s="521"/>
      <c r="AB30" s="533">
        <f t="shared" si="3"/>
        <v>6.3514963199999999</v>
      </c>
      <c r="AC30" s="530">
        <v>2</v>
      </c>
      <c r="AD30" s="531"/>
      <c r="AE30" s="532">
        <v>7.57</v>
      </c>
      <c r="AF30" s="532">
        <v>21.17</v>
      </c>
      <c r="AG30" s="521"/>
      <c r="AH30" s="533">
        <f t="shared" si="4"/>
        <v>6.3514963199999999</v>
      </c>
    </row>
    <row r="31" spans="1:34" s="94" customFormat="1" hidden="1" outlineLevel="1">
      <c r="A31" s="507" t="s">
        <v>685</v>
      </c>
      <c r="B31" s="526" t="s">
        <v>680</v>
      </c>
      <c r="C31" s="526" t="s">
        <v>686</v>
      </c>
      <c r="D31" s="527" t="s">
        <v>171</v>
      </c>
      <c r="E31" s="527"/>
      <c r="F31" s="527"/>
      <c r="G31" s="527"/>
      <c r="H31" s="527"/>
      <c r="I31" s="528"/>
      <c r="J31" s="529">
        <f t="shared" si="5"/>
        <v>1</v>
      </c>
      <c r="K31" s="527"/>
      <c r="L31" s="527"/>
      <c r="M31" s="527"/>
      <c r="N31" s="527"/>
      <c r="O31" s="527"/>
      <c r="P31" s="530">
        <v>1</v>
      </c>
      <c r="Q31" s="531"/>
      <c r="R31" s="532">
        <v>13.81</v>
      </c>
      <c r="S31" s="532">
        <v>53.46</v>
      </c>
      <c r="T31" s="521"/>
      <c r="U31" s="533">
        <f t="shared" si="6"/>
        <v>6.5920180799999999</v>
      </c>
      <c r="V31" s="533"/>
      <c r="W31" s="530">
        <v>1</v>
      </c>
      <c r="X31" s="531"/>
      <c r="Y31" s="532">
        <v>13.81</v>
      </c>
      <c r="Z31" s="532">
        <v>53.46</v>
      </c>
      <c r="AA31" s="521"/>
      <c r="AB31" s="533">
        <f t="shared" si="3"/>
        <v>6.5920180799999999</v>
      </c>
      <c r="AC31" s="530">
        <v>1</v>
      </c>
      <c r="AD31" s="531"/>
      <c r="AE31" s="532">
        <v>13.81</v>
      </c>
      <c r="AF31" s="532">
        <v>53.46</v>
      </c>
      <c r="AG31" s="521"/>
      <c r="AH31" s="533">
        <f t="shared" si="4"/>
        <v>6.5920180799999999</v>
      </c>
    </row>
    <row r="32" spans="1:34" s="94" customFormat="1" hidden="1" outlineLevel="1">
      <c r="A32" s="507" t="s">
        <v>687</v>
      </c>
      <c r="B32" s="526" t="s">
        <v>683</v>
      </c>
      <c r="C32" s="526" t="s">
        <v>688</v>
      </c>
      <c r="D32" s="527" t="s">
        <v>171</v>
      </c>
      <c r="E32" s="527"/>
      <c r="F32" s="527"/>
      <c r="G32" s="527"/>
      <c r="H32" s="527"/>
      <c r="I32" s="528"/>
      <c r="J32" s="529">
        <f t="shared" si="5"/>
        <v>1</v>
      </c>
      <c r="K32" s="527"/>
      <c r="L32" s="527"/>
      <c r="M32" s="527"/>
      <c r="N32" s="527"/>
      <c r="O32" s="527"/>
      <c r="P32" s="530">
        <v>1</v>
      </c>
      <c r="Q32" s="531"/>
      <c r="R32" s="532">
        <v>7.57</v>
      </c>
      <c r="S32" s="532">
        <v>21.17</v>
      </c>
      <c r="T32" s="521"/>
      <c r="U32" s="533">
        <f t="shared" si="6"/>
        <v>3.1757481599999999</v>
      </c>
      <c r="V32" s="533"/>
      <c r="W32" s="530">
        <v>1</v>
      </c>
      <c r="X32" s="531"/>
      <c r="Y32" s="532">
        <v>7.57</v>
      </c>
      <c r="Z32" s="532">
        <v>21.17</v>
      </c>
      <c r="AA32" s="521"/>
      <c r="AB32" s="533">
        <f t="shared" si="3"/>
        <v>3.1757481599999999</v>
      </c>
      <c r="AC32" s="530">
        <v>1</v>
      </c>
      <c r="AD32" s="531"/>
      <c r="AE32" s="532">
        <v>7.57</v>
      </c>
      <c r="AF32" s="532">
        <v>21.17</v>
      </c>
      <c r="AG32" s="521"/>
      <c r="AH32" s="533">
        <f t="shared" si="4"/>
        <v>3.1757481599999999</v>
      </c>
    </row>
    <row r="33" spans="1:34" s="94" customFormat="1" hidden="1" outlineLevel="1">
      <c r="A33" s="507" t="s">
        <v>689</v>
      </c>
      <c r="B33" s="526" t="s">
        <v>690</v>
      </c>
      <c r="C33" s="526" t="s">
        <v>691</v>
      </c>
      <c r="D33" s="527" t="s">
        <v>171</v>
      </c>
      <c r="E33" s="527"/>
      <c r="F33" s="527"/>
      <c r="G33" s="527"/>
      <c r="H33" s="527"/>
      <c r="I33" s="528"/>
      <c r="J33" s="529">
        <f t="shared" si="5"/>
        <v>1</v>
      </c>
      <c r="K33" s="527"/>
      <c r="L33" s="527"/>
      <c r="M33" s="527"/>
      <c r="N33" s="527"/>
      <c r="O33" s="527"/>
      <c r="P33" s="530">
        <v>1</v>
      </c>
      <c r="Q33" s="531"/>
      <c r="R33" s="532">
        <v>3.05</v>
      </c>
      <c r="S33" s="532">
        <v>14.36</v>
      </c>
      <c r="T33" s="521"/>
      <c r="U33" s="533">
        <f t="shared" si="6"/>
        <v>1.5932548799999999</v>
      </c>
      <c r="V33" s="533"/>
      <c r="W33" s="530">
        <v>1</v>
      </c>
      <c r="X33" s="531"/>
      <c r="Y33" s="532">
        <v>3.05</v>
      </c>
      <c r="Z33" s="532">
        <v>14.36</v>
      </c>
      <c r="AA33" s="521"/>
      <c r="AB33" s="533">
        <f t="shared" si="3"/>
        <v>1.5932548799999999</v>
      </c>
      <c r="AC33" s="530">
        <v>1</v>
      </c>
      <c r="AD33" s="531"/>
      <c r="AE33" s="532">
        <v>3.05</v>
      </c>
      <c r="AF33" s="532">
        <v>14.36</v>
      </c>
      <c r="AG33" s="521"/>
      <c r="AH33" s="533">
        <f t="shared" si="4"/>
        <v>1.5932548799999999</v>
      </c>
    </row>
    <row r="34" spans="1:34" s="94" customFormat="1" hidden="1" outlineLevel="1">
      <c r="A34" s="507" t="s">
        <v>692</v>
      </c>
      <c r="B34" s="526" t="s">
        <v>693</v>
      </c>
      <c r="C34" s="526" t="s">
        <v>694</v>
      </c>
      <c r="D34" s="527" t="s">
        <v>171</v>
      </c>
      <c r="E34" s="527"/>
      <c r="F34" s="527"/>
      <c r="G34" s="527"/>
      <c r="H34" s="527"/>
      <c r="I34" s="528"/>
      <c r="J34" s="529">
        <f t="shared" si="5"/>
        <v>4</v>
      </c>
      <c r="K34" s="527"/>
      <c r="L34" s="527"/>
      <c r="M34" s="527"/>
      <c r="N34" s="527"/>
      <c r="O34" s="527"/>
      <c r="P34" s="530">
        <v>4</v>
      </c>
      <c r="Q34" s="531"/>
      <c r="R34" s="532">
        <v>6.77</v>
      </c>
      <c r="S34" s="532">
        <v>31.52</v>
      </c>
      <c r="T34" s="521"/>
      <c r="U34" s="533">
        <f t="shared" si="6"/>
        <v>14.069715840000001</v>
      </c>
      <c r="V34" s="533"/>
      <c r="W34" s="530">
        <v>4</v>
      </c>
      <c r="X34" s="531"/>
      <c r="Y34" s="532">
        <v>6.77</v>
      </c>
      <c r="Z34" s="532">
        <v>31.52</v>
      </c>
      <c r="AA34" s="521"/>
      <c r="AB34" s="533">
        <f t="shared" si="3"/>
        <v>14.069715840000001</v>
      </c>
      <c r="AC34" s="530">
        <v>4</v>
      </c>
      <c r="AD34" s="531"/>
      <c r="AE34" s="532">
        <v>6.77</v>
      </c>
      <c r="AF34" s="532">
        <v>31.52</v>
      </c>
      <c r="AG34" s="521"/>
      <c r="AH34" s="533">
        <f t="shared" si="4"/>
        <v>14.069715840000001</v>
      </c>
    </row>
    <row r="35" spans="1:34" s="94" customFormat="1" hidden="1" outlineLevel="1">
      <c r="A35" s="507" t="s">
        <v>695</v>
      </c>
      <c r="B35" s="526" t="s">
        <v>696</v>
      </c>
      <c r="C35" s="526" t="s">
        <v>697</v>
      </c>
      <c r="D35" s="527" t="s">
        <v>171</v>
      </c>
      <c r="E35" s="527"/>
      <c r="F35" s="527"/>
      <c r="G35" s="527"/>
      <c r="H35" s="527"/>
      <c r="I35" s="528"/>
      <c r="J35" s="529">
        <f t="shared" si="5"/>
        <v>1</v>
      </c>
      <c r="K35" s="527"/>
      <c r="L35" s="527"/>
      <c r="M35" s="527"/>
      <c r="N35" s="527"/>
      <c r="O35" s="527"/>
      <c r="P35" s="530">
        <v>1</v>
      </c>
      <c r="Q35" s="531"/>
      <c r="R35" s="532">
        <v>11.55</v>
      </c>
      <c r="S35" s="532">
        <v>47.85</v>
      </c>
      <c r="T35" s="521"/>
      <c r="U35" s="533">
        <f t="shared" si="6"/>
        <v>5.6821247999999995</v>
      </c>
      <c r="V35" s="533"/>
      <c r="W35" s="530">
        <v>1</v>
      </c>
      <c r="X35" s="531"/>
      <c r="Y35" s="532">
        <v>11.55</v>
      </c>
      <c r="Z35" s="532">
        <v>47.85</v>
      </c>
      <c r="AA35" s="521"/>
      <c r="AB35" s="533">
        <f t="shared" si="3"/>
        <v>5.6821247999999995</v>
      </c>
      <c r="AC35" s="530">
        <v>1</v>
      </c>
      <c r="AD35" s="531"/>
      <c r="AE35" s="532">
        <v>11.55</v>
      </c>
      <c r="AF35" s="532">
        <v>47.85</v>
      </c>
      <c r="AG35" s="521"/>
      <c r="AH35" s="533">
        <f t="shared" si="4"/>
        <v>5.6821247999999995</v>
      </c>
    </row>
    <row r="36" spans="1:34" s="94" customFormat="1" hidden="1" outlineLevel="1">
      <c r="A36" s="507" t="s">
        <v>698</v>
      </c>
      <c r="B36" s="534" t="s">
        <v>699</v>
      </c>
      <c r="C36" s="526" t="s">
        <v>700</v>
      </c>
      <c r="D36" s="527" t="s">
        <v>171</v>
      </c>
      <c r="E36" s="527"/>
      <c r="F36" s="527"/>
      <c r="G36" s="527"/>
      <c r="H36" s="527"/>
      <c r="I36" s="528"/>
      <c r="J36" s="529">
        <f t="shared" si="5"/>
        <v>2</v>
      </c>
      <c r="K36" s="527"/>
      <c r="L36" s="527"/>
      <c r="M36" s="527"/>
      <c r="N36" s="527"/>
      <c r="O36" s="527"/>
      <c r="P36" s="530">
        <v>2</v>
      </c>
      <c r="Q36" s="531"/>
      <c r="R36" s="532">
        <v>3.96</v>
      </c>
      <c r="S36" s="532">
        <v>10.56</v>
      </c>
      <c r="T36" s="535"/>
      <c r="U36" s="533">
        <f t="shared" si="6"/>
        <v>3.2672217600000004</v>
      </c>
      <c r="V36" s="533"/>
      <c r="W36" s="530">
        <v>2</v>
      </c>
      <c r="X36" s="531"/>
      <c r="Y36" s="532">
        <v>3.96</v>
      </c>
      <c r="Z36" s="532">
        <v>10.56</v>
      </c>
      <c r="AA36" s="535"/>
      <c r="AB36" s="533">
        <f t="shared" si="3"/>
        <v>3.2672217600000004</v>
      </c>
      <c r="AC36" s="530">
        <v>2</v>
      </c>
      <c r="AD36" s="531"/>
      <c r="AE36" s="532">
        <v>3.96</v>
      </c>
      <c r="AF36" s="532">
        <v>10.56</v>
      </c>
      <c r="AG36" s="535"/>
      <c r="AH36" s="533">
        <f t="shared" si="4"/>
        <v>3.2672217600000004</v>
      </c>
    </row>
    <row r="37" spans="1:34" s="94" customFormat="1" hidden="1" outlineLevel="1">
      <c r="A37" s="507" t="s">
        <v>701</v>
      </c>
      <c r="B37" s="526" t="s">
        <v>702</v>
      </c>
      <c r="C37" s="526" t="s">
        <v>703</v>
      </c>
      <c r="D37" s="527" t="s">
        <v>171</v>
      </c>
      <c r="E37" s="527"/>
      <c r="F37" s="527"/>
      <c r="G37" s="527"/>
      <c r="H37" s="527"/>
      <c r="I37" s="528"/>
      <c r="J37" s="529">
        <f t="shared" si="5"/>
        <v>1</v>
      </c>
      <c r="K37" s="527"/>
      <c r="L37" s="527"/>
      <c r="M37" s="527"/>
      <c r="N37" s="527"/>
      <c r="O37" s="527"/>
      <c r="P37" s="530">
        <v>1</v>
      </c>
      <c r="Q37" s="531"/>
      <c r="R37" s="532">
        <v>5.68</v>
      </c>
      <c r="S37" s="532">
        <v>28.74</v>
      </c>
      <c r="T37" s="521"/>
      <c r="U37" s="533">
        <f t="shared" si="6"/>
        <v>3.0745891199999997</v>
      </c>
      <c r="V37" s="533"/>
      <c r="W37" s="530">
        <v>1</v>
      </c>
      <c r="X37" s="531"/>
      <c r="Y37" s="532">
        <v>5.68</v>
      </c>
      <c r="Z37" s="532">
        <v>28.74</v>
      </c>
      <c r="AA37" s="521"/>
      <c r="AB37" s="533">
        <f t="shared" si="3"/>
        <v>3.0745891199999997</v>
      </c>
      <c r="AC37" s="530">
        <v>1</v>
      </c>
      <c r="AD37" s="531"/>
      <c r="AE37" s="532">
        <v>5.68</v>
      </c>
      <c r="AF37" s="532">
        <v>28.74</v>
      </c>
      <c r="AG37" s="521"/>
      <c r="AH37" s="533">
        <f t="shared" si="4"/>
        <v>3.0745891199999997</v>
      </c>
    </row>
    <row r="38" spans="1:34" s="94" customFormat="1" hidden="1" outlineLevel="1">
      <c r="A38" s="507" t="s">
        <v>704</v>
      </c>
      <c r="B38" s="526" t="s">
        <v>705</v>
      </c>
      <c r="C38" s="526" t="s">
        <v>706</v>
      </c>
      <c r="D38" s="527" t="s">
        <v>171</v>
      </c>
      <c r="E38" s="527"/>
      <c r="F38" s="527"/>
      <c r="G38" s="527"/>
      <c r="H38" s="527"/>
      <c r="I38" s="528"/>
      <c r="J38" s="529">
        <f t="shared" si="5"/>
        <v>1</v>
      </c>
      <c r="K38" s="527"/>
      <c r="L38" s="527"/>
      <c r="M38" s="527"/>
      <c r="N38" s="527"/>
      <c r="O38" s="527"/>
      <c r="P38" s="530">
        <v>1</v>
      </c>
      <c r="Q38" s="531"/>
      <c r="R38" s="532">
        <v>3.14</v>
      </c>
      <c r="S38" s="532">
        <v>26.07</v>
      </c>
      <c r="T38" s="521"/>
      <c r="U38" s="533">
        <f t="shared" si="6"/>
        <v>2.2475601599999999</v>
      </c>
      <c r="V38" s="533"/>
      <c r="W38" s="530">
        <v>1</v>
      </c>
      <c r="X38" s="531"/>
      <c r="Y38" s="532">
        <v>3.14</v>
      </c>
      <c r="Z38" s="532">
        <v>26.07</v>
      </c>
      <c r="AA38" s="521"/>
      <c r="AB38" s="533">
        <f t="shared" si="3"/>
        <v>2.2475601599999999</v>
      </c>
      <c r="AC38" s="530">
        <v>1</v>
      </c>
      <c r="AD38" s="531"/>
      <c r="AE38" s="532">
        <v>3.14</v>
      </c>
      <c r="AF38" s="532">
        <v>26.07</v>
      </c>
      <c r="AG38" s="521"/>
      <c r="AH38" s="533">
        <f t="shared" si="4"/>
        <v>2.2475601599999999</v>
      </c>
    </row>
    <row r="39" spans="1:34" s="94" customFormat="1" hidden="1" outlineLevel="1">
      <c r="A39" s="507" t="s">
        <v>707</v>
      </c>
      <c r="B39" s="526" t="s">
        <v>708</v>
      </c>
      <c r="C39" s="526" t="s">
        <v>691</v>
      </c>
      <c r="D39" s="527" t="s">
        <v>171</v>
      </c>
      <c r="E39" s="527"/>
      <c r="F39" s="527"/>
      <c r="G39" s="527"/>
      <c r="H39" s="527"/>
      <c r="I39" s="528"/>
      <c r="J39" s="529">
        <f t="shared" si="5"/>
        <v>1</v>
      </c>
      <c r="K39" s="527"/>
      <c r="L39" s="527"/>
      <c r="M39" s="527"/>
      <c r="N39" s="527"/>
      <c r="O39" s="527"/>
      <c r="P39" s="530">
        <v>1</v>
      </c>
      <c r="Q39" s="531"/>
      <c r="R39" s="532">
        <v>1.73</v>
      </c>
      <c r="S39" s="532">
        <v>6.68</v>
      </c>
      <c r="T39" s="521"/>
      <c r="U39" s="533">
        <f t="shared" si="6"/>
        <v>0.82487663999999994</v>
      </c>
      <c r="V39" s="533"/>
      <c r="W39" s="530">
        <v>1</v>
      </c>
      <c r="X39" s="531"/>
      <c r="Y39" s="532">
        <v>1.73</v>
      </c>
      <c r="Z39" s="532">
        <v>6.68</v>
      </c>
      <c r="AA39" s="521"/>
      <c r="AB39" s="533">
        <f t="shared" si="3"/>
        <v>0.82487663999999994</v>
      </c>
      <c r="AC39" s="530">
        <v>1</v>
      </c>
      <c r="AD39" s="531"/>
      <c r="AE39" s="532">
        <v>1.73</v>
      </c>
      <c r="AF39" s="532">
        <v>6.68</v>
      </c>
      <c r="AG39" s="521"/>
      <c r="AH39" s="533">
        <f t="shared" si="4"/>
        <v>0.82487663999999994</v>
      </c>
    </row>
    <row r="40" spans="1:34" s="94" customFormat="1" hidden="1" outlineLevel="1">
      <c r="A40" s="507" t="s">
        <v>709</v>
      </c>
      <c r="B40" s="526" t="s">
        <v>710</v>
      </c>
      <c r="C40" s="526" t="s">
        <v>711</v>
      </c>
      <c r="D40" s="527" t="s">
        <v>171</v>
      </c>
      <c r="E40" s="527"/>
      <c r="F40" s="527"/>
      <c r="G40" s="527"/>
      <c r="H40" s="527"/>
      <c r="I40" s="528"/>
      <c r="J40" s="529">
        <f t="shared" si="5"/>
        <v>3</v>
      </c>
      <c r="K40" s="527"/>
      <c r="L40" s="527"/>
      <c r="M40" s="527"/>
      <c r="N40" s="527"/>
      <c r="O40" s="527"/>
      <c r="P40" s="530">
        <v>3</v>
      </c>
      <c r="Q40" s="531"/>
      <c r="R40" s="532">
        <v>1.1599999999999999</v>
      </c>
      <c r="S40" s="532">
        <v>4.62</v>
      </c>
      <c r="T40" s="536"/>
      <c r="U40" s="533">
        <f t="shared" si="6"/>
        <v>1.6820380799999999</v>
      </c>
      <c r="V40" s="533"/>
      <c r="W40" s="530">
        <v>3</v>
      </c>
      <c r="X40" s="531"/>
      <c r="Y40" s="532">
        <v>1.1599999999999999</v>
      </c>
      <c r="Z40" s="532">
        <v>4.62</v>
      </c>
      <c r="AA40" s="536"/>
      <c r="AB40" s="533">
        <f t="shared" si="3"/>
        <v>1.6820380799999999</v>
      </c>
      <c r="AC40" s="530">
        <v>3</v>
      </c>
      <c r="AD40" s="531"/>
      <c r="AE40" s="532">
        <v>1.1599999999999999</v>
      </c>
      <c r="AF40" s="532">
        <v>4.62</v>
      </c>
      <c r="AG40" s="536"/>
      <c r="AH40" s="533">
        <f t="shared" si="4"/>
        <v>1.6820380799999999</v>
      </c>
    </row>
    <row r="41" spans="1:34" s="94" customFormat="1" ht="16.5" hidden="1" customHeight="1" outlineLevel="1">
      <c r="A41" s="507" t="s">
        <v>712</v>
      </c>
      <c r="B41" s="526" t="s">
        <v>713</v>
      </c>
      <c r="C41" s="526" t="s">
        <v>714</v>
      </c>
      <c r="D41" s="527" t="s">
        <v>171</v>
      </c>
      <c r="E41" s="527"/>
      <c r="F41" s="527"/>
      <c r="G41" s="527"/>
      <c r="H41" s="527"/>
      <c r="I41" s="528"/>
      <c r="J41" s="529">
        <f t="shared" si="5"/>
        <v>3</v>
      </c>
      <c r="K41" s="527"/>
      <c r="L41" s="527"/>
      <c r="M41" s="527"/>
      <c r="N41" s="527"/>
      <c r="O41" s="527"/>
      <c r="P41" s="530">
        <v>3</v>
      </c>
      <c r="Q41" s="531"/>
      <c r="R41" s="532">
        <v>3.96</v>
      </c>
      <c r="S41" s="532">
        <v>9.07</v>
      </c>
      <c r="T41" s="521"/>
      <c r="U41" s="533">
        <f t="shared" si="6"/>
        <v>4.6603108799999999</v>
      </c>
      <c r="V41" s="533"/>
      <c r="W41" s="530">
        <v>3</v>
      </c>
      <c r="X41" s="531"/>
      <c r="Y41" s="532">
        <v>3.96</v>
      </c>
      <c r="Z41" s="532">
        <v>9.07</v>
      </c>
      <c r="AA41" s="521"/>
      <c r="AB41" s="533">
        <f t="shared" si="3"/>
        <v>4.6603108799999999</v>
      </c>
      <c r="AC41" s="530">
        <v>3</v>
      </c>
      <c r="AD41" s="531"/>
      <c r="AE41" s="532">
        <v>3.96</v>
      </c>
      <c r="AF41" s="532">
        <v>9.07</v>
      </c>
      <c r="AG41" s="521"/>
      <c r="AH41" s="533">
        <f t="shared" si="4"/>
        <v>4.6603108799999999</v>
      </c>
    </row>
    <row r="42" spans="1:34" s="94" customFormat="1" hidden="1" outlineLevel="1">
      <c r="A42" s="507" t="s">
        <v>715</v>
      </c>
      <c r="B42" s="508"/>
      <c r="C42" s="537"/>
      <c r="D42" s="527"/>
      <c r="E42" s="527"/>
      <c r="F42" s="527"/>
      <c r="G42" s="527"/>
      <c r="H42" s="527"/>
      <c r="I42" s="528"/>
      <c r="J42" s="529">
        <f t="shared" si="5"/>
        <v>0</v>
      </c>
      <c r="K42" s="527"/>
      <c r="L42" s="527"/>
      <c r="M42" s="527"/>
      <c r="N42" s="527"/>
      <c r="O42" s="527"/>
      <c r="P42" s="531"/>
      <c r="Q42" s="531"/>
      <c r="R42" s="538"/>
      <c r="S42" s="538"/>
      <c r="T42" s="536"/>
      <c r="U42" s="533">
        <f t="shared" si="6"/>
        <v>0</v>
      </c>
      <c r="V42" s="533"/>
      <c r="W42" s="531"/>
      <c r="X42" s="531"/>
      <c r="Y42" s="538"/>
      <c r="Z42" s="538"/>
      <c r="AA42" s="536"/>
      <c r="AB42" s="533">
        <f t="shared" si="3"/>
        <v>0</v>
      </c>
      <c r="AC42" s="531"/>
      <c r="AD42" s="531"/>
      <c r="AE42" s="538"/>
      <c r="AF42" s="538"/>
      <c r="AG42" s="536"/>
      <c r="AH42" s="533">
        <f t="shared" si="4"/>
        <v>0</v>
      </c>
    </row>
    <row r="43" spans="1:34" s="94" customFormat="1" hidden="1" outlineLevel="1">
      <c r="A43" s="507" t="s">
        <v>716</v>
      </c>
      <c r="B43" s="508"/>
      <c r="C43" s="537"/>
      <c r="D43" s="527"/>
      <c r="E43" s="527"/>
      <c r="F43" s="527"/>
      <c r="G43" s="527"/>
      <c r="H43" s="527"/>
      <c r="I43" s="528"/>
      <c r="J43" s="529">
        <f t="shared" si="5"/>
        <v>0</v>
      </c>
      <c r="K43" s="527"/>
      <c r="L43" s="527"/>
      <c r="M43" s="527"/>
      <c r="N43" s="527"/>
      <c r="O43" s="527"/>
      <c r="P43" s="531"/>
      <c r="Q43" s="531"/>
      <c r="R43" s="538"/>
      <c r="S43" s="538"/>
      <c r="T43" s="536"/>
      <c r="U43" s="533">
        <f t="shared" si="6"/>
        <v>0</v>
      </c>
      <c r="V43" s="533"/>
      <c r="W43" s="531"/>
      <c r="X43" s="531"/>
      <c r="Y43" s="538"/>
      <c r="Z43" s="538"/>
      <c r="AA43" s="536"/>
      <c r="AB43" s="533">
        <f t="shared" si="3"/>
        <v>0</v>
      </c>
      <c r="AC43" s="531"/>
      <c r="AD43" s="531"/>
      <c r="AE43" s="538"/>
      <c r="AF43" s="538"/>
      <c r="AG43" s="536"/>
      <c r="AH43" s="533">
        <f t="shared" si="4"/>
        <v>0</v>
      </c>
    </row>
    <row r="44" spans="1:34" s="94" customFormat="1" hidden="1" outlineLevel="1">
      <c r="A44" s="507" t="s">
        <v>717</v>
      </c>
      <c r="B44" s="508"/>
      <c r="C44" s="537"/>
      <c r="D44" s="527"/>
      <c r="E44" s="527"/>
      <c r="F44" s="527"/>
      <c r="G44" s="527"/>
      <c r="H44" s="527"/>
      <c r="I44" s="528"/>
      <c r="J44" s="529">
        <f t="shared" si="5"/>
        <v>0</v>
      </c>
      <c r="K44" s="527"/>
      <c r="L44" s="527"/>
      <c r="M44" s="527"/>
      <c r="N44" s="527"/>
      <c r="O44" s="527"/>
      <c r="P44" s="531"/>
      <c r="Q44" s="531"/>
      <c r="R44" s="538"/>
      <c r="S44" s="538"/>
      <c r="T44" s="536"/>
      <c r="U44" s="533">
        <f t="shared" si="6"/>
        <v>0</v>
      </c>
      <c r="V44" s="533"/>
      <c r="W44" s="531"/>
      <c r="X44" s="531"/>
      <c r="Y44" s="538"/>
      <c r="Z44" s="538"/>
      <c r="AA44" s="536"/>
      <c r="AB44" s="533">
        <f t="shared" si="3"/>
        <v>0</v>
      </c>
      <c r="AC44" s="531"/>
      <c r="AD44" s="531"/>
      <c r="AE44" s="538"/>
      <c r="AF44" s="538"/>
      <c r="AG44" s="536"/>
      <c r="AH44" s="533">
        <f t="shared" si="4"/>
        <v>0</v>
      </c>
    </row>
    <row r="45" spans="1:34" s="94" customFormat="1" hidden="1" outlineLevel="1">
      <c r="A45" s="507" t="s">
        <v>718</v>
      </c>
      <c r="B45" s="539"/>
      <c r="C45" s="537"/>
      <c r="D45" s="527"/>
      <c r="E45" s="527"/>
      <c r="F45" s="527"/>
      <c r="G45" s="527"/>
      <c r="H45" s="527"/>
      <c r="I45" s="528"/>
      <c r="J45" s="529">
        <f t="shared" si="5"/>
        <v>0</v>
      </c>
      <c r="K45" s="527"/>
      <c r="L45" s="527"/>
      <c r="M45" s="527"/>
      <c r="N45" s="527"/>
      <c r="O45" s="527"/>
      <c r="P45" s="531"/>
      <c r="Q45" s="531"/>
      <c r="R45" s="538"/>
      <c r="S45" s="538"/>
      <c r="T45" s="536"/>
      <c r="U45" s="533">
        <f t="shared" si="6"/>
        <v>0</v>
      </c>
      <c r="V45" s="533"/>
      <c r="W45" s="531"/>
      <c r="X45" s="531"/>
      <c r="Y45" s="538"/>
      <c r="Z45" s="538"/>
      <c r="AA45" s="536"/>
      <c r="AB45" s="533">
        <f t="shared" si="3"/>
        <v>0</v>
      </c>
      <c r="AC45" s="531"/>
      <c r="AD45" s="531"/>
      <c r="AE45" s="538"/>
      <c r="AF45" s="538"/>
      <c r="AG45" s="536"/>
      <c r="AH45" s="533">
        <f t="shared" si="4"/>
        <v>0</v>
      </c>
    </row>
    <row r="46" spans="1:34" s="94" customFormat="1" hidden="1" outlineLevel="1">
      <c r="A46" s="507" t="s">
        <v>719</v>
      </c>
      <c r="B46" s="539"/>
      <c r="C46" s="537"/>
      <c r="D46" s="527"/>
      <c r="E46" s="527"/>
      <c r="F46" s="527"/>
      <c r="G46" s="527"/>
      <c r="H46" s="527"/>
      <c r="I46" s="528"/>
      <c r="J46" s="529">
        <f t="shared" si="5"/>
        <v>0</v>
      </c>
      <c r="K46" s="527"/>
      <c r="L46" s="527"/>
      <c r="M46" s="527"/>
      <c r="N46" s="527"/>
      <c r="O46" s="527"/>
      <c r="P46" s="531"/>
      <c r="Q46" s="531"/>
      <c r="R46" s="538"/>
      <c r="S46" s="538"/>
      <c r="T46" s="536"/>
      <c r="U46" s="533">
        <f t="shared" si="6"/>
        <v>0</v>
      </c>
      <c r="V46" s="533"/>
      <c r="W46" s="531"/>
      <c r="X46" s="531"/>
      <c r="Y46" s="538"/>
      <c r="Z46" s="538"/>
      <c r="AA46" s="536"/>
      <c r="AB46" s="533">
        <f t="shared" si="3"/>
        <v>0</v>
      </c>
      <c r="AC46" s="531"/>
      <c r="AD46" s="531"/>
      <c r="AE46" s="538"/>
      <c r="AF46" s="538"/>
      <c r="AG46" s="536"/>
      <c r="AH46" s="533">
        <f t="shared" si="4"/>
        <v>0</v>
      </c>
    </row>
    <row r="47" spans="1:34" s="94" customFormat="1" hidden="1" outlineLevel="1">
      <c r="A47" s="507" t="s">
        <v>720</v>
      </c>
      <c r="B47" s="508"/>
      <c r="C47" s="537"/>
      <c r="D47" s="527"/>
      <c r="E47" s="527"/>
      <c r="F47" s="527"/>
      <c r="G47" s="527"/>
      <c r="H47" s="527"/>
      <c r="I47" s="528"/>
      <c r="J47" s="529">
        <f t="shared" si="5"/>
        <v>0</v>
      </c>
      <c r="K47" s="527"/>
      <c r="L47" s="527"/>
      <c r="M47" s="527"/>
      <c r="N47" s="527"/>
      <c r="O47" s="527"/>
      <c r="P47" s="531"/>
      <c r="Q47" s="531"/>
      <c r="R47" s="538"/>
      <c r="S47" s="538"/>
      <c r="T47" s="536"/>
      <c r="U47" s="533">
        <f t="shared" si="6"/>
        <v>0</v>
      </c>
      <c r="V47" s="533"/>
      <c r="W47" s="531"/>
      <c r="X47" s="531"/>
      <c r="Y47" s="538"/>
      <c r="Z47" s="538"/>
      <c r="AA47" s="536"/>
      <c r="AB47" s="533">
        <f t="shared" si="3"/>
        <v>0</v>
      </c>
      <c r="AC47" s="531"/>
      <c r="AD47" s="531"/>
      <c r="AE47" s="538"/>
      <c r="AF47" s="538"/>
      <c r="AG47" s="536"/>
      <c r="AH47" s="533">
        <f t="shared" si="4"/>
        <v>0</v>
      </c>
    </row>
    <row r="48" spans="1:34" s="94" customFormat="1" hidden="1" outlineLevel="1">
      <c r="A48" s="507" t="s">
        <v>721</v>
      </c>
      <c r="B48" s="508"/>
      <c r="C48" s="537"/>
      <c r="D48" s="527"/>
      <c r="E48" s="527"/>
      <c r="F48" s="527"/>
      <c r="G48" s="527"/>
      <c r="H48" s="527"/>
      <c r="I48" s="528"/>
      <c r="J48" s="529">
        <f t="shared" si="5"/>
        <v>0</v>
      </c>
      <c r="K48" s="527"/>
      <c r="L48" s="527"/>
      <c r="M48" s="527"/>
      <c r="N48" s="527"/>
      <c r="O48" s="527"/>
      <c r="P48" s="531"/>
      <c r="Q48" s="531"/>
      <c r="R48" s="538"/>
      <c r="S48" s="538"/>
      <c r="T48" s="536"/>
      <c r="U48" s="533">
        <f t="shared" si="6"/>
        <v>0</v>
      </c>
      <c r="V48" s="533"/>
      <c r="W48" s="531"/>
      <c r="X48" s="531"/>
      <c r="Y48" s="538"/>
      <c r="Z48" s="538"/>
      <c r="AA48" s="536"/>
      <c r="AB48" s="533">
        <f t="shared" si="3"/>
        <v>0</v>
      </c>
      <c r="AC48" s="531"/>
      <c r="AD48" s="531"/>
      <c r="AE48" s="538"/>
      <c r="AF48" s="538"/>
      <c r="AG48" s="536"/>
      <c r="AH48" s="533">
        <f t="shared" si="4"/>
        <v>0</v>
      </c>
    </row>
    <row r="49" spans="1:34" s="94" customFormat="1" hidden="1" outlineLevel="1">
      <c r="A49" s="507" t="s">
        <v>722</v>
      </c>
      <c r="B49" s="508"/>
      <c r="C49" s="537"/>
      <c r="D49" s="527"/>
      <c r="E49" s="527"/>
      <c r="F49" s="527"/>
      <c r="G49" s="527"/>
      <c r="H49" s="527"/>
      <c r="I49" s="528"/>
      <c r="J49" s="529">
        <f t="shared" si="5"/>
        <v>0</v>
      </c>
      <c r="K49" s="527"/>
      <c r="L49" s="527"/>
      <c r="M49" s="527"/>
      <c r="N49" s="527"/>
      <c r="O49" s="527"/>
      <c r="P49" s="531"/>
      <c r="Q49" s="531"/>
      <c r="R49" s="538"/>
      <c r="S49" s="538"/>
      <c r="T49" s="536"/>
      <c r="U49" s="533">
        <f t="shared" si="6"/>
        <v>0</v>
      </c>
      <c r="V49" s="533"/>
      <c r="W49" s="531"/>
      <c r="X49" s="531"/>
      <c r="Y49" s="538"/>
      <c r="Z49" s="538"/>
      <c r="AA49" s="536"/>
      <c r="AB49" s="533">
        <f t="shared" si="3"/>
        <v>0</v>
      </c>
      <c r="AC49" s="531"/>
      <c r="AD49" s="531"/>
      <c r="AE49" s="538"/>
      <c r="AF49" s="538"/>
      <c r="AG49" s="536"/>
      <c r="AH49" s="533">
        <f t="shared" si="4"/>
        <v>0</v>
      </c>
    </row>
    <row r="50" spans="1:34" s="94" customFormat="1" hidden="1" outlineLevel="1">
      <c r="A50" s="507" t="s">
        <v>723</v>
      </c>
      <c r="B50" s="508"/>
      <c r="C50" s="537"/>
      <c r="D50" s="527"/>
      <c r="E50" s="527"/>
      <c r="F50" s="527"/>
      <c r="G50" s="527"/>
      <c r="H50" s="527"/>
      <c r="I50" s="528"/>
      <c r="J50" s="529">
        <f t="shared" si="5"/>
        <v>0</v>
      </c>
      <c r="K50" s="527"/>
      <c r="L50" s="527"/>
      <c r="M50" s="527"/>
      <c r="N50" s="527"/>
      <c r="O50" s="527"/>
      <c r="P50" s="531"/>
      <c r="Q50" s="531"/>
      <c r="R50" s="538"/>
      <c r="S50" s="538"/>
      <c r="T50" s="536"/>
      <c r="U50" s="533">
        <f t="shared" si="6"/>
        <v>0</v>
      </c>
      <c r="V50" s="533"/>
      <c r="W50" s="531"/>
      <c r="X50" s="531"/>
      <c r="Y50" s="538"/>
      <c r="Z50" s="538"/>
      <c r="AA50" s="536"/>
      <c r="AB50" s="533">
        <f t="shared" si="3"/>
        <v>0</v>
      </c>
      <c r="AC50" s="531"/>
      <c r="AD50" s="531"/>
      <c r="AE50" s="538"/>
      <c r="AF50" s="538"/>
      <c r="AG50" s="536"/>
      <c r="AH50" s="533">
        <f t="shared" si="4"/>
        <v>0</v>
      </c>
    </row>
    <row r="51" spans="1:34" s="94" customFormat="1" hidden="1" outlineLevel="1">
      <c r="A51" s="507" t="s">
        <v>724</v>
      </c>
      <c r="B51" s="539"/>
      <c r="C51" s="537"/>
      <c r="D51" s="527"/>
      <c r="E51" s="527"/>
      <c r="F51" s="527"/>
      <c r="G51" s="527"/>
      <c r="H51" s="527"/>
      <c r="I51" s="528"/>
      <c r="J51" s="529">
        <f t="shared" si="5"/>
        <v>0</v>
      </c>
      <c r="K51" s="527"/>
      <c r="L51" s="527"/>
      <c r="M51" s="527"/>
      <c r="N51" s="527"/>
      <c r="O51" s="527"/>
      <c r="P51" s="531"/>
      <c r="Q51" s="531"/>
      <c r="R51" s="538"/>
      <c r="S51" s="538"/>
      <c r="T51" s="536"/>
      <c r="U51" s="533">
        <f t="shared" si="6"/>
        <v>0</v>
      </c>
      <c r="V51" s="533"/>
      <c r="W51" s="531"/>
      <c r="X51" s="531"/>
      <c r="Y51" s="538"/>
      <c r="Z51" s="538"/>
      <c r="AA51" s="536"/>
      <c r="AB51" s="533">
        <f t="shared" si="3"/>
        <v>0</v>
      </c>
      <c r="AC51" s="531"/>
      <c r="AD51" s="531"/>
      <c r="AE51" s="538"/>
      <c r="AF51" s="538"/>
      <c r="AG51" s="536"/>
      <c r="AH51" s="533">
        <f t="shared" si="4"/>
        <v>0</v>
      </c>
    </row>
    <row r="52" spans="1:34" s="94" customFormat="1" hidden="1" outlineLevel="1">
      <c r="A52" s="507" t="s">
        <v>725</v>
      </c>
      <c r="B52" s="508"/>
      <c r="C52" s="537"/>
      <c r="D52" s="527"/>
      <c r="E52" s="527"/>
      <c r="F52" s="527"/>
      <c r="G52" s="527"/>
      <c r="H52" s="527"/>
      <c r="I52" s="528"/>
      <c r="J52" s="529">
        <f t="shared" si="5"/>
        <v>0</v>
      </c>
      <c r="K52" s="527"/>
      <c r="L52" s="527"/>
      <c r="M52" s="527"/>
      <c r="N52" s="527"/>
      <c r="O52" s="527"/>
      <c r="P52" s="531"/>
      <c r="Q52" s="531"/>
      <c r="R52" s="538"/>
      <c r="S52" s="538"/>
      <c r="T52" s="536"/>
      <c r="U52" s="533">
        <f t="shared" si="6"/>
        <v>0</v>
      </c>
      <c r="V52" s="533"/>
      <c r="W52" s="531"/>
      <c r="X52" s="531"/>
      <c r="Y52" s="538"/>
      <c r="Z52" s="538"/>
      <c r="AA52" s="536"/>
      <c r="AB52" s="533">
        <f t="shared" si="3"/>
        <v>0</v>
      </c>
      <c r="AC52" s="531"/>
      <c r="AD52" s="531"/>
      <c r="AE52" s="538"/>
      <c r="AF52" s="538"/>
      <c r="AG52" s="536"/>
      <c r="AH52" s="533">
        <f t="shared" si="4"/>
        <v>0</v>
      </c>
    </row>
    <row r="53" spans="1:34" s="94" customFormat="1" hidden="1" outlineLevel="1">
      <c r="A53" s="507" t="s">
        <v>726</v>
      </c>
      <c r="B53" s="508"/>
      <c r="C53" s="537"/>
      <c r="D53" s="527"/>
      <c r="E53" s="527"/>
      <c r="F53" s="527"/>
      <c r="G53" s="527"/>
      <c r="H53" s="527"/>
      <c r="I53" s="528"/>
      <c r="J53" s="529">
        <f t="shared" si="5"/>
        <v>0</v>
      </c>
      <c r="K53" s="527"/>
      <c r="L53" s="527"/>
      <c r="M53" s="527"/>
      <c r="N53" s="527"/>
      <c r="O53" s="527"/>
      <c r="P53" s="531"/>
      <c r="Q53" s="531"/>
      <c r="R53" s="538"/>
      <c r="S53" s="538"/>
      <c r="T53" s="536"/>
      <c r="U53" s="533">
        <f t="shared" si="6"/>
        <v>0</v>
      </c>
      <c r="V53" s="533"/>
      <c r="W53" s="531"/>
      <c r="X53" s="531"/>
      <c r="Y53" s="538"/>
      <c r="Z53" s="538"/>
      <c r="AA53" s="536"/>
      <c r="AB53" s="533">
        <f t="shared" si="3"/>
        <v>0</v>
      </c>
      <c r="AC53" s="531"/>
      <c r="AD53" s="531"/>
      <c r="AE53" s="538"/>
      <c r="AF53" s="538"/>
      <c r="AG53" s="536"/>
      <c r="AH53" s="533">
        <f t="shared" si="4"/>
        <v>0</v>
      </c>
    </row>
    <row r="54" spans="1:34" s="94" customFormat="1" hidden="1" outlineLevel="1">
      <c r="A54" s="507" t="s">
        <v>727</v>
      </c>
      <c r="B54" s="508"/>
      <c r="C54" s="537"/>
      <c r="D54" s="527"/>
      <c r="E54" s="527"/>
      <c r="F54" s="527"/>
      <c r="G54" s="527"/>
      <c r="H54" s="527"/>
      <c r="I54" s="528"/>
      <c r="J54" s="529">
        <f t="shared" si="5"/>
        <v>0</v>
      </c>
      <c r="K54" s="527"/>
      <c r="L54" s="527"/>
      <c r="M54" s="527"/>
      <c r="N54" s="527"/>
      <c r="O54" s="527"/>
      <c r="P54" s="531"/>
      <c r="Q54" s="531"/>
      <c r="R54" s="538"/>
      <c r="S54" s="538"/>
      <c r="T54" s="536"/>
      <c r="U54" s="533">
        <f t="shared" si="6"/>
        <v>0</v>
      </c>
      <c r="V54" s="533"/>
      <c r="W54" s="531"/>
      <c r="X54" s="531"/>
      <c r="Y54" s="538"/>
      <c r="Z54" s="538"/>
      <c r="AA54" s="536"/>
      <c r="AB54" s="533">
        <f t="shared" si="3"/>
        <v>0</v>
      </c>
      <c r="AC54" s="531"/>
      <c r="AD54" s="531"/>
      <c r="AE54" s="538"/>
      <c r="AF54" s="538"/>
      <c r="AG54" s="536"/>
      <c r="AH54" s="533">
        <f t="shared" si="4"/>
        <v>0</v>
      </c>
    </row>
    <row r="55" spans="1:34" s="94" customFormat="1" hidden="1" outlineLevel="1">
      <c r="A55" s="507" t="s">
        <v>728</v>
      </c>
      <c r="B55" s="508"/>
      <c r="C55" s="537"/>
      <c r="D55" s="527"/>
      <c r="E55" s="527"/>
      <c r="F55" s="527"/>
      <c r="G55" s="527"/>
      <c r="H55" s="527"/>
      <c r="I55" s="528"/>
      <c r="J55" s="529">
        <f t="shared" si="5"/>
        <v>0</v>
      </c>
      <c r="K55" s="527"/>
      <c r="L55" s="527"/>
      <c r="M55" s="527"/>
      <c r="N55" s="527"/>
      <c r="O55" s="527"/>
      <c r="P55" s="531"/>
      <c r="Q55" s="531"/>
      <c r="R55" s="538"/>
      <c r="S55" s="538"/>
      <c r="T55" s="536"/>
      <c r="U55" s="533">
        <f t="shared" si="6"/>
        <v>0</v>
      </c>
      <c r="V55" s="533"/>
      <c r="W55" s="531"/>
      <c r="X55" s="531"/>
      <c r="Y55" s="538"/>
      <c r="Z55" s="538"/>
      <c r="AA55" s="536"/>
      <c r="AB55" s="533">
        <f t="shared" si="3"/>
        <v>0</v>
      </c>
      <c r="AC55" s="531"/>
      <c r="AD55" s="531"/>
      <c r="AE55" s="538"/>
      <c r="AF55" s="538"/>
      <c r="AG55" s="536"/>
      <c r="AH55" s="533">
        <f t="shared" si="4"/>
        <v>0</v>
      </c>
    </row>
    <row r="56" spans="1:34" s="94" customFormat="1" hidden="1" outlineLevel="1">
      <c r="A56" s="507" t="s">
        <v>729</v>
      </c>
      <c r="B56" s="540"/>
      <c r="C56" s="537"/>
      <c r="D56" s="527"/>
      <c r="E56" s="527"/>
      <c r="F56" s="527"/>
      <c r="G56" s="527"/>
      <c r="H56" s="527"/>
      <c r="I56" s="528"/>
      <c r="J56" s="529">
        <f t="shared" si="5"/>
        <v>0</v>
      </c>
      <c r="K56" s="527"/>
      <c r="L56" s="527"/>
      <c r="M56" s="527"/>
      <c r="N56" s="527"/>
      <c r="O56" s="527"/>
      <c r="P56" s="541"/>
      <c r="Q56" s="541"/>
      <c r="R56" s="538"/>
      <c r="S56" s="538"/>
      <c r="T56" s="521"/>
      <c r="U56" s="533">
        <f t="shared" si="6"/>
        <v>0</v>
      </c>
      <c r="V56" s="533"/>
      <c r="W56" s="541"/>
      <c r="X56" s="541"/>
      <c r="Y56" s="538"/>
      <c r="Z56" s="538"/>
      <c r="AA56" s="521"/>
      <c r="AB56" s="533">
        <f t="shared" si="3"/>
        <v>0</v>
      </c>
      <c r="AC56" s="541"/>
      <c r="AD56" s="541"/>
      <c r="AE56" s="538"/>
      <c r="AF56" s="538"/>
      <c r="AG56" s="521"/>
      <c r="AH56" s="533">
        <f t="shared" si="4"/>
        <v>0</v>
      </c>
    </row>
    <row r="57" spans="1:34" s="94" customFormat="1" ht="16.5" hidden="1" customHeight="1" outlineLevel="1">
      <c r="A57" s="507" t="s">
        <v>730</v>
      </c>
      <c r="B57" s="540"/>
      <c r="C57" s="537"/>
      <c r="D57" s="527"/>
      <c r="E57" s="527"/>
      <c r="F57" s="527"/>
      <c r="G57" s="527"/>
      <c r="H57" s="527"/>
      <c r="I57" s="528"/>
      <c r="J57" s="529">
        <f t="shared" si="5"/>
        <v>0</v>
      </c>
      <c r="K57" s="527"/>
      <c r="L57" s="527"/>
      <c r="M57" s="527"/>
      <c r="N57" s="527"/>
      <c r="O57" s="527"/>
      <c r="P57" s="541"/>
      <c r="Q57" s="541"/>
      <c r="R57" s="538"/>
      <c r="S57" s="538"/>
      <c r="T57" s="521"/>
      <c r="U57" s="533">
        <f t="shared" si="6"/>
        <v>0</v>
      </c>
      <c r="V57" s="533"/>
      <c r="W57" s="541"/>
      <c r="X57" s="541"/>
      <c r="Y57" s="538"/>
      <c r="Z57" s="538"/>
      <c r="AA57" s="521"/>
      <c r="AB57" s="533">
        <f t="shared" si="3"/>
        <v>0</v>
      </c>
      <c r="AC57" s="541"/>
      <c r="AD57" s="541"/>
      <c r="AE57" s="538"/>
      <c r="AF57" s="538"/>
      <c r="AG57" s="521"/>
      <c r="AH57" s="533">
        <f t="shared" si="4"/>
        <v>0</v>
      </c>
    </row>
    <row r="58" spans="1:34" s="94" customFormat="1" hidden="1" outlineLevel="1">
      <c r="A58" s="507" t="s">
        <v>731</v>
      </c>
      <c r="B58" s="540"/>
      <c r="C58" s="537"/>
      <c r="D58" s="527"/>
      <c r="E58" s="527"/>
      <c r="F58" s="527"/>
      <c r="G58" s="527"/>
      <c r="H58" s="527"/>
      <c r="I58" s="528"/>
      <c r="J58" s="529">
        <f t="shared" si="5"/>
        <v>0</v>
      </c>
      <c r="K58" s="527"/>
      <c r="L58" s="527"/>
      <c r="M58" s="527"/>
      <c r="N58" s="527"/>
      <c r="O58" s="527"/>
      <c r="P58" s="541"/>
      <c r="Q58" s="541"/>
      <c r="R58" s="538"/>
      <c r="S58" s="538"/>
      <c r="T58" s="542"/>
      <c r="U58" s="533">
        <f t="shared" si="6"/>
        <v>0</v>
      </c>
      <c r="V58" s="533"/>
      <c r="W58" s="541"/>
      <c r="X58" s="541"/>
      <c r="Y58" s="538"/>
      <c r="Z58" s="538"/>
      <c r="AA58" s="542"/>
      <c r="AB58" s="533">
        <f t="shared" si="3"/>
        <v>0</v>
      </c>
      <c r="AC58" s="541"/>
      <c r="AD58" s="541"/>
      <c r="AE58" s="538"/>
      <c r="AF58" s="538"/>
      <c r="AG58" s="542"/>
      <c r="AH58" s="533">
        <f t="shared" si="4"/>
        <v>0</v>
      </c>
    </row>
    <row r="59" spans="1:34" s="94" customFormat="1" hidden="1" outlineLevel="1">
      <c r="A59" s="507" t="s">
        <v>732</v>
      </c>
      <c r="B59" s="540"/>
      <c r="C59" s="537"/>
      <c r="D59" s="527"/>
      <c r="E59" s="527"/>
      <c r="F59" s="527"/>
      <c r="G59" s="527"/>
      <c r="H59" s="527"/>
      <c r="I59" s="528"/>
      <c r="J59" s="529">
        <f t="shared" si="5"/>
        <v>0</v>
      </c>
      <c r="K59" s="527"/>
      <c r="L59" s="527"/>
      <c r="M59" s="527"/>
      <c r="N59" s="527"/>
      <c r="O59" s="527"/>
      <c r="P59" s="541"/>
      <c r="Q59" s="541"/>
      <c r="R59" s="538"/>
      <c r="S59" s="538"/>
      <c r="T59" s="542"/>
      <c r="U59" s="533">
        <f t="shared" si="6"/>
        <v>0</v>
      </c>
      <c r="V59" s="533"/>
      <c r="W59" s="541"/>
      <c r="X59" s="541"/>
      <c r="Y59" s="538"/>
      <c r="Z59" s="538"/>
      <c r="AA59" s="542"/>
      <c r="AB59" s="533">
        <f t="shared" si="3"/>
        <v>0</v>
      </c>
      <c r="AC59" s="541"/>
      <c r="AD59" s="541"/>
      <c r="AE59" s="538"/>
      <c r="AF59" s="538"/>
      <c r="AG59" s="542"/>
      <c r="AH59" s="533">
        <f t="shared" si="4"/>
        <v>0</v>
      </c>
    </row>
    <row r="60" spans="1:34" s="94" customFormat="1" hidden="1" outlineLevel="1">
      <c r="A60" s="507" t="s">
        <v>733</v>
      </c>
      <c r="B60" s="540"/>
      <c r="C60" s="537"/>
      <c r="D60" s="527"/>
      <c r="E60" s="527"/>
      <c r="F60" s="527"/>
      <c r="G60" s="527"/>
      <c r="H60" s="527"/>
      <c r="I60" s="528"/>
      <c r="J60" s="529">
        <f t="shared" si="5"/>
        <v>0</v>
      </c>
      <c r="K60" s="527"/>
      <c r="L60" s="527"/>
      <c r="M60" s="527"/>
      <c r="N60" s="527"/>
      <c r="O60" s="527"/>
      <c r="P60" s="541"/>
      <c r="Q60" s="541"/>
      <c r="R60" s="538"/>
      <c r="S60" s="538"/>
      <c r="T60" s="542"/>
      <c r="U60" s="533">
        <f t="shared" si="6"/>
        <v>0</v>
      </c>
      <c r="V60" s="533"/>
      <c r="W60" s="541"/>
      <c r="X60" s="541"/>
      <c r="Y60" s="538"/>
      <c r="Z60" s="538"/>
      <c r="AA60" s="542"/>
      <c r="AB60" s="533">
        <f t="shared" si="3"/>
        <v>0</v>
      </c>
      <c r="AC60" s="541"/>
      <c r="AD60" s="541"/>
      <c r="AE60" s="538"/>
      <c r="AF60" s="538"/>
      <c r="AG60" s="542"/>
      <c r="AH60" s="533">
        <f t="shared" si="4"/>
        <v>0</v>
      </c>
    </row>
    <row r="61" spans="1:34" s="94" customFormat="1" hidden="1" outlineLevel="1">
      <c r="A61" s="507" t="s">
        <v>734</v>
      </c>
      <c r="B61" s="540"/>
      <c r="C61" s="537"/>
      <c r="D61" s="527"/>
      <c r="E61" s="527"/>
      <c r="F61" s="527"/>
      <c r="G61" s="527"/>
      <c r="H61" s="527"/>
      <c r="I61" s="528"/>
      <c r="J61" s="529">
        <f t="shared" si="5"/>
        <v>0</v>
      </c>
      <c r="K61" s="527"/>
      <c r="L61" s="527"/>
      <c r="M61" s="527"/>
      <c r="N61" s="527"/>
      <c r="O61" s="527"/>
      <c r="P61" s="541"/>
      <c r="Q61" s="541"/>
      <c r="R61" s="538"/>
      <c r="S61" s="538"/>
      <c r="T61" s="543"/>
      <c r="U61" s="533">
        <f t="shared" si="6"/>
        <v>0</v>
      </c>
      <c r="V61" s="533"/>
      <c r="W61" s="541"/>
      <c r="X61" s="541"/>
      <c r="Y61" s="538"/>
      <c r="Z61" s="538"/>
      <c r="AA61" s="543"/>
      <c r="AB61" s="533">
        <f t="shared" si="3"/>
        <v>0</v>
      </c>
      <c r="AC61" s="541"/>
      <c r="AD61" s="541"/>
      <c r="AE61" s="538"/>
      <c r="AF61" s="538"/>
      <c r="AG61" s="543"/>
      <c r="AH61" s="533">
        <f t="shared" si="4"/>
        <v>0</v>
      </c>
    </row>
    <row r="62" spans="1:34" s="94" customFormat="1" hidden="1" outlineLevel="1">
      <c r="A62" s="507" t="s">
        <v>735</v>
      </c>
      <c r="B62" s="540"/>
      <c r="C62" s="537"/>
      <c r="D62" s="527"/>
      <c r="E62" s="527"/>
      <c r="F62" s="527"/>
      <c r="G62" s="527"/>
      <c r="H62" s="527"/>
      <c r="I62" s="528"/>
      <c r="J62" s="529">
        <f t="shared" si="5"/>
        <v>0</v>
      </c>
      <c r="K62" s="527"/>
      <c r="L62" s="527"/>
      <c r="M62" s="527"/>
      <c r="N62" s="527"/>
      <c r="O62" s="527"/>
      <c r="P62" s="544"/>
      <c r="Q62" s="544"/>
      <c r="R62" s="538"/>
      <c r="S62" s="538"/>
      <c r="T62" s="538"/>
      <c r="U62" s="533">
        <f t="shared" si="6"/>
        <v>0</v>
      </c>
      <c r="V62" s="533"/>
      <c r="W62" s="544"/>
      <c r="X62" s="544"/>
      <c r="Y62" s="538"/>
      <c r="Z62" s="538"/>
      <c r="AA62" s="538"/>
      <c r="AB62" s="533">
        <f t="shared" si="3"/>
        <v>0</v>
      </c>
      <c r="AC62" s="544"/>
      <c r="AD62" s="544"/>
      <c r="AE62" s="538"/>
      <c r="AF62" s="538"/>
      <c r="AG62" s="538"/>
      <c r="AH62" s="533">
        <f t="shared" si="4"/>
        <v>0</v>
      </c>
    </row>
    <row r="63" spans="1:34" s="94" customFormat="1" hidden="1" outlineLevel="1">
      <c r="A63" s="507" t="s">
        <v>736</v>
      </c>
      <c r="B63" s="540"/>
      <c r="C63" s="537"/>
      <c r="D63" s="527"/>
      <c r="E63" s="527"/>
      <c r="F63" s="527"/>
      <c r="G63" s="527"/>
      <c r="H63" s="527"/>
      <c r="I63" s="528"/>
      <c r="J63" s="529">
        <f t="shared" si="5"/>
        <v>0</v>
      </c>
      <c r="K63" s="527"/>
      <c r="L63" s="527"/>
      <c r="M63" s="527"/>
      <c r="N63" s="527"/>
      <c r="O63" s="527"/>
      <c r="P63" s="544"/>
      <c r="Q63" s="544"/>
      <c r="R63" s="538"/>
      <c r="S63" s="538"/>
      <c r="T63" s="543"/>
      <c r="U63" s="533">
        <f t="shared" si="6"/>
        <v>0</v>
      </c>
      <c r="V63" s="533"/>
      <c r="W63" s="544"/>
      <c r="X63" s="544"/>
      <c r="Y63" s="538"/>
      <c r="Z63" s="538"/>
      <c r="AA63" s="543"/>
      <c r="AB63" s="533">
        <f t="shared" si="3"/>
        <v>0</v>
      </c>
      <c r="AC63" s="544"/>
      <c r="AD63" s="544"/>
      <c r="AE63" s="538"/>
      <c r="AF63" s="538"/>
      <c r="AG63" s="543"/>
      <c r="AH63" s="533">
        <f t="shared" si="4"/>
        <v>0</v>
      </c>
    </row>
    <row r="64" spans="1:34" s="94" customFormat="1" hidden="1" outlineLevel="1">
      <c r="A64" s="507" t="s">
        <v>737</v>
      </c>
      <c r="B64" s="540"/>
      <c r="C64" s="537"/>
      <c r="D64" s="527"/>
      <c r="E64" s="527"/>
      <c r="F64" s="527"/>
      <c r="G64" s="527"/>
      <c r="H64" s="527"/>
      <c r="I64" s="528"/>
      <c r="J64" s="529">
        <f t="shared" si="5"/>
        <v>0</v>
      </c>
      <c r="K64" s="527"/>
      <c r="L64" s="527"/>
      <c r="M64" s="527"/>
      <c r="N64" s="527"/>
      <c r="O64" s="527"/>
      <c r="P64" s="545"/>
      <c r="Q64" s="545"/>
      <c r="R64" s="538"/>
      <c r="S64" s="538"/>
      <c r="T64" s="538"/>
      <c r="U64" s="533">
        <f t="shared" si="6"/>
        <v>0</v>
      </c>
      <c r="V64" s="533"/>
      <c r="W64" s="545"/>
      <c r="X64" s="545"/>
      <c r="Y64" s="538"/>
      <c r="Z64" s="538"/>
      <c r="AA64" s="538"/>
      <c r="AB64" s="533">
        <f t="shared" si="3"/>
        <v>0</v>
      </c>
      <c r="AC64" s="545"/>
      <c r="AD64" s="545"/>
      <c r="AE64" s="538"/>
      <c r="AF64" s="538"/>
      <c r="AG64" s="538"/>
      <c r="AH64" s="533">
        <f t="shared" si="4"/>
        <v>0</v>
      </c>
    </row>
    <row r="65" spans="1:34" s="94" customFormat="1" hidden="1" outlineLevel="1">
      <c r="A65" s="507" t="s">
        <v>738</v>
      </c>
      <c r="B65" s="540"/>
      <c r="C65" s="537"/>
      <c r="D65" s="527"/>
      <c r="E65" s="527"/>
      <c r="F65" s="527"/>
      <c r="G65" s="527"/>
      <c r="H65" s="527"/>
      <c r="I65" s="528"/>
      <c r="J65" s="529">
        <f t="shared" si="5"/>
        <v>0</v>
      </c>
      <c r="K65" s="527"/>
      <c r="L65" s="527"/>
      <c r="M65" s="527"/>
      <c r="N65" s="527"/>
      <c r="O65" s="527"/>
      <c r="P65" s="545"/>
      <c r="Q65" s="545"/>
      <c r="R65" s="538"/>
      <c r="S65" s="538"/>
      <c r="T65" s="538"/>
      <c r="U65" s="533">
        <f t="shared" si="6"/>
        <v>0</v>
      </c>
      <c r="V65" s="533"/>
      <c r="W65" s="545"/>
      <c r="X65" s="545"/>
      <c r="Y65" s="538"/>
      <c r="Z65" s="538"/>
      <c r="AA65" s="538"/>
      <c r="AB65" s="533">
        <f t="shared" si="3"/>
        <v>0</v>
      </c>
      <c r="AC65" s="545"/>
      <c r="AD65" s="545"/>
      <c r="AE65" s="538"/>
      <c r="AF65" s="538"/>
      <c r="AG65" s="538"/>
      <c r="AH65" s="533">
        <f t="shared" si="4"/>
        <v>0</v>
      </c>
    </row>
    <row r="66" spans="1:34" s="94" customFormat="1" hidden="1" outlineLevel="1">
      <c r="A66" s="507" t="s">
        <v>739</v>
      </c>
      <c r="B66" s="540"/>
      <c r="C66" s="537"/>
      <c r="D66" s="527"/>
      <c r="E66" s="527"/>
      <c r="F66" s="527"/>
      <c r="G66" s="527"/>
      <c r="H66" s="527"/>
      <c r="I66" s="528"/>
      <c r="J66" s="529">
        <f t="shared" si="5"/>
        <v>0</v>
      </c>
      <c r="K66" s="527"/>
      <c r="L66" s="527"/>
      <c r="M66" s="527"/>
      <c r="N66" s="527"/>
      <c r="O66" s="527"/>
      <c r="P66" s="545"/>
      <c r="Q66" s="545"/>
      <c r="R66" s="538"/>
      <c r="S66" s="538"/>
      <c r="T66" s="538"/>
      <c r="U66" s="533">
        <f t="shared" si="6"/>
        <v>0</v>
      </c>
      <c r="V66" s="533"/>
      <c r="W66" s="545"/>
      <c r="X66" s="545"/>
      <c r="Y66" s="538"/>
      <c r="Z66" s="538"/>
      <c r="AA66" s="538"/>
      <c r="AB66" s="533">
        <f t="shared" si="3"/>
        <v>0</v>
      </c>
      <c r="AC66" s="545"/>
      <c r="AD66" s="545"/>
      <c r="AE66" s="538"/>
      <c r="AF66" s="538"/>
      <c r="AG66" s="538"/>
      <c r="AH66" s="533">
        <f t="shared" si="4"/>
        <v>0</v>
      </c>
    </row>
    <row r="67" spans="1:34" s="94" customFormat="1" hidden="1" outlineLevel="1">
      <c r="A67" s="507" t="s">
        <v>740</v>
      </c>
      <c r="B67" s="540"/>
      <c r="C67" s="537"/>
      <c r="D67" s="527"/>
      <c r="E67" s="527"/>
      <c r="F67" s="527"/>
      <c r="G67" s="527"/>
      <c r="H67" s="527"/>
      <c r="I67" s="528"/>
      <c r="J67" s="529">
        <f t="shared" si="5"/>
        <v>0</v>
      </c>
      <c r="K67" s="527"/>
      <c r="L67" s="527"/>
      <c r="M67" s="527"/>
      <c r="N67" s="527"/>
      <c r="O67" s="527"/>
      <c r="P67" s="545"/>
      <c r="Q67" s="545"/>
      <c r="R67" s="538"/>
      <c r="S67" s="538"/>
      <c r="T67" s="538"/>
      <c r="U67" s="533">
        <f t="shared" si="6"/>
        <v>0</v>
      </c>
      <c r="V67" s="533"/>
      <c r="W67" s="545"/>
      <c r="X67" s="545"/>
      <c r="Y67" s="538"/>
      <c r="Z67" s="538"/>
      <c r="AA67" s="538"/>
      <c r="AB67" s="533">
        <f t="shared" si="3"/>
        <v>0</v>
      </c>
      <c r="AC67" s="545"/>
      <c r="AD67" s="545"/>
      <c r="AE67" s="538"/>
      <c r="AF67" s="538"/>
      <c r="AG67" s="538"/>
      <c r="AH67" s="533">
        <f t="shared" si="4"/>
        <v>0</v>
      </c>
    </row>
    <row r="68" spans="1:34" s="94" customFormat="1" hidden="1" outlineLevel="1">
      <c r="A68" s="507" t="s">
        <v>741</v>
      </c>
      <c r="B68" s="540"/>
      <c r="C68" s="537"/>
      <c r="D68" s="527"/>
      <c r="E68" s="527"/>
      <c r="F68" s="527"/>
      <c r="G68" s="527"/>
      <c r="H68" s="527"/>
      <c r="I68" s="528"/>
      <c r="J68" s="529">
        <f t="shared" si="5"/>
        <v>0</v>
      </c>
      <c r="K68" s="527"/>
      <c r="L68" s="527"/>
      <c r="M68" s="527"/>
      <c r="N68" s="527"/>
      <c r="O68" s="527"/>
      <c r="P68" s="545"/>
      <c r="Q68" s="545"/>
      <c r="R68" s="538"/>
      <c r="S68" s="538"/>
      <c r="T68" s="538"/>
      <c r="U68" s="533">
        <f t="shared" si="6"/>
        <v>0</v>
      </c>
      <c r="V68" s="533"/>
      <c r="W68" s="545"/>
      <c r="X68" s="545"/>
      <c r="Y68" s="538"/>
      <c r="Z68" s="538"/>
      <c r="AA68" s="538"/>
      <c r="AB68" s="533">
        <f t="shared" si="3"/>
        <v>0</v>
      </c>
      <c r="AC68" s="545"/>
      <c r="AD68" s="545"/>
      <c r="AE68" s="538"/>
      <c r="AF68" s="538"/>
      <c r="AG68" s="538"/>
      <c r="AH68" s="533">
        <f t="shared" si="4"/>
        <v>0</v>
      </c>
    </row>
    <row r="69" spans="1:34" s="94" customFormat="1" hidden="1" outlineLevel="1">
      <c r="A69" s="507" t="s">
        <v>742</v>
      </c>
      <c r="B69" s="540"/>
      <c r="C69" s="537"/>
      <c r="D69" s="527"/>
      <c r="E69" s="527"/>
      <c r="F69" s="527"/>
      <c r="G69" s="527"/>
      <c r="H69" s="527"/>
      <c r="I69" s="528"/>
      <c r="J69" s="529">
        <f t="shared" si="5"/>
        <v>0</v>
      </c>
      <c r="K69" s="527"/>
      <c r="L69" s="527"/>
      <c r="M69" s="527"/>
      <c r="N69" s="527"/>
      <c r="O69" s="527"/>
      <c r="P69" s="545"/>
      <c r="Q69" s="545"/>
      <c r="R69" s="538"/>
      <c r="S69" s="538"/>
      <c r="T69" s="538"/>
      <c r="U69" s="533">
        <f t="shared" si="6"/>
        <v>0</v>
      </c>
      <c r="V69" s="533"/>
      <c r="W69" s="545"/>
      <c r="X69" s="545"/>
      <c r="Y69" s="538"/>
      <c r="Z69" s="538"/>
      <c r="AA69" s="538"/>
      <c r="AB69" s="533">
        <f t="shared" si="3"/>
        <v>0</v>
      </c>
      <c r="AC69" s="545"/>
      <c r="AD69" s="545"/>
      <c r="AE69" s="538"/>
      <c r="AF69" s="538"/>
      <c r="AG69" s="538"/>
      <c r="AH69" s="533">
        <f t="shared" si="4"/>
        <v>0</v>
      </c>
    </row>
    <row r="70" spans="1:34" s="94" customFormat="1" ht="31.5" hidden="1" collapsed="1">
      <c r="A70" s="546" t="s">
        <v>743</v>
      </c>
      <c r="B70" s="547" t="s">
        <v>744</v>
      </c>
      <c r="C70" s="548"/>
      <c r="D70" s="549"/>
      <c r="E70" s="549"/>
      <c r="F70" s="549"/>
      <c r="G70" s="549"/>
      <c r="H70" s="549"/>
      <c r="I70" s="550">
        <v>4</v>
      </c>
      <c r="J70" s="549">
        <f>SUM(J71:J85)</f>
        <v>6</v>
      </c>
      <c r="K70" s="549"/>
      <c r="L70" s="549">
        <f>I70</f>
        <v>4</v>
      </c>
      <c r="M70" s="549"/>
      <c r="N70" s="549"/>
      <c r="O70" s="549">
        <f>L70</f>
        <v>4</v>
      </c>
      <c r="P70" s="549">
        <f>SUM(P71:P85)</f>
        <v>6</v>
      </c>
      <c r="Q70" s="551"/>
      <c r="R70" s="552"/>
      <c r="S70" s="552"/>
      <c r="T70" s="552"/>
      <c r="U70" s="505">
        <v>19.233000000000001</v>
      </c>
      <c r="V70" s="505"/>
      <c r="W70" s="549">
        <f>SUM(W71:W85)</f>
        <v>6</v>
      </c>
      <c r="X70" s="551"/>
      <c r="Y70" s="552"/>
      <c r="Z70" s="552"/>
      <c r="AA70" s="552"/>
      <c r="AB70" s="505">
        <f>SUM(AB71:AB85)</f>
        <v>19.232999999999997</v>
      </c>
      <c r="AC70" s="549">
        <f>SUM(AC71:AC85)</f>
        <v>6</v>
      </c>
      <c r="AD70" s="551"/>
      <c r="AE70" s="552"/>
      <c r="AF70" s="552"/>
      <c r="AG70" s="552"/>
      <c r="AH70" s="505">
        <f t="shared" si="4"/>
        <v>19.232999999999997</v>
      </c>
    </row>
    <row r="71" spans="1:34" s="94" customFormat="1" hidden="1" outlineLevel="1">
      <c r="A71" s="507" t="s">
        <v>161</v>
      </c>
      <c r="B71" s="553" t="s">
        <v>745</v>
      </c>
      <c r="C71" s="527"/>
      <c r="D71" s="527"/>
      <c r="E71" s="527"/>
      <c r="F71" s="527"/>
      <c r="G71" s="527"/>
      <c r="H71" s="527"/>
      <c r="I71" s="528"/>
      <c r="J71" s="529">
        <f>P71</f>
        <v>3</v>
      </c>
      <c r="K71" s="527"/>
      <c r="L71" s="527"/>
      <c r="M71" s="527"/>
      <c r="N71" s="527"/>
      <c r="O71" s="527"/>
      <c r="P71" s="554">
        <v>3</v>
      </c>
      <c r="Q71" s="555"/>
      <c r="R71" s="538">
        <f>622+622</f>
        <v>1244</v>
      </c>
      <c r="S71" s="556">
        <v>1860</v>
      </c>
      <c r="T71" s="557">
        <v>1</v>
      </c>
      <c r="U71" s="558">
        <v>9.3119999999999994</v>
      </c>
      <c r="V71" s="558"/>
      <c r="W71" s="554">
        <v>3</v>
      </c>
      <c r="X71" s="555"/>
      <c r="Y71" s="538">
        <f>622+622</f>
        <v>1244</v>
      </c>
      <c r="Z71" s="556">
        <v>1860</v>
      </c>
      <c r="AA71" s="557">
        <v>1</v>
      </c>
      <c r="AB71" s="558">
        <f>W71*(Y71+Z71)/1000</f>
        <v>9.3119999999999994</v>
      </c>
      <c r="AC71" s="554">
        <v>3</v>
      </c>
      <c r="AD71" s="555"/>
      <c r="AE71" s="538">
        <f>622+622</f>
        <v>1244</v>
      </c>
      <c r="AF71" s="556">
        <v>1860</v>
      </c>
      <c r="AG71" s="557">
        <v>1</v>
      </c>
      <c r="AH71" s="558">
        <f t="shared" si="4"/>
        <v>9.3119999999999994</v>
      </c>
    </row>
    <row r="72" spans="1:34" s="94" customFormat="1" hidden="1" outlineLevel="1">
      <c r="A72" s="507" t="s">
        <v>164</v>
      </c>
      <c r="B72" s="553" t="s">
        <v>746</v>
      </c>
      <c r="C72" s="527"/>
      <c r="D72" s="527"/>
      <c r="E72" s="527"/>
      <c r="F72" s="527"/>
      <c r="G72" s="527"/>
      <c r="H72" s="527"/>
      <c r="I72" s="528"/>
      <c r="J72" s="529">
        <f t="shared" ref="J72:J85" si="7">P72</f>
        <v>3</v>
      </c>
      <c r="K72" s="527"/>
      <c r="L72" s="527"/>
      <c r="M72" s="527"/>
      <c r="N72" s="527"/>
      <c r="O72" s="527"/>
      <c r="P72" s="554">
        <v>3</v>
      </c>
      <c r="Q72" s="555"/>
      <c r="R72" s="538">
        <v>1034</v>
      </c>
      <c r="S72" s="556">
        <v>2273</v>
      </c>
      <c r="T72" s="557">
        <v>1</v>
      </c>
      <c r="U72" s="558">
        <v>9.9209999999999994</v>
      </c>
      <c r="V72" s="558"/>
      <c r="W72" s="554">
        <v>3</v>
      </c>
      <c r="X72" s="555"/>
      <c r="Y72" s="538">
        <v>1034</v>
      </c>
      <c r="Z72" s="556">
        <v>2273</v>
      </c>
      <c r="AA72" s="557">
        <v>1</v>
      </c>
      <c r="AB72" s="558">
        <f>W72*(Y72+Z72)/1000</f>
        <v>9.9209999999999994</v>
      </c>
      <c r="AC72" s="554">
        <v>3</v>
      </c>
      <c r="AD72" s="555"/>
      <c r="AE72" s="538">
        <v>1034</v>
      </c>
      <c r="AF72" s="556">
        <v>2273</v>
      </c>
      <c r="AG72" s="557">
        <v>1</v>
      </c>
      <c r="AH72" s="558">
        <f t="shared" si="4"/>
        <v>9.9209999999999994</v>
      </c>
    </row>
    <row r="73" spans="1:34" s="94" customFormat="1" hidden="1" outlineLevel="1">
      <c r="A73" s="507" t="s">
        <v>747</v>
      </c>
      <c r="B73" s="559"/>
      <c r="C73" s="527"/>
      <c r="D73" s="527"/>
      <c r="E73" s="527"/>
      <c r="F73" s="527"/>
      <c r="G73" s="527"/>
      <c r="H73" s="527"/>
      <c r="I73" s="528"/>
      <c r="J73" s="529">
        <f t="shared" si="7"/>
        <v>0</v>
      </c>
      <c r="K73" s="527"/>
      <c r="L73" s="527"/>
      <c r="M73" s="527"/>
      <c r="N73" s="527"/>
      <c r="O73" s="527"/>
      <c r="P73" s="555"/>
      <c r="Q73" s="555"/>
      <c r="R73" s="538"/>
      <c r="S73" s="535"/>
      <c r="T73" s="557"/>
      <c r="U73" s="558">
        <v>0</v>
      </c>
      <c r="V73" s="558"/>
      <c r="W73" s="555"/>
      <c r="X73" s="555"/>
      <c r="Y73" s="538"/>
      <c r="Z73" s="535"/>
      <c r="AA73" s="557"/>
      <c r="AB73" s="558">
        <f t="shared" si="3"/>
        <v>0</v>
      </c>
      <c r="AC73" s="555"/>
      <c r="AD73" s="555"/>
      <c r="AE73" s="538"/>
      <c r="AF73" s="535"/>
      <c r="AG73" s="557"/>
      <c r="AH73" s="558">
        <f t="shared" si="4"/>
        <v>0</v>
      </c>
    </row>
    <row r="74" spans="1:34" s="94" customFormat="1" hidden="1" outlineLevel="1">
      <c r="A74" s="507" t="s">
        <v>748</v>
      </c>
      <c r="B74" s="559"/>
      <c r="C74" s="527"/>
      <c r="D74" s="527"/>
      <c r="E74" s="527"/>
      <c r="F74" s="527"/>
      <c r="G74" s="527"/>
      <c r="H74" s="527"/>
      <c r="I74" s="528"/>
      <c r="J74" s="529">
        <f t="shared" si="7"/>
        <v>0</v>
      </c>
      <c r="K74" s="527"/>
      <c r="L74" s="527"/>
      <c r="M74" s="527"/>
      <c r="N74" s="527"/>
      <c r="O74" s="527"/>
      <c r="P74" s="555"/>
      <c r="Q74" s="555"/>
      <c r="R74" s="538"/>
      <c r="S74" s="535"/>
      <c r="T74" s="557"/>
      <c r="U74" s="558">
        <v>0</v>
      </c>
      <c r="V74" s="558"/>
      <c r="W74" s="555"/>
      <c r="X74" s="555"/>
      <c r="Y74" s="538"/>
      <c r="Z74" s="535"/>
      <c r="AA74" s="557"/>
      <c r="AB74" s="558">
        <f t="shared" si="3"/>
        <v>0</v>
      </c>
      <c r="AC74" s="555"/>
      <c r="AD74" s="555"/>
      <c r="AE74" s="538"/>
      <c r="AF74" s="535"/>
      <c r="AG74" s="557"/>
      <c r="AH74" s="558">
        <f t="shared" si="4"/>
        <v>0</v>
      </c>
    </row>
    <row r="75" spans="1:34" s="94" customFormat="1" hidden="1" outlineLevel="1">
      <c r="A75" s="507" t="s">
        <v>749</v>
      </c>
      <c r="B75" s="559"/>
      <c r="C75" s="527"/>
      <c r="D75" s="527"/>
      <c r="E75" s="527"/>
      <c r="F75" s="527"/>
      <c r="G75" s="527"/>
      <c r="H75" s="527"/>
      <c r="I75" s="528"/>
      <c r="J75" s="529">
        <f t="shared" si="7"/>
        <v>0</v>
      </c>
      <c r="K75" s="527"/>
      <c r="L75" s="527"/>
      <c r="M75" s="527"/>
      <c r="N75" s="527"/>
      <c r="O75" s="527"/>
      <c r="P75" s="555"/>
      <c r="Q75" s="555"/>
      <c r="R75" s="538"/>
      <c r="S75" s="535"/>
      <c r="T75" s="557"/>
      <c r="U75" s="558">
        <v>0</v>
      </c>
      <c r="V75" s="558"/>
      <c r="W75" s="555"/>
      <c r="X75" s="555"/>
      <c r="Y75" s="538"/>
      <c r="Z75" s="535"/>
      <c r="AA75" s="557"/>
      <c r="AB75" s="558">
        <f t="shared" si="3"/>
        <v>0</v>
      </c>
      <c r="AC75" s="555"/>
      <c r="AD75" s="555"/>
      <c r="AE75" s="538"/>
      <c r="AF75" s="535"/>
      <c r="AG75" s="557"/>
      <c r="AH75" s="558">
        <f t="shared" si="4"/>
        <v>0</v>
      </c>
    </row>
    <row r="76" spans="1:34" s="94" customFormat="1" hidden="1" outlineLevel="1">
      <c r="A76" s="507" t="s">
        <v>750</v>
      </c>
      <c r="B76" s="560"/>
      <c r="C76" s="527"/>
      <c r="D76" s="527"/>
      <c r="E76" s="527"/>
      <c r="F76" s="527"/>
      <c r="G76" s="527"/>
      <c r="H76" s="527"/>
      <c r="I76" s="528"/>
      <c r="J76" s="529">
        <f t="shared" si="7"/>
        <v>0</v>
      </c>
      <c r="K76" s="527"/>
      <c r="L76" s="527"/>
      <c r="M76" s="527"/>
      <c r="N76" s="527"/>
      <c r="O76" s="527"/>
      <c r="P76" s="555"/>
      <c r="Q76" s="555"/>
      <c r="R76" s="538"/>
      <c r="S76" s="535"/>
      <c r="T76" s="557"/>
      <c r="U76" s="558">
        <v>0</v>
      </c>
      <c r="V76" s="558"/>
      <c r="W76" s="555"/>
      <c r="X76" s="555"/>
      <c r="Y76" s="538"/>
      <c r="Z76" s="535"/>
      <c r="AA76" s="557"/>
      <c r="AB76" s="558">
        <f t="shared" si="3"/>
        <v>0</v>
      </c>
      <c r="AC76" s="555"/>
      <c r="AD76" s="555"/>
      <c r="AE76" s="538"/>
      <c r="AF76" s="535"/>
      <c r="AG76" s="557"/>
      <c r="AH76" s="558">
        <f t="shared" si="4"/>
        <v>0</v>
      </c>
    </row>
    <row r="77" spans="1:34" s="94" customFormat="1" hidden="1" outlineLevel="1">
      <c r="A77" s="507" t="s">
        <v>751</v>
      </c>
      <c r="B77" s="559"/>
      <c r="C77" s="527"/>
      <c r="D77" s="527"/>
      <c r="E77" s="527"/>
      <c r="F77" s="527"/>
      <c r="G77" s="527"/>
      <c r="H77" s="527"/>
      <c r="I77" s="528"/>
      <c r="J77" s="529">
        <f t="shared" si="7"/>
        <v>0</v>
      </c>
      <c r="K77" s="527"/>
      <c r="L77" s="527"/>
      <c r="M77" s="527"/>
      <c r="N77" s="527"/>
      <c r="O77" s="527"/>
      <c r="P77" s="555"/>
      <c r="Q77" s="555"/>
      <c r="R77" s="538"/>
      <c r="S77" s="535"/>
      <c r="T77" s="557"/>
      <c r="U77" s="558">
        <v>0</v>
      </c>
      <c r="V77" s="558"/>
      <c r="W77" s="555"/>
      <c r="X77" s="555"/>
      <c r="Y77" s="538"/>
      <c r="Z77" s="535"/>
      <c r="AA77" s="557"/>
      <c r="AB77" s="558">
        <f t="shared" si="3"/>
        <v>0</v>
      </c>
      <c r="AC77" s="555"/>
      <c r="AD77" s="555"/>
      <c r="AE77" s="538"/>
      <c r="AF77" s="535"/>
      <c r="AG77" s="557"/>
      <c r="AH77" s="558">
        <f t="shared" si="4"/>
        <v>0</v>
      </c>
    </row>
    <row r="78" spans="1:34" s="94" customFormat="1" ht="23.25" hidden="1" customHeight="1" outlineLevel="1">
      <c r="A78" s="507" t="s">
        <v>752</v>
      </c>
      <c r="B78" s="560"/>
      <c r="C78" s="527"/>
      <c r="D78" s="527"/>
      <c r="E78" s="527"/>
      <c r="F78" s="527"/>
      <c r="G78" s="527"/>
      <c r="H78" s="527"/>
      <c r="I78" s="528"/>
      <c r="J78" s="529">
        <f t="shared" si="7"/>
        <v>0</v>
      </c>
      <c r="K78" s="527"/>
      <c r="L78" s="527"/>
      <c r="M78" s="527"/>
      <c r="N78" s="527"/>
      <c r="O78" s="527"/>
      <c r="P78" s="555"/>
      <c r="Q78" s="555"/>
      <c r="R78" s="538"/>
      <c r="S78" s="535"/>
      <c r="T78" s="557"/>
      <c r="U78" s="558">
        <v>0</v>
      </c>
      <c r="V78" s="558"/>
      <c r="W78" s="555"/>
      <c r="X78" s="555"/>
      <c r="Y78" s="538"/>
      <c r="Z78" s="535"/>
      <c r="AA78" s="557"/>
      <c r="AB78" s="558">
        <f t="shared" si="3"/>
        <v>0</v>
      </c>
      <c r="AC78" s="555"/>
      <c r="AD78" s="555"/>
      <c r="AE78" s="538"/>
      <c r="AF78" s="535"/>
      <c r="AG78" s="557"/>
      <c r="AH78" s="558">
        <f t="shared" si="4"/>
        <v>0</v>
      </c>
    </row>
    <row r="79" spans="1:34" s="94" customFormat="1" hidden="1" outlineLevel="1">
      <c r="A79" s="507" t="s">
        <v>753</v>
      </c>
      <c r="B79" s="561"/>
      <c r="C79" s="527"/>
      <c r="D79" s="527"/>
      <c r="E79" s="527"/>
      <c r="F79" s="527"/>
      <c r="G79" s="527"/>
      <c r="H79" s="527"/>
      <c r="I79" s="528"/>
      <c r="J79" s="529">
        <f t="shared" si="7"/>
        <v>0</v>
      </c>
      <c r="K79" s="527"/>
      <c r="L79" s="527"/>
      <c r="M79" s="527"/>
      <c r="N79" s="527"/>
      <c r="O79" s="527"/>
      <c r="P79" s="562"/>
      <c r="Q79" s="562"/>
      <c r="R79" s="538"/>
      <c r="S79" s="535"/>
      <c r="T79" s="557"/>
      <c r="U79" s="558">
        <v>0</v>
      </c>
      <c r="V79" s="558"/>
      <c r="W79" s="562"/>
      <c r="X79" s="562"/>
      <c r="Y79" s="538"/>
      <c r="Z79" s="535"/>
      <c r="AA79" s="557"/>
      <c r="AB79" s="558">
        <f t="shared" si="3"/>
        <v>0</v>
      </c>
      <c r="AC79" s="562"/>
      <c r="AD79" s="562"/>
      <c r="AE79" s="538"/>
      <c r="AF79" s="535"/>
      <c r="AG79" s="557"/>
      <c r="AH79" s="558">
        <f t="shared" si="4"/>
        <v>0</v>
      </c>
    </row>
    <row r="80" spans="1:34" s="94" customFormat="1" hidden="1" outlineLevel="1">
      <c r="A80" s="507" t="s">
        <v>754</v>
      </c>
      <c r="B80" s="563"/>
      <c r="C80" s="527"/>
      <c r="D80" s="527"/>
      <c r="E80" s="527"/>
      <c r="F80" s="527"/>
      <c r="G80" s="527"/>
      <c r="H80" s="527"/>
      <c r="I80" s="528"/>
      <c r="J80" s="529">
        <f t="shared" si="7"/>
        <v>0</v>
      </c>
      <c r="K80" s="527"/>
      <c r="L80" s="527"/>
      <c r="M80" s="527"/>
      <c r="N80" s="527"/>
      <c r="O80" s="527"/>
      <c r="P80" s="564"/>
      <c r="Q80" s="564"/>
      <c r="R80" s="538"/>
      <c r="S80" s="535"/>
      <c r="T80" s="557"/>
      <c r="U80" s="558">
        <v>0</v>
      </c>
      <c r="V80" s="558"/>
      <c r="W80" s="564"/>
      <c r="X80" s="564"/>
      <c r="Y80" s="538"/>
      <c r="Z80" s="535"/>
      <c r="AA80" s="557"/>
      <c r="AB80" s="558">
        <f t="shared" si="3"/>
        <v>0</v>
      </c>
      <c r="AC80" s="564"/>
      <c r="AD80" s="564"/>
      <c r="AE80" s="538"/>
      <c r="AF80" s="535"/>
      <c r="AG80" s="557"/>
      <c r="AH80" s="558">
        <f t="shared" si="4"/>
        <v>0</v>
      </c>
    </row>
    <row r="81" spans="1:34" s="94" customFormat="1" hidden="1" outlineLevel="1">
      <c r="A81" s="507" t="s">
        <v>755</v>
      </c>
      <c r="B81" s="559"/>
      <c r="C81" s="527"/>
      <c r="D81" s="527"/>
      <c r="E81" s="527"/>
      <c r="F81" s="527"/>
      <c r="G81" s="527"/>
      <c r="H81" s="527"/>
      <c r="I81" s="528"/>
      <c r="J81" s="529">
        <f t="shared" si="7"/>
        <v>0</v>
      </c>
      <c r="K81" s="527"/>
      <c r="L81" s="527"/>
      <c r="M81" s="527"/>
      <c r="N81" s="527"/>
      <c r="O81" s="527"/>
      <c r="P81" s="555"/>
      <c r="Q81" s="555"/>
      <c r="R81" s="538"/>
      <c r="S81" s="535"/>
      <c r="T81" s="557"/>
      <c r="U81" s="558">
        <v>0</v>
      </c>
      <c r="V81" s="558"/>
      <c r="W81" s="555"/>
      <c r="X81" s="555"/>
      <c r="Y81" s="538"/>
      <c r="Z81" s="535"/>
      <c r="AA81" s="557"/>
      <c r="AB81" s="558">
        <f t="shared" si="3"/>
        <v>0</v>
      </c>
      <c r="AC81" s="555"/>
      <c r="AD81" s="555"/>
      <c r="AE81" s="538"/>
      <c r="AF81" s="535"/>
      <c r="AG81" s="557"/>
      <c r="AH81" s="558">
        <f t="shared" si="4"/>
        <v>0</v>
      </c>
    </row>
    <row r="82" spans="1:34" s="94" customFormat="1" hidden="1" outlineLevel="1">
      <c r="A82" s="507" t="s">
        <v>756</v>
      </c>
      <c r="B82" s="559"/>
      <c r="C82" s="527"/>
      <c r="D82" s="527"/>
      <c r="E82" s="527"/>
      <c r="F82" s="527"/>
      <c r="G82" s="527"/>
      <c r="H82" s="527"/>
      <c r="I82" s="528"/>
      <c r="J82" s="529">
        <f t="shared" si="7"/>
        <v>0</v>
      </c>
      <c r="K82" s="527"/>
      <c r="L82" s="527"/>
      <c r="M82" s="527"/>
      <c r="N82" s="527"/>
      <c r="O82" s="527"/>
      <c r="P82" s="555"/>
      <c r="Q82" s="555"/>
      <c r="R82" s="538"/>
      <c r="S82" s="535"/>
      <c r="T82" s="557"/>
      <c r="U82" s="558">
        <v>0</v>
      </c>
      <c r="V82" s="558"/>
      <c r="W82" s="555"/>
      <c r="X82" s="555"/>
      <c r="Y82" s="538"/>
      <c r="Z82" s="535"/>
      <c r="AA82" s="557"/>
      <c r="AB82" s="558">
        <f t="shared" si="3"/>
        <v>0</v>
      </c>
      <c r="AC82" s="555"/>
      <c r="AD82" s="555"/>
      <c r="AE82" s="538"/>
      <c r="AF82" s="535"/>
      <c r="AG82" s="557"/>
      <c r="AH82" s="558">
        <f t="shared" si="4"/>
        <v>0</v>
      </c>
    </row>
    <row r="83" spans="1:34" s="94" customFormat="1" hidden="1" outlineLevel="1">
      <c r="A83" s="507" t="s">
        <v>757</v>
      </c>
      <c r="B83" s="559"/>
      <c r="C83" s="527"/>
      <c r="D83" s="527"/>
      <c r="E83" s="527"/>
      <c r="F83" s="527"/>
      <c r="G83" s="527"/>
      <c r="H83" s="527"/>
      <c r="I83" s="528"/>
      <c r="J83" s="529">
        <f t="shared" si="7"/>
        <v>0</v>
      </c>
      <c r="K83" s="527"/>
      <c r="L83" s="527"/>
      <c r="M83" s="527"/>
      <c r="N83" s="527"/>
      <c r="O83" s="527"/>
      <c r="P83" s="555"/>
      <c r="Q83" s="555"/>
      <c r="R83" s="538"/>
      <c r="S83" s="535"/>
      <c r="T83" s="557"/>
      <c r="U83" s="558">
        <v>0</v>
      </c>
      <c r="V83" s="558"/>
      <c r="W83" s="555"/>
      <c r="X83" s="555"/>
      <c r="Y83" s="538"/>
      <c r="Z83" s="535"/>
      <c r="AA83" s="557"/>
      <c r="AB83" s="558">
        <f t="shared" si="3"/>
        <v>0</v>
      </c>
      <c r="AC83" s="555"/>
      <c r="AD83" s="555"/>
      <c r="AE83" s="538"/>
      <c r="AF83" s="535"/>
      <c r="AG83" s="557"/>
      <c r="AH83" s="558">
        <f t="shared" si="4"/>
        <v>0</v>
      </c>
    </row>
    <row r="84" spans="1:34" s="94" customFormat="1" hidden="1" outlineLevel="1">
      <c r="A84" s="507" t="s">
        <v>758</v>
      </c>
      <c r="B84" s="534"/>
      <c r="C84" s="527"/>
      <c r="D84" s="527"/>
      <c r="E84" s="527"/>
      <c r="F84" s="527"/>
      <c r="G84" s="527"/>
      <c r="H84" s="527"/>
      <c r="I84" s="528"/>
      <c r="J84" s="529">
        <f t="shared" si="7"/>
        <v>0</v>
      </c>
      <c r="K84" s="527"/>
      <c r="L84" s="527"/>
      <c r="M84" s="527"/>
      <c r="N84" s="527"/>
      <c r="O84" s="527"/>
      <c r="P84" s="555"/>
      <c r="Q84" s="555"/>
      <c r="R84" s="538"/>
      <c r="S84" s="535"/>
      <c r="T84" s="557"/>
      <c r="U84" s="558">
        <v>0</v>
      </c>
      <c r="V84" s="558"/>
      <c r="W84" s="555"/>
      <c r="X84" s="555"/>
      <c r="Y84" s="538"/>
      <c r="Z84" s="535"/>
      <c r="AA84" s="557"/>
      <c r="AB84" s="558">
        <f t="shared" si="3"/>
        <v>0</v>
      </c>
      <c r="AC84" s="555"/>
      <c r="AD84" s="555"/>
      <c r="AE84" s="538"/>
      <c r="AF84" s="535"/>
      <c r="AG84" s="557"/>
      <c r="AH84" s="558">
        <f t="shared" si="4"/>
        <v>0</v>
      </c>
    </row>
    <row r="85" spans="1:34" s="94" customFormat="1" hidden="1" outlineLevel="1">
      <c r="A85" s="507" t="s">
        <v>759</v>
      </c>
      <c r="B85" s="534"/>
      <c r="C85" s="527"/>
      <c r="D85" s="527"/>
      <c r="E85" s="527"/>
      <c r="F85" s="527"/>
      <c r="G85" s="527"/>
      <c r="H85" s="527"/>
      <c r="I85" s="528"/>
      <c r="J85" s="529">
        <f t="shared" si="7"/>
        <v>0</v>
      </c>
      <c r="K85" s="527"/>
      <c r="L85" s="527"/>
      <c r="M85" s="527"/>
      <c r="N85" s="527"/>
      <c r="O85" s="527"/>
      <c r="P85" s="555"/>
      <c r="Q85" s="555"/>
      <c r="R85" s="538"/>
      <c r="S85" s="535"/>
      <c r="T85" s="557"/>
      <c r="U85" s="558">
        <v>0</v>
      </c>
      <c r="V85" s="558"/>
      <c r="W85" s="555"/>
      <c r="X85" s="555"/>
      <c r="Y85" s="538"/>
      <c r="Z85" s="535"/>
      <c r="AA85" s="557"/>
      <c r="AB85" s="558">
        <f t="shared" si="3"/>
        <v>0</v>
      </c>
      <c r="AC85" s="555"/>
      <c r="AD85" s="555"/>
      <c r="AE85" s="538"/>
      <c r="AF85" s="535"/>
      <c r="AG85" s="557"/>
      <c r="AH85" s="558">
        <f t="shared" si="4"/>
        <v>0</v>
      </c>
    </row>
    <row r="86" spans="1:34" s="506" customFormat="1" ht="31.5" hidden="1" collapsed="1">
      <c r="A86" s="546" t="s">
        <v>760</v>
      </c>
      <c r="B86" s="547" t="s">
        <v>761</v>
      </c>
      <c r="C86" s="548"/>
      <c r="D86" s="549"/>
      <c r="E86" s="549"/>
      <c r="F86" s="549"/>
      <c r="G86" s="549"/>
      <c r="H86" s="549"/>
      <c r="I86" s="550">
        <v>5</v>
      </c>
      <c r="J86" s="565">
        <f>SUM(J87:J102)</f>
        <v>6</v>
      </c>
      <c r="K86" s="549"/>
      <c r="L86" s="549">
        <f>I86</f>
        <v>5</v>
      </c>
      <c r="M86" s="549"/>
      <c r="N86" s="549"/>
      <c r="O86" s="549">
        <f>L86</f>
        <v>5</v>
      </c>
      <c r="P86" s="549">
        <f>SUM(P87:P102)</f>
        <v>6</v>
      </c>
      <c r="Q86" s="551"/>
      <c r="R86" s="552"/>
      <c r="S86" s="552"/>
      <c r="T86" s="552"/>
      <c r="U86" s="505">
        <f>SUM(U87:U102)</f>
        <v>22.974</v>
      </c>
      <c r="V86" s="505"/>
      <c r="W86" s="566">
        <f>SUM(W87:W102)</f>
        <v>6</v>
      </c>
      <c r="X86" s="551"/>
      <c r="Y86" s="552"/>
      <c r="Z86" s="552"/>
      <c r="AA86" s="552"/>
      <c r="AB86" s="505">
        <f t="shared" ref="AB86:AB149" si="8">U86</f>
        <v>22.974</v>
      </c>
      <c r="AC86" s="566">
        <f>SUM(AC87:AC102)</f>
        <v>6</v>
      </c>
      <c r="AD86" s="551"/>
      <c r="AE86" s="552"/>
      <c r="AF86" s="552"/>
      <c r="AG86" s="552"/>
      <c r="AH86" s="505">
        <f t="shared" ref="AH86:AH149" si="9">AB86</f>
        <v>22.974</v>
      </c>
    </row>
    <row r="87" spans="1:34" s="94" customFormat="1" ht="24" hidden="1" outlineLevel="1">
      <c r="A87" s="507" t="s">
        <v>762</v>
      </c>
      <c r="B87" s="567" t="s">
        <v>763</v>
      </c>
      <c r="C87" s="568"/>
      <c r="D87" s="527"/>
      <c r="E87" s="527"/>
      <c r="F87" s="527"/>
      <c r="G87" s="527"/>
      <c r="H87" s="527"/>
      <c r="I87" s="528"/>
      <c r="J87" s="569">
        <f>P87</f>
        <v>1</v>
      </c>
      <c r="K87" s="527"/>
      <c r="L87" s="527"/>
      <c r="M87" s="527"/>
      <c r="N87" s="527"/>
      <c r="O87" s="527"/>
      <c r="P87" s="570">
        <v>1</v>
      </c>
      <c r="Q87" s="571">
        <v>24119.15</v>
      </c>
      <c r="R87" s="538">
        <v>622</v>
      </c>
      <c r="S87" s="556">
        <v>3207</v>
      </c>
      <c r="T87" s="557">
        <v>1</v>
      </c>
      <c r="U87" s="558">
        <f>(R87+S87)/1000</f>
        <v>3.8290000000000002</v>
      </c>
      <c r="V87" s="558"/>
      <c r="W87" s="570">
        <v>1</v>
      </c>
      <c r="X87" s="571">
        <v>24119.15</v>
      </c>
      <c r="Y87" s="538">
        <v>622</v>
      </c>
      <c r="Z87" s="556">
        <v>3207</v>
      </c>
      <c r="AA87" s="557">
        <v>1</v>
      </c>
      <c r="AB87" s="558">
        <f t="shared" si="8"/>
        <v>3.8290000000000002</v>
      </c>
      <c r="AC87" s="570">
        <v>1</v>
      </c>
      <c r="AD87" s="571">
        <v>24119.15</v>
      </c>
      <c r="AE87" s="538">
        <v>622</v>
      </c>
      <c r="AF87" s="556">
        <v>3207</v>
      </c>
      <c r="AG87" s="557">
        <v>1</v>
      </c>
      <c r="AH87" s="558">
        <f t="shared" si="9"/>
        <v>3.8290000000000002</v>
      </c>
    </row>
    <row r="88" spans="1:34" s="94" customFormat="1" ht="24" hidden="1" outlineLevel="1">
      <c r="A88" s="507" t="s">
        <v>764</v>
      </c>
      <c r="B88" s="567" t="s">
        <v>763</v>
      </c>
      <c r="C88" s="568"/>
      <c r="D88" s="527"/>
      <c r="E88" s="527"/>
      <c r="F88" s="527"/>
      <c r="G88" s="527"/>
      <c r="H88" s="527"/>
      <c r="I88" s="528"/>
      <c r="J88" s="569">
        <f t="shared" ref="J88:J102" si="10">P88</f>
        <v>1</v>
      </c>
      <c r="K88" s="527"/>
      <c r="L88" s="527"/>
      <c r="M88" s="527"/>
      <c r="N88" s="527"/>
      <c r="O88" s="527"/>
      <c r="P88" s="570">
        <v>1</v>
      </c>
      <c r="Q88" s="571">
        <v>24119.15</v>
      </c>
      <c r="R88" s="538">
        <v>622</v>
      </c>
      <c r="S88" s="556">
        <v>3207</v>
      </c>
      <c r="T88" s="557">
        <v>1</v>
      </c>
      <c r="U88" s="558">
        <f t="shared" ref="U88:U102" si="11">(R88+S88)/1000</f>
        <v>3.8290000000000002</v>
      </c>
      <c r="V88" s="558"/>
      <c r="W88" s="570">
        <v>1</v>
      </c>
      <c r="X88" s="571">
        <v>24119.15</v>
      </c>
      <c r="Y88" s="538">
        <v>622</v>
      </c>
      <c r="Z88" s="556">
        <v>3207</v>
      </c>
      <c r="AA88" s="557">
        <v>1</v>
      </c>
      <c r="AB88" s="558">
        <f t="shared" si="8"/>
        <v>3.8290000000000002</v>
      </c>
      <c r="AC88" s="570">
        <v>1</v>
      </c>
      <c r="AD88" s="571">
        <v>24119.15</v>
      </c>
      <c r="AE88" s="538">
        <v>622</v>
      </c>
      <c r="AF88" s="556">
        <v>3207</v>
      </c>
      <c r="AG88" s="557">
        <v>1</v>
      </c>
      <c r="AH88" s="558">
        <f t="shared" si="9"/>
        <v>3.8290000000000002</v>
      </c>
    </row>
    <row r="89" spans="1:34" s="94" customFormat="1" ht="24" hidden="1" outlineLevel="1">
      <c r="A89" s="507" t="s">
        <v>765</v>
      </c>
      <c r="B89" s="567" t="s">
        <v>763</v>
      </c>
      <c r="C89" s="568"/>
      <c r="D89" s="527"/>
      <c r="E89" s="527"/>
      <c r="F89" s="527"/>
      <c r="G89" s="527"/>
      <c r="H89" s="527"/>
      <c r="I89" s="528"/>
      <c r="J89" s="569">
        <f t="shared" si="10"/>
        <v>1</v>
      </c>
      <c r="K89" s="527"/>
      <c r="L89" s="527"/>
      <c r="M89" s="527"/>
      <c r="N89" s="527"/>
      <c r="O89" s="527"/>
      <c r="P89" s="570">
        <v>1</v>
      </c>
      <c r="Q89" s="571">
        <v>24119.14</v>
      </c>
      <c r="R89" s="538">
        <v>622</v>
      </c>
      <c r="S89" s="556">
        <v>3207</v>
      </c>
      <c r="T89" s="557">
        <v>1</v>
      </c>
      <c r="U89" s="558">
        <f t="shared" si="11"/>
        <v>3.8290000000000002</v>
      </c>
      <c r="V89" s="558"/>
      <c r="W89" s="570">
        <v>1</v>
      </c>
      <c r="X89" s="571">
        <v>24119.14</v>
      </c>
      <c r="Y89" s="538">
        <v>622</v>
      </c>
      <c r="Z89" s="556">
        <v>3207</v>
      </c>
      <c r="AA89" s="557">
        <v>1</v>
      </c>
      <c r="AB89" s="558">
        <f t="shared" si="8"/>
        <v>3.8290000000000002</v>
      </c>
      <c r="AC89" s="570">
        <v>1</v>
      </c>
      <c r="AD89" s="571">
        <v>24119.14</v>
      </c>
      <c r="AE89" s="538">
        <v>622</v>
      </c>
      <c r="AF89" s="556">
        <v>3207</v>
      </c>
      <c r="AG89" s="557">
        <v>1</v>
      </c>
      <c r="AH89" s="558">
        <f t="shared" si="9"/>
        <v>3.8290000000000002</v>
      </c>
    </row>
    <row r="90" spans="1:34" s="94" customFormat="1" ht="24" hidden="1" outlineLevel="1">
      <c r="A90" s="507" t="s">
        <v>766</v>
      </c>
      <c r="B90" s="567" t="s">
        <v>767</v>
      </c>
      <c r="C90" s="568"/>
      <c r="D90" s="527"/>
      <c r="E90" s="527"/>
      <c r="F90" s="527"/>
      <c r="G90" s="527"/>
      <c r="H90" s="527"/>
      <c r="I90" s="528"/>
      <c r="J90" s="569">
        <f t="shared" si="10"/>
        <v>1</v>
      </c>
      <c r="K90" s="527"/>
      <c r="L90" s="527"/>
      <c r="M90" s="527"/>
      <c r="N90" s="527"/>
      <c r="O90" s="527"/>
      <c r="P90" s="570">
        <v>1</v>
      </c>
      <c r="Q90" s="571">
        <v>17043.75</v>
      </c>
      <c r="R90" s="538">
        <v>622</v>
      </c>
      <c r="S90" s="556">
        <v>3207</v>
      </c>
      <c r="T90" s="557">
        <v>1</v>
      </c>
      <c r="U90" s="558">
        <f t="shared" si="11"/>
        <v>3.8290000000000002</v>
      </c>
      <c r="V90" s="558"/>
      <c r="W90" s="570">
        <v>1</v>
      </c>
      <c r="X90" s="571">
        <v>17043.75</v>
      </c>
      <c r="Y90" s="538">
        <v>622</v>
      </c>
      <c r="Z90" s="556">
        <v>3207</v>
      </c>
      <c r="AA90" s="557">
        <v>1</v>
      </c>
      <c r="AB90" s="558">
        <f t="shared" si="8"/>
        <v>3.8290000000000002</v>
      </c>
      <c r="AC90" s="570">
        <v>1</v>
      </c>
      <c r="AD90" s="571">
        <v>17043.75</v>
      </c>
      <c r="AE90" s="538">
        <v>622</v>
      </c>
      <c r="AF90" s="556">
        <v>3207</v>
      </c>
      <c r="AG90" s="557">
        <v>1</v>
      </c>
      <c r="AH90" s="558">
        <f t="shared" si="9"/>
        <v>3.8290000000000002</v>
      </c>
    </row>
    <row r="91" spans="1:34" s="94" customFormat="1" hidden="1" outlineLevel="1">
      <c r="A91" s="507" t="s">
        <v>768</v>
      </c>
      <c r="B91" s="567" t="s">
        <v>769</v>
      </c>
      <c r="C91" s="568"/>
      <c r="D91" s="527"/>
      <c r="E91" s="527"/>
      <c r="F91" s="527"/>
      <c r="G91" s="527"/>
      <c r="H91" s="527"/>
      <c r="I91" s="528"/>
      <c r="J91" s="569">
        <f t="shared" si="10"/>
        <v>1</v>
      </c>
      <c r="K91" s="527"/>
      <c r="L91" s="527"/>
      <c r="M91" s="527"/>
      <c r="N91" s="527"/>
      <c r="O91" s="527"/>
      <c r="P91" s="570">
        <v>1</v>
      </c>
      <c r="Q91" s="571">
        <v>10490.06</v>
      </c>
      <c r="R91" s="538">
        <v>622</v>
      </c>
      <c r="S91" s="556">
        <v>3207</v>
      </c>
      <c r="T91" s="557">
        <v>1</v>
      </c>
      <c r="U91" s="558">
        <f t="shared" si="11"/>
        <v>3.8290000000000002</v>
      </c>
      <c r="V91" s="558"/>
      <c r="W91" s="570">
        <v>1</v>
      </c>
      <c r="X91" s="571">
        <v>10490.06</v>
      </c>
      <c r="Y91" s="538">
        <v>622</v>
      </c>
      <c r="Z91" s="556">
        <v>3207</v>
      </c>
      <c r="AA91" s="557">
        <v>1</v>
      </c>
      <c r="AB91" s="558">
        <f t="shared" si="8"/>
        <v>3.8290000000000002</v>
      </c>
      <c r="AC91" s="570">
        <v>1</v>
      </c>
      <c r="AD91" s="571">
        <v>10490.06</v>
      </c>
      <c r="AE91" s="538">
        <v>622</v>
      </c>
      <c r="AF91" s="556">
        <v>3207</v>
      </c>
      <c r="AG91" s="557">
        <v>1</v>
      </c>
      <c r="AH91" s="558">
        <f t="shared" si="9"/>
        <v>3.8290000000000002</v>
      </c>
    </row>
    <row r="92" spans="1:34" s="94" customFormat="1" hidden="1" outlineLevel="1">
      <c r="A92" s="507" t="s">
        <v>770</v>
      </c>
      <c r="B92" s="567" t="s">
        <v>771</v>
      </c>
      <c r="C92" s="568"/>
      <c r="D92" s="527"/>
      <c r="E92" s="527"/>
      <c r="F92" s="527"/>
      <c r="G92" s="527"/>
      <c r="H92" s="527"/>
      <c r="I92" s="528"/>
      <c r="J92" s="569">
        <f t="shared" si="10"/>
        <v>1</v>
      </c>
      <c r="K92" s="527"/>
      <c r="L92" s="527"/>
      <c r="M92" s="527"/>
      <c r="N92" s="527"/>
      <c r="O92" s="527"/>
      <c r="P92" s="570">
        <v>1</v>
      </c>
      <c r="Q92" s="571">
        <v>40300</v>
      </c>
      <c r="R92" s="538">
        <v>622</v>
      </c>
      <c r="S92" s="556">
        <v>3207</v>
      </c>
      <c r="T92" s="557">
        <v>1</v>
      </c>
      <c r="U92" s="558">
        <f t="shared" si="11"/>
        <v>3.8290000000000002</v>
      </c>
      <c r="V92" s="558"/>
      <c r="W92" s="570">
        <v>1</v>
      </c>
      <c r="X92" s="571">
        <v>40300</v>
      </c>
      <c r="Y92" s="538">
        <v>622</v>
      </c>
      <c r="Z92" s="556">
        <v>3207</v>
      </c>
      <c r="AA92" s="557">
        <v>1</v>
      </c>
      <c r="AB92" s="558">
        <f t="shared" si="8"/>
        <v>3.8290000000000002</v>
      </c>
      <c r="AC92" s="570">
        <v>1</v>
      </c>
      <c r="AD92" s="571">
        <v>40300</v>
      </c>
      <c r="AE92" s="538">
        <v>622</v>
      </c>
      <c r="AF92" s="556">
        <v>3207</v>
      </c>
      <c r="AG92" s="557">
        <v>1</v>
      </c>
      <c r="AH92" s="558">
        <f t="shared" si="9"/>
        <v>3.8290000000000002</v>
      </c>
    </row>
    <row r="93" spans="1:34" s="94" customFormat="1" hidden="1" outlineLevel="1">
      <c r="A93" s="507" t="s">
        <v>772</v>
      </c>
      <c r="B93" s="539"/>
      <c r="C93" s="568"/>
      <c r="D93" s="527"/>
      <c r="E93" s="527"/>
      <c r="F93" s="527"/>
      <c r="G93" s="527"/>
      <c r="H93" s="527"/>
      <c r="I93" s="528"/>
      <c r="J93" s="569">
        <f t="shared" si="10"/>
        <v>0</v>
      </c>
      <c r="K93" s="527"/>
      <c r="L93" s="527"/>
      <c r="M93" s="527"/>
      <c r="N93" s="527"/>
      <c r="O93" s="527"/>
      <c r="P93" s="555"/>
      <c r="Q93" s="555"/>
      <c r="R93" s="538"/>
      <c r="S93" s="535"/>
      <c r="T93" s="557"/>
      <c r="U93" s="558">
        <f t="shared" si="11"/>
        <v>0</v>
      </c>
      <c r="V93" s="558"/>
      <c r="W93" s="555"/>
      <c r="X93" s="555"/>
      <c r="Y93" s="538"/>
      <c r="Z93" s="535"/>
      <c r="AA93" s="557"/>
      <c r="AB93" s="558">
        <f t="shared" si="8"/>
        <v>0</v>
      </c>
      <c r="AC93" s="555"/>
      <c r="AD93" s="555"/>
      <c r="AE93" s="538"/>
      <c r="AF93" s="535"/>
      <c r="AG93" s="557"/>
      <c r="AH93" s="558">
        <f t="shared" si="9"/>
        <v>0</v>
      </c>
    </row>
    <row r="94" spans="1:34" s="94" customFormat="1" hidden="1" outlineLevel="1">
      <c r="A94" s="507" t="s">
        <v>773</v>
      </c>
      <c r="B94" s="539"/>
      <c r="C94" s="568"/>
      <c r="D94" s="527"/>
      <c r="E94" s="527"/>
      <c r="F94" s="527"/>
      <c r="G94" s="527"/>
      <c r="H94" s="527"/>
      <c r="I94" s="528"/>
      <c r="J94" s="569">
        <f t="shared" si="10"/>
        <v>0</v>
      </c>
      <c r="K94" s="527"/>
      <c r="L94" s="527"/>
      <c r="M94" s="527"/>
      <c r="N94" s="527"/>
      <c r="O94" s="527"/>
      <c r="P94" s="555"/>
      <c r="Q94" s="555"/>
      <c r="R94" s="538"/>
      <c r="S94" s="535"/>
      <c r="T94" s="557"/>
      <c r="U94" s="558">
        <f t="shared" si="11"/>
        <v>0</v>
      </c>
      <c r="V94" s="558"/>
      <c r="W94" s="555"/>
      <c r="X94" s="555"/>
      <c r="Y94" s="538"/>
      <c r="Z94" s="535"/>
      <c r="AA94" s="557"/>
      <c r="AB94" s="558">
        <f t="shared" si="8"/>
        <v>0</v>
      </c>
      <c r="AC94" s="555"/>
      <c r="AD94" s="555"/>
      <c r="AE94" s="538"/>
      <c r="AF94" s="535"/>
      <c r="AG94" s="557"/>
      <c r="AH94" s="558">
        <f t="shared" si="9"/>
        <v>0</v>
      </c>
    </row>
    <row r="95" spans="1:34" s="94" customFormat="1" hidden="1" outlineLevel="1">
      <c r="A95" s="507" t="s">
        <v>774</v>
      </c>
      <c r="B95" s="539"/>
      <c r="C95" s="568"/>
      <c r="D95" s="527"/>
      <c r="E95" s="527"/>
      <c r="F95" s="527"/>
      <c r="G95" s="527"/>
      <c r="H95" s="527"/>
      <c r="I95" s="528"/>
      <c r="J95" s="569">
        <f t="shared" si="10"/>
        <v>0</v>
      </c>
      <c r="K95" s="527"/>
      <c r="L95" s="527"/>
      <c r="M95" s="527"/>
      <c r="N95" s="527"/>
      <c r="O95" s="527"/>
      <c r="P95" s="555"/>
      <c r="Q95" s="555"/>
      <c r="R95" s="538"/>
      <c r="S95" s="535"/>
      <c r="T95" s="557"/>
      <c r="U95" s="558">
        <f t="shared" si="11"/>
        <v>0</v>
      </c>
      <c r="V95" s="558"/>
      <c r="W95" s="555"/>
      <c r="X95" s="555"/>
      <c r="Y95" s="538"/>
      <c r="Z95" s="535"/>
      <c r="AA95" s="557"/>
      <c r="AB95" s="558">
        <f t="shared" si="8"/>
        <v>0</v>
      </c>
      <c r="AC95" s="555"/>
      <c r="AD95" s="555"/>
      <c r="AE95" s="538"/>
      <c r="AF95" s="535"/>
      <c r="AG95" s="557"/>
      <c r="AH95" s="558">
        <f t="shared" si="9"/>
        <v>0</v>
      </c>
    </row>
    <row r="96" spans="1:34" s="94" customFormat="1" hidden="1" outlineLevel="1">
      <c r="A96" s="507" t="s">
        <v>775</v>
      </c>
      <c r="B96" s="539"/>
      <c r="C96" s="568"/>
      <c r="D96" s="527"/>
      <c r="E96" s="527"/>
      <c r="F96" s="527"/>
      <c r="G96" s="527"/>
      <c r="H96" s="527"/>
      <c r="I96" s="528"/>
      <c r="J96" s="569">
        <f t="shared" si="10"/>
        <v>0</v>
      </c>
      <c r="K96" s="527"/>
      <c r="L96" s="527"/>
      <c r="M96" s="527"/>
      <c r="N96" s="527"/>
      <c r="O96" s="527"/>
      <c r="P96" s="555"/>
      <c r="Q96" s="555"/>
      <c r="R96" s="538"/>
      <c r="S96" s="535"/>
      <c r="T96" s="557"/>
      <c r="U96" s="558">
        <f t="shared" si="11"/>
        <v>0</v>
      </c>
      <c r="V96" s="558"/>
      <c r="W96" s="555"/>
      <c r="X96" s="555"/>
      <c r="Y96" s="538"/>
      <c r="Z96" s="535"/>
      <c r="AA96" s="557"/>
      <c r="AB96" s="558">
        <f t="shared" si="8"/>
        <v>0</v>
      </c>
      <c r="AC96" s="555"/>
      <c r="AD96" s="555"/>
      <c r="AE96" s="538"/>
      <c r="AF96" s="535"/>
      <c r="AG96" s="557"/>
      <c r="AH96" s="558">
        <f t="shared" si="9"/>
        <v>0</v>
      </c>
    </row>
    <row r="97" spans="1:34" s="94" customFormat="1" hidden="1" outlineLevel="1">
      <c r="A97" s="507" t="s">
        <v>776</v>
      </c>
      <c r="B97" s="539"/>
      <c r="C97" s="568"/>
      <c r="D97" s="527"/>
      <c r="E97" s="527"/>
      <c r="F97" s="527"/>
      <c r="G97" s="527"/>
      <c r="H97" s="527"/>
      <c r="I97" s="528"/>
      <c r="J97" s="569">
        <f t="shared" si="10"/>
        <v>0</v>
      </c>
      <c r="K97" s="527"/>
      <c r="L97" s="527"/>
      <c r="M97" s="527"/>
      <c r="N97" s="527"/>
      <c r="O97" s="527"/>
      <c r="P97" s="555"/>
      <c r="Q97" s="555"/>
      <c r="R97" s="538"/>
      <c r="S97" s="535"/>
      <c r="T97" s="557"/>
      <c r="U97" s="558">
        <f t="shared" si="11"/>
        <v>0</v>
      </c>
      <c r="V97" s="558"/>
      <c r="W97" s="555"/>
      <c r="X97" s="555"/>
      <c r="Y97" s="538"/>
      <c r="Z97" s="535"/>
      <c r="AA97" s="557"/>
      <c r="AB97" s="558">
        <f t="shared" si="8"/>
        <v>0</v>
      </c>
      <c r="AC97" s="555"/>
      <c r="AD97" s="555"/>
      <c r="AE97" s="538"/>
      <c r="AF97" s="535"/>
      <c r="AG97" s="557"/>
      <c r="AH97" s="558">
        <f t="shared" si="9"/>
        <v>0</v>
      </c>
    </row>
    <row r="98" spans="1:34" s="94" customFormat="1" hidden="1" outlineLevel="1">
      <c r="A98" s="507" t="s">
        <v>777</v>
      </c>
      <c r="B98" s="539"/>
      <c r="C98" s="568"/>
      <c r="D98" s="527"/>
      <c r="E98" s="527"/>
      <c r="F98" s="527"/>
      <c r="G98" s="527"/>
      <c r="H98" s="527"/>
      <c r="I98" s="528"/>
      <c r="J98" s="569">
        <f t="shared" si="10"/>
        <v>0</v>
      </c>
      <c r="K98" s="527"/>
      <c r="L98" s="527"/>
      <c r="M98" s="527"/>
      <c r="N98" s="527"/>
      <c r="O98" s="527"/>
      <c r="P98" s="555"/>
      <c r="Q98" s="555"/>
      <c r="R98" s="538"/>
      <c r="S98" s="535"/>
      <c r="T98" s="557"/>
      <c r="U98" s="558">
        <f t="shared" si="11"/>
        <v>0</v>
      </c>
      <c r="V98" s="558"/>
      <c r="W98" s="555"/>
      <c r="X98" s="555"/>
      <c r="Y98" s="538"/>
      <c r="Z98" s="535"/>
      <c r="AA98" s="557"/>
      <c r="AB98" s="558">
        <f t="shared" si="8"/>
        <v>0</v>
      </c>
      <c r="AC98" s="555"/>
      <c r="AD98" s="555"/>
      <c r="AE98" s="538"/>
      <c r="AF98" s="535"/>
      <c r="AG98" s="557"/>
      <c r="AH98" s="558">
        <f t="shared" si="9"/>
        <v>0</v>
      </c>
    </row>
    <row r="99" spans="1:34" s="94" customFormat="1" hidden="1" outlineLevel="1">
      <c r="A99" s="507" t="s">
        <v>778</v>
      </c>
      <c r="B99" s="539"/>
      <c r="C99" s="568"/>
      <c r="D99" s="527"/>
      <c r="E99" s="527"/>
      <c r="F99" s="527"/>
      <c r="G99" s="527"/>
      <c r="H99" s="527"/>
      <c r="I99" s="528"/>
      <c r="J99" s="569">
        <f t="shared" si="10"/>
        <v>0</v>
      </c>
      <c r="K99" s="527"/>
      <c r="L99" s="527"/>
      <c r="M99" s="527"/>
      <c r="N99" s="527"/>
      <c r="O99" s="527"/>
      <c r="P99" s="555"/>
      <c r="Q99" s="555"/>
      <c r="R99" s="538"/>
      <c r="S99" s="535"/>
      <c r="T99" s="557"/>
      <c r="U99" s="558">
        <f t="shared" si="11"/>
        <v>0</v>
      </c>
      <c r="V99" s="558"/>
      <c r="W99" s="555"/>
      <c r="X99" s="555"/>
      <c r="Y99" s="538"/>
      <c r="Z99" s="535"/>
      <c r="AA99" s="557"/>
      <c r="AB99" s="558">
        <f t="shared" si="8"/>
        <v>0</v>
      </c>
      <c r="AC99" s="555"/>
      <c r="AD99" s="555"/>
      <c r="AE99" s="538"/>
      <c r="AF99" s="535"/>
      <c r="AG99" s="557"/>
      <c r="AH99" s="558">
        <f t="shared" si="9"/>
        <v>0</v>
      </c>
    </row>
    <row r="100" spans="1:34" s="94" customFormat="1" hidden="1" outlineLevel="1">
      <c r="A100" s="507" t="s">
        <v>779</v>
      </c>
      <c r="B100" s="539"/>
      <c r="C100" s="568"/>
      <c r="D100" s="527"/>
      <c r="E100" s="527"/>
      <c r="F100" s="527"/>
      <c r="G100" s="527"/>
      <c r="H100" s="527"/>
      <c r="I100" s="528"/>
      <c r="J100" s="569">
        <f t="shared" si="10"/>
        <v>0</v>
      </c>
      <c r="K100" s="527"/>
      <c r="L100" s="527"/>
      <c r="M100" s="527"/>
      <c r="N100" s="527"/>
      <c r="O100" s="527"/>
      <c r="P100" s="555"/>
      <c r="Q100" s="555"/>
      <c r="R100" s="538"/>
      <c r="S100" s="535"/>
      <c r="T100" s="557"/>
      <c r="U100" s="558">
        <f t="shared" si="11"/>
        <v>0</v>
      </c>
      <c r="V100" s="558"/>
      <c r="W100" s="555"/>
      <c r="X100" s="555"/>
      <c r="Y100" s="538"/>
      <c r="Z100" s="535"/>
      <c r="AA100" s="557"/>
      <c r="AB100" s="558">
        <f t="shared" si="8"/>
        <v>0</v>
      </c>
      <c r="AC100" s="555"/>
      <c r="AD100" s="555"/>
      <c r="AE100" s="538"/>
      <c r="AF100" s="535"/>
      <c r="AG100" s="557"/>
      <c r="AH100" s="558">
        <f t="shared" si="9"/>
        <v>0</v>
      </c>
    </row>
    <row r="101" spans="1:34" s="94" customFormat="1" hidden="1" outlineLevel="1">
      <c r="A101" s="507" t="s">
        <v>780</v>
      </c>
      <c r="B101" s="539"/>
      <c r="C101" s="568"/>
      <c r="D101" s="527"/>
      <c r="E101" s="527"/>
      <c r="F101" s="527"/>
      <c r="G101" s="527"/>
      <c r="H101" s="527"/>
      <c r="I101" s="528"/>
      <c r="J101" s="569">
        <f t="shared" si="10"/>
        <v>0</v>
      </c>
      <c r="K101" s="527"/>
      <c r="L101" s="527"/>
      <c r="M101" s="527"/>
      <c r="N101" s="527"/>
      <c r="O101" s="527"/>
      <c r="P101" s="555"/>
      <c r="Q101" s="555"/>
      <c r="R101" s="538"/>
      <c r="S101" s="535"/>
      <c r="T101" s="557"/>
      <c r="U101" s="558">
        <f t="shared" si="11"/>
        <v>0</v>
      </c>
      <c r="V101" s="558"/>
      <c r="W101" s="555"/>
      <c r="X101" s="555"/>
      <c r="Y101" s="538"/>
      <c r="Z101" s="535"/>
      <c r="AA101" s="557"/>
      <c r="AB101" s="558">
        <f t="shared" si="8"/>
        <v>0</v>
      </c>
      <c r="AC101" s="555"/>
      <c r="AD101" s="555"/>
      <c r="AE101" s="538"/>
      <c r="AF101" s="535"/>
      <c r="AG101" s="557"/>
      <c r="AH101" s="558">
        <f t="shared" si="9"/>
        <v>0</v>
      </c>
    </row>
    <row r="102" spans="1:34" s="94" customFormat="1" hidden="1" outlineLevel="1">
      <c r="A102" s="507" t="s">
        <v>781</v>
      </c>
      <c r="B102" s="539"/>
      <c r="C102" s="568"/>
      <c r="D102" s="527"/>
      <c r="E102" s="527"/>
      <c r="F102" s="527"/>
      <c r="G102" s="527"/>
      <c r="H102" s="527"/>
      <c r="I102" s="528"/>
      <c r="J102" s="569">
        <f t="shared" si="10"/>
        <v>0</v>
      </c>
      <c r="K102" s="527"/>
      <c r="L102" s="527"/>
      <c r="M102" s="527"/>
      <c r="N102" s="527"/>
      <c r="O102" s="527"/>
      <c r="P102" s="555"/>
      <c r="Q102" s="555"/>
      <c r="R102" s="538"/>
      <c r="S102" s="535"/>
      <c r="T102" s="557"/>
      <c r="U102" s="558">
        <f t="shared" si="11"/>
        <v>0</v>
      </c>
      <c r="V102" s="558"/>
      <c r="W102" s="555"/>
      <c r="X102" s="555"/>
      <c r="Y102" s="538"/>
      <c r="Z102" s="535"/>
      <c r="AA102" s="557"/>
      <c r="AB102" s="558">
        <f t="shared" si="8"/>
        <v>0</v>
      </c>
      <c r="AC102" s="555"/>
      <c r="AD102" s="555"/>
      <c r="AE102" s="538"/>
      <c r="AF102" s="535"/>
      <c r="AG102" s="557"/>
      <c r="AH102" s="558">
        <f t="shared" si="9"/>
        <v>0</v>
      </c>
    </row>
    <row r="103" spans="1:34" s="506" customFormat="1" ht="31.5" hidden="1" collapsed="1">
      <c r="A103" s="546" t="s">
        <v>782</v>
      </c>
      <c r="B103" s="547" t="s">
        <v>783</v>
      </c>
      <c r="C103" s="548"/>
      <c r="D103" s="549"/>
      <c r="E103" s="549"/>
      <c r="F103" s="549"/>
      <c r="G103" s="549"/>
      <c r="H103" s="549"/>
      <c r="I103" s="550">
        <v>4.9000000000000004</v>
      </c>
      <c r="J103" s="566">
        <f>SUM(J104:J171)</f>
        <v>83</v>
      </c>
      <c r="K103" s="549"/>
      <c r="L103" s="549">
        <f>I103</f>
        <v>4.9000000000000004</v>
      </c>
      <c r="M103" s="549"/>
      <c r="N103" s="549"/>
      <c r="O103" s="549">
        <f>L103</f>
        <v>4.9000000000000004</v>
      </c>
      <c r="P103" s="551"/>
      <c r="Q103" s="551"/>
      <c r="R103" s="552"/>
      <c r="S103" s="552"/>
      <c r="T103" s="552"/>
      <c r="U103" s="505">
        <f>SUM(U104:U171)</f>
        <v>14.188998400000003</v>
      </c>
      <c r="V103" s="505"/>
      <c r="W103" s="551"/>
      <c r="X103" s="551"/>
      <c r="Y103" s="552"/>
      <c r="Z103" s="552"/>
      <c r="AA103" s="552"/>
      <c r="AB103" s="505">
        <f t="shared" si="8"/>
        <v>14.188998400000003</v>
      </c>
      <c r="AC103" s="551"/>
      <c r="AD103" s="551"/>
      <c r="AE103" s="552"/>
      <c r="AF103" s="552"/>
      <c r="AG103" s="552"/>
      <c r="AH103" s="505">
        <f t="shared" si="9"/>
        <v>14.188998400000003</v>
      </c>
    </row>
    <row r="104" spans="1:34" s="94" customFormat="1" hidden="1">
      <c r="A104" s="507" t="s">
        <v>784</v>
      </c>
      <c r="B104" s="567" t="s">
        <v>785</v>
      </c>
      <c r="C104" s="568"/>
      <c r="D104" s="527"/>
      <c r="E104" s="527"/>
      <c r="F104" s="527"/>
      <c r="G104" s="527"/>
      <c r="H104" s="527"/>
      <c r="I104" s="528"/>
      <c r="J104" s="569">
        <f>P104</f>
        <v>2</v>
      </c>
      <c r="K104" s="527"/>
      <c r="L104" s="527"/>
      <c r="M104" s="527"/>
      <c r="N104" s="527"/>
      <c r="O104" s="527"/>
      <c r="P104" s="570">
        <v>2</v>
      </c>
      <c r="Q104" s="571">
        <v>12000</v>
      </c>
      <c r="R104" s="572">
        <v>0.02</v>
      </c>
      <c r="S104" s="535"/>
      <c r="T104" s="557">
        <v>1</v>
      </c>
      <c r="U104" s="558">
        <f>(Q104*R104)/1000</f>
        <v>0.24</v>
      </c>
      <c r="V104" s="558"/>
      <c r="W104" s="570">
        <v>2</v>
      </c>
      <c r="X104" s="571">
        <v>12000</v>
      </c>
      <c r="Y104" s="572">
        <v>0.02</v>
      </c>
      <c r="Z104" s="535"/>
      <c r="AA104" s="557">
        <v>1</v>
      </c>
      <c r="AB104" s="558">
        <f t="shared" si="8"/>
        <v>0.24</v>
      </c>
      <c r="AC104" s="570">
        <v>2</v>
      </c>
      <c r="AD104" s="571">
        <v>12000</v>
      </c>
      <c r="AE104" s="572">
        <v>0.02</v>
      </c>
      <c r="AF104" s="535"/>
      <c r="AG104" s="557">
        <v>1</v>
      </c>
      <c r="AH104" s="558">
        <f t="shared" si="9"/>
        <v>0.24</v>
      </c>
    </row>
    <row r="105" spans="1:34" s="94" customFormat="1" ht="24" hidden="1">
      <c r="A105" s="507" t="s">
        <v>786</v>
      </c>
      <c r="B105" s="567" t="s">
        <v>787</v>
      </c>
      <c r="C105" s="568"/>
      <c r="D105" s="527"/>
      <c r="E105" s="527"/>
      <c r="F105" s="527"/>
      <c r="G105" s="527"/>
      <c r="H105" s="527"/>
      <c r="I105" s="528"/>
      <c r="J105" s="569">
        <f t="shared" ref="J105:J168" si="12">P105</f>
        <v>1</v>
      </c>
      <c r="K105" s="527"/>
      <c r="L105" s="527"/>
      <c r="M105" s="527"/>
      <c r="N105" s="527"/>
      <c r="O105" s="527"/>
      <c r="P105" s="570">
        <v>1</v>
      </c>
      <c r="Q105" s="571">
        <v>8923.7999999999993</v>
      </c>
      <c r="R105" s="572">
        <v>0.02</v>
      </c>
      <c r="S105" s="535"/>
      <c r="T105" s="557">
        <v>1</v>
      </c>
      <c r="U105" s="558">
        <f t="shared" ref="U105:U168" si="13">(Q105*R105)/1000</f>
        <v>0.178476</v>
      </c>
      <c r="V105" s="558"/>
      <c r="W105" s="570">
        <v>1</v>
      </c>
      <c r="X105" s="571">
        <v>8923.7999999999993</v>
      </c>
      <c r="Y105" s="572">
        <v>0.02</v>
      </c>
      <c r="Z105" s="535"/>
      <c r="AA105" s="557">
        <v>1</v>
      </c>
      <c r="AB105" s="558">
        <f t="shared" si="8"/>
        <v>0.178476</v>
      </c>
      <c r="AC105" s="570">
        <v>1</v>
      </c>
      <c r="AD105" s="571">
        <v>8923.7999999999993</v>
      </c>
      <c r="AE105" s="572">
        <v>0.02</v>
      </c>
      <c r="AF105" s="535"/>
      <c r="AG105" s="557">
        <v>1</v>
      </c>
      <c r="AH105" s="558">
        <f t="shared" si="9"/>
        <v>0.178476</v>
      </c>
    </row>
    <row r="106" spans="1:34" s="94" customFormat="1" hidden="1">
      <c r="A106" s="507" t="s">
        <v>788</v>
      </c>
      <c r="B106" s="567" t="s">
        <v>789</v>
      </c>
      <c r="C106" s="568"/>
      <c r="D106" s="527"/>
      <c r="E106" s="527"/>
      <c r="F106" s="527"/>
      <c r="G106" s="527"/>
      <c r="H106" s="527"/>
      <c r="I106" s="528"/>
      <c r="J106" s="569">
        <f t="shared" si="12"/>
        <v>1</v>
      </c>
      <c r="K106" s="527"/>
      <c r="L106" s="527"/>
      <c r="M106" s="527"/>
      <c r="N106" s="527"/>
      <c r="O106" s="527"/>
      <c r="P106" s="570">
        <v>1</v>
      </c>
      <c r="Q106" s="571">
        <v>17200</v>
      </c>
      <c r="R106" s="572">
        <v>0.02</v>
      </c>
      <c r="S106" s="535"/>
      <c r="T106" s="557">
        <v>1</v>
      </c>
      <c r="U106" s="558">
        <f t="shared" si="13"/>
        <v>0.34399999999999997</v>
      </c>
      <c r="V106" s="558"/>
      <c r="W106" s="570">
        <v>1</v>
      </c>
      <c r="X106" s="571">
        <v>17200</v>
      </c>
      <c r="Y106" s="572">
        <v>0.02</v>
      </c>
      <c r="Z106" s="535"/>
      <c r="AA106" s="557">
        <v>1</v>
      </c>
      <c r="AB106" s="558">
        <f t="shared" si="8"/>
        <v>0.34399999999999997</v>
      </c>
      <c r="AC106" s="570">
        <v>1</v>
      </c>
      <c r="AD106" s="571">
        <v>17200</v>
      </c>
      <c r="AE106" s="572">
        <v>0.02</v>
      </c>
      <c r="AF106" s="535"/>
      <c r="AG106" s="557">
        <v>1</v>
      </c>
      <c r="AH106" s="558">
        <f t="shared" si="9"/>
        <v>0.34399999999999997</v>
      </c>
    </row>
    <row r="107" spans="1:34" s="94" customFormat="1" hidden="1">
      <c r="A107" s="507" t="s">
        <v>790</v>
      </c>
      <c r="B107" s="567" t="s">
        <v>791</v>
      </c>
      <c r="C107" s="568"/>
      <c r="D107" s="527"/>
      <c r="E107" s="527"/>
      <c r="F107" s="527"/>
      <c r="G107" s="527"/>
      <c r="H107" s="527"/>
      <c r="I107" s="528"/>
      <c r="J107" s="569">
        <f t="shared" si="12"/>
        <v>1</v>
      </c>
      <c r="K107" s="527"/>
      <c r="L107" s="527"/>
      <c r="M107" s="527"/>
      <c r="N107" s="527"/>
      <c r="O107" s="527"/>
      <c r="P107" s="570">
        <v>1</v>
      </c>
      <c r="Q107" s="571">
        <v>7305.38</v>
      </c>
      <c r="R107" s="572">
        <v>0.02</v>
      </c>
      <c r="S107" s="535"/>
      <c r="T107" s="557">
        <v>1</v>
      </c>
      <c r="U107" s="558">
        <f t="shared" si="13"/>
        <v>0.14610760000000003</v>
      </c>
      <c r="V107" s="558"/>
      <c r="W107" s="570">
        <v>1</v>
      </c>
      <c r="X107" s="571">
        <v>7305.38</v>
      </c>
      <c r="Y107" s="572">
        <v>0.02</v>
      </c>
      <c r="Z107" s="535"/>
      <c r="AA107" s="557">
        <v>1</v>
      </c>
      <c r="AB107" s="558">
        <f t="shared" si="8"/>
        <v>0.14610760000000003</v>
      </c>
      <c r="AC107" s="570">
        <v>1</v>
      </c>
      <c r="AD107" s="571">
        <v>7305.38</v>
      </c>
      <c r="AE107" s="572">
        <v>0.02</v>
      </c>
      <c r="AF107" s="535"/>
      <c r="AG107" s="557">
        <v>1</v>
      </c>
      <c r="AH107" s="558">
        <f t="shared" si="9"/>
        <v>0.14610760000000003</v>
      </c>
    </row>
    <row r="108" spans="1:34" s="94" customFormat="1" ht="24" hidden="1">
      <c r="A108" s="507" t="s">
        <v>792</v>
      </c>
      <c r="B108" s="567" t="s">
        <v>793</v>
      </c>
      <c r="C108" s="568"/>
      <c r="D108" s="527"/>
      <c r="E108" s="527"/>
      <c r="F108" s="527"/>
      <c r="G108" s="527"/>
      <c r="H108" s="527"/>
      <c r="I108" s="528"/>
      <c r="J108" s="569">
        <f t="shared" si="12"/>
        <v>1</v>
      </c>
      <c r="K108" s="527"/>
      <c r="L108" s="527"/>
      <c r="M108" s="527"/>
      <c r="N108" s="527"/>
      <c r="O108" s="527"/>
      <c r="P108" s="570">
        <v>1</v>
      </c>
      <c r="Q108" s="571">
        <v>44837.1</v>
      </c>
      <c r="R108" s="572">
        <v>0.02</v>
      </c>
      <c r="S108" s="535"/>
      <c r="T108" s="557">
        <v>1</v>
      </c>
      <c r="U108" s="558">
        <f t="shared" si="13"/>
        <v>0.89674199999999993</v>
      </c>
      <c r="V108" s="558"/>
      <c r="W108" s="570">
        <v>1</v>
      </c>
      <c r="X108" s="571">
        <v>44837.1</v>
      </c>
      <c r="Y108" s="572">
        <v>0.02</v>
      </c>
      <c r="Z108" s="535"/>
      <c r="AA108" s="557">
        <v>1</v>
      </c>
      <c r="AB108" s="558">
        <f t="shared" si="8"/>
        <v>0.89674199999999993</v>
      </c>
      <c r="AC108" s="570">
        <v>1</v>
      </c>
      <c r="AD108" s="571">
        <v>44837.1</v>
      </c>
      <c r="AE108" s="572">
        <v>0.02</v>
      </c>
      <c r="AF108" s="535"/>
      <c r="AG108" s="557">
        <v>1</v>
      </c>
      <c r="AH108" s="558">
        <f t="shared" si="9"/>
        <v>0.89674199999999993</v>
      </c>
    </row>
    <row r="109" spans="1:34" s="94" customFormat="1" hidden="1">
      <c r="A109" s="507" t="s">
        <v>794</v>
      </c>
      <c r="B109" s="567" t="s">
        <v>795</v>
      </c>
      <c r="C109" s="568"/>
      <c r="D109" s="527"/>
      <c r="E109" s="527"/>
      <c r="F109" s="527"/>
      <c r="G109" s="527"/>
      <c r="H109" s="527"/>
      <c r="I109" s="528"/>
      <c r="J109" s="569">
        <f t="shared" si="12"/>
        <v>1</v>
      </c>
      <c r="K109" s="527"/>
      <c r="L109" s="527"/>
      <c r="M109" s="527"/>
      <c r="N109" s="527"/>
      <c r="O109" s="527"/>
      <c r="P109" s="570">
        <v>1</v>
      </c>
      <c r="Q109" s="571">
        <v>21889.63</v>
      </c>
      <c r="R109" s="572">
        <v>0.02</v>
      </c>
      <c r="S109" s="535"/>
      <c r="T109" s="557">
        <v>1</v>
      </c>
      <c r="U109" s="558">
        <f t="shared" si="13"/>
        <v>0.43779260000000003</v>
      </c>
      <c r="V109" s="558"/>
      <c r="W109" s="570">
        <v>1</v>
      </c>
      <c r="X109" s="571">
        <v>21889.63</v>
      </c>
      <c r="Y109" s="572">
        <v>0.02</v>
      </c>
      <c r="Z109" s="535"/>
      <c r="AA109" s="557">
        <v>1</v>
      </c>
      <c r="AB109" s="558">
        <f t="shared" si="8"/>
        <v>0.43779260000000003</v>
      </c>
      <c r="AC109" s="570">
        <v>1</v>
      </c>
      <c r="AD109" s="571">
        <v>21889.63</v>
      </c>
      <c r="AE109" s="572">
        <v>0.02</v>
      </c>
      <c r="AF109" s="535"/>
      <c r="AG109" s="557">
        <v>1</v>
      </c>
      <c r="AH109" s="558">
        <f t="shared" si="9"/>
        <v>0.43779260000000003</v>
      </c>
    </row>
    <row r="110" spans="1:34" s="94" customFormat="1" hidden="1">
      <c r="A110" s="507" t="s">
        <v>796</v>
      </c>
      <c r="B110" s="567" t="s">
        <v>797</v>
      </c>
      <c r="C110" s="568"/>
      <c r="D110" s="527"/>
      <c r="E110" s="527"/>
      <c r="F110" s="527"/>
      <c r="G110" s="527"/>
      <c r="H110" s="527"/>
      <c r="I110" s="528"/>
      <c r="J110" s="569">
        <f t="shared" si="12"/>
        <v>1</v>
      </c>
      <c r="K110" s="527"/>
      <c r="L110" s="527"/>
      <c r="M110" s="527"/>
      <c r="N110" s="527"/>
      <c r="O110" s="527"/>
      <c r="P110" s="570">
        <v>1</v>
      </c>
      <c r="Q110" s="571">
        <v>7051.88</v>
      </c>
      <c r="R110" s="572">
        <v>0.02</v>
      </c>
      <c r="S110" s="535"/>
      <c r="T110" s="557">
        <v>1</v>
      </c>
      <c r="U110" s="558">
        <f t="shared" si="13"/>
        <v>0.14103759999999999</v>
      </c>
      <c r="V110" s="558"/>
      <c r="W110" s="570">
        <v>1</v>
      </c>
      <c r="X110" s="571">
        <v>7051.88</v>
      </c>
      <c r="Y110" s="572">
        <v>0.02</v>
      </c>
      <c r="Z110" s="535"/>
      <c r="AA110" s="557">
        <v>1</v>
      </c>
      <c r="AB110" s="558">
        <f t="shared" si="8"/>
        <v>0.14103759999999999</v>
      </c>
      <c r="AC110" s="570">
        <v>1</v>
      </c>
      <c r="AD110" s="571">
        <v>7051.88</v>
      </c>
      <c r="AE110" s="572">
        <v>0.02</v>
      </c>
      <c r="AF110" s="535"/>
      <c r="AG110" s="557">
        <v>1</v>
      </c>
      <c r="AH110" s="558">
        <f t="shared" si="9"/>
        <v>0.14103759999999999</v>
      </c>
    </row>
    <row r="111" spans="1:34" s="94" customFormat="1" hidden="1">
      <c r="A111" s="507" t="s">
        <v>798</v>
      </c>
      <c r="B111" s="567" t="s">
        <v>799</v>
      </c>
      <c r="C111" s="568"/>
      <c r="D111" s="527"/>
      <c r="E111" s="527"/>
      <c r="F111" s="527"/>
      <c r="G111" s="527"/>
      <c r="H111" s="527"/>
      <c r="I111" s="528"/>
      <c r="J111" s="569">
        <f t="shared" si="12"/>
        <v>1</v>
      </c>
      <c r="K111" s="527"/>
      <c r="L111" s="527"/>
      <c r="M111" s="527"/>
      <c r="N111" s="527"/>
      <c r="O111" s="527"/>
      <c r="P111" s="570">
        <v>1</v>
      </c>
      <c r="Q111" s="571">
        <v>4699</v>
      </c>
      <c r="R111" s="572">
        <v>0.02</v>
      </c>
      <c r="S111" s="535"/>
      <c r="T111" s="557">
        <v>1</v>
      </c>
      <c r="U111" s="558">
        <f t="shared" si="13"/>
        <v>9.3980000000000008E-2</v>
      </c>
      <c r="V111" s="558"/>
      <c r="W111" s="570">
        <v>1</v>
      </c>
      <c r="X111" s="571">
        <v>4699</v>
      </c>
      <c r="Y111" s="572">
        <v>0.02</v>
      </c>
      <c r="Z111" s="535"/>
      <c r="AA111" s="557">
        <v>1</v>
      </c>
      <c r="AB111" s="558">
        <f t="shared" si="8"/>
        <v>9.3980000000000008E-2</v>
      </c>
      <c r="AC111" s="570">
        <v>1</v>
      </c>
      <c r="AD111" s="571">
        <v>4699</v>
      </c>
      <c r="AE111" s="572">
        <v>0.02</v>
      </c>
      <c r="AF111" s="535"/>
      <c r="AG111" s="557">
        <v>1</v>
      </c>
      <c r="AH111" s="558">
        <f t="shared" si="9"/>
        <v>9.3980000000000008E-2</v>
      </c>
    </row>
    <row r="112" spans="1:34" s="94" customFormat="1" ht="24" hidden="1">
      <c r="A112" s="507" t="s">
        <v>800</v>
      </c>
      <c r="B112" s="567" t="s">
        <v>801</v>
      </c>
      <c r="C112" s="568"/>
      <c r="D112" s="527"/>
      <c r="E112" s="527"/>
      <c r="F112" s="527"/>
      <c r="G112" s="527"/>
      <c r="H112" s="527"/>
      <c r="I112" s="528"/>
      <c r="J112" s="569">
        <f t="shared" si="12"/>
        <v>1</v>
      </c>
      <c r="K112" s="527"/>
      <c r="L112" s="527"/>
      <c r="M112" s="527"/>
      <c r="N112" s="527"/>
      <c r="O112" s="527"/>
      <c r="P112" s="570">
        <v>1</v>
      </c>
      <c r="Q112" s="571">
        <v>11326.19</v>
      </c>
      <c r="R112" s="572">
        <v>0.02</v>
      </c>
      <c r="S112" s="535"/>
      <c r="T112" s="557">
        <v>1</v>
      </c>
      <c r="U112" s="558">
        <f t="shared" si="13"/>
        <v>0.22652380000000003</v>
      </c>
      <c r="V112" s="558"/>
      <c r="W112" s="570">
        <v>1</v>
      </c>
      <c r="X112" s="571">
        <v>11326.19</v>
      </c>
      <c r="Y112" s="572">
        <v>0.02</v>
      </c>
      <c r="Z112" s="535"/>
      <c r="AA112" s="557">
        <v>1</v>
      </c>
      <c r="AB112" s="558">
        <f t="shared" si="8"/>
        <v>0.22652380000000003</v>
      </c>
      <c r="AC112" s="570">
        <v>1</v>
      </c>
      <c r="AD112" s="571">
        <v>11326.19</v>
      </c>
      <c r="AE112" s="572">
        <v>0.02</v>
      </c>
      <c r="AF112" s="535"/>
      <c r="AG112" s="557">
        <v>1</v>
      </c>
      <c r="AH112" s="558">
        <f t="shared" si="9"/>
        <v>0.22652380000000003</v>
      </c>
    </row>
    <row r="113" spans="1:34" s="94" customFormat="1" hidden="1">
      <c r="A113" s="507" t="s">
        <v>802</v>
      </c>
      <c r="B113" s="567" t="s">
        <v>803</v>
      </c>
      <c r="C113" s="568"/>
      <c r="D113" s="527"/>
      <c r="E113" s="527"/>
      <c r="F113" s="527"/>
      <c r="G113" s="527"/>
      <c r="H113" s="527"/>
      <c r="I113" s="528"/>
      <c r="J113" s="569">
        <f t="shared" si="12"/>
        <v>1</v>
      </c>
      <c r="K113" s="527"/>
      <c r="L113" s="527"/>
      <c r="M113" s="527"/>
      <c r="N113" s="527"/>
      <c r="O113" s="527"/>
      <c r="P113" s="570">
        <v>1</v>
      </c>
      <c r="Q113" s="571">
        <v>8609.82</v>
      </c>
      <c r="R113" s="572">
        <v>0.02</v>
      </c>
      <c r="S113" s="535"/>
      <c r="T113" s="557">
        <v>1</v>
      </c>
      <c r="U113" s="558">
        <f t="shared" si="13"/>
        <v>0.1721964</v>
      </c>
      <c r="V113" s="558"/>
      <c r="W113" s="570">
        <v>1</v>
      </c>
      <c r="X113" s="571">
        <v>8609.82</v>
      </c>
      <c r="Y113" s="572">
        <v>0.02</v>
      </c>
      <c r="Z113" s="535"/>
      <c r="AA113" s="557">
        <v>1</v>
      </c>
      <c r="AB113" s="558">
        <f t="shared" si="8"/>
        <v>0.1721964</v>
      </c>
      <c r="AC113" s="570">
        <v>1</v>
      </c>
      <c r="AD113" s="571">
        <v>8609.82</v>
      </c>
      <c r="AE113" s="572">
        <v>0.02</v>
      </c>
      <c r="AF113" s="535"/>
      <c r="AG113" s="557">
        <v>1</v>
      </c>
      <c r="AH113" s="558">
        <f t="shared" si="9"/>
        <v>0.1721964</v>
      </c>
    </row>
    <row r="114" spans="1:34" s="94" customFormat="1" ht="24" hidden="1">
      <c r="A114" s="507" t="s">
        <v>804</v>
      </c>
      <c r="B114" s="567" t="s">
        <v>805</v>
      </c>
      <c r="C114" s="568"/>
      <c r="D114" s="527"/>
      <c r="E114" s="527"/>
      <c r="F114" s="527"/>
      <c r="G114" s="527"/>
      <c r="H114" s="527"/>
      <c r="I114" s="528"/>
      <c r="J114" s="569">
        <f t="shared" si="12"/>
        <v>10</v>
      </c>
      <c r="K114" s="527"/>
      <c r="L114" s="527"/>
      <c r="M114" s="527"/>
      <c r="N114" s="527"/>
      <c r="O114" s="527"/>
      <c r="P114" s="570">
        <v>10</v>
      </c>
      <c r="Q114" s="571">
        <v>3909.54</v>
      </c>
      <c r="R114" s="572">
        <v>0.02</v>
      </c>
      <c r="S114" s="535"/>
      <c r="T114" s="557">
        <v>1</v>
      </c>
      <c r="U114" s="558">
        <f t="shared" si="13"/>
        <v>7.8190799999999991E-2</v>
      </c>
      <c r="V114" s="558"/>
      <c r="W114" s="570">
        <v>10</v>
      </c>
      <c r="X114" s="571">
        <v>3909.54</v>
      </c>
      <c r="Y114" s="572">
        <v>0.02</v>
      </c>
      <c r="Z114" s="535"/>
      <c r="AA114" s="557">
        <v>1</v>
      </c>
      <c r="AB114" s="558">
        <f t="shared" si="8"/>
        <v>7.8190799999999991E-2</v>
      </c>
      <c r="AC114" s="570">
        <v>10</v>
      </c>
      <c r="AD114" s="571">
        <v>3909.54</v>
      </c>
      <c r="AE114" s="572">
        <v>0.02</v>
      </c>
      <c r="AF114" s="535"/>
      <c r="AG114" s="557">
        <v>1</v>
      </c>
      <c r="AH114" s="558">
        <f t="shared" si="9"/>
        <v>7.8190799999999991E-2</v>
      </c>
    </row>
    <row r="115" spans="1:34" s="94" customFormat="1" ht="24" hidden="1">
      <c r="A115" s="507" t="s">
        <v>806</v>
      </c>
      <c r="B115" s="567" t="s">
        <v>807</v>
      </c>
      <c r="C115" s="568"/>
      <c r="D115" s="527"/>
      <c r="E115" s="527"/>
      <c r="F115" s="527"/>
      <c r="G115" s="527"/>
      <c r="H115" s="527"/>
      <c r="I115" s="528"/>
      <c r="J115" s="569">
        <f t="shared" si="12"/>
        <v>1</v>
      </c>
      <c r="K115" s="527"/>
      <c r="L115" s="527"/>
      <c r="M115" s="527"/>
      <c r="N115" s="527"/>
      <c r="O115" s="527"/>
      <c r="P115" s="570">
        <v>1</v>
      </c>
      <c r="Q115" s="571">
        <v>24869</v>
      </c>
      <c r="R115" s="572">
        <v>0.02</v>
      </c>
      <c r="S115" s="535"/>
      <c r="T115" s="557">
        <v>1</v>
      </c>
      <c r="U115" s="558">
        <f t="shared" si="13"/>
        <v>0.49737999999999999</v>
      </c>
      <c r="V115" s="558"/>
      <c r="W115" s="570">
        <v>1</v>
      </c>
      <c r="X115" s="571">
        <v>24869</v>
      </c>
      <c r="Y115" s="572">
        <v>0.02</v>
      </c>
      <c r="Z115" s="535"/>
      <c r="AA115" s="557">
        <v>1</v>
      </c>
      <c r="AB115" s="558">
        <f t="shared" si="8"/>
        <v>0.49737999999999999</v>
      </c>
      <c r="AC115" s="570">
        <v>1</v>
      </c>
      <c r="AD115" s="571">
        <v>24869</v>
      </c>
      <c r="AE115" s="572">
        <v>0.02</v>
      </c>
      <c r="AF115" s="535"/>
      <c r="AG115" s="557">
        <v>1</v>
      </c>
      <c r="AH115" s="558">
        <f t="shared" si="9"/>
        <v>0.49737999999999999</v>
      </c>
    </row>
    <row r="116" spans="1:34" s="94" customFormat="1" ht="24" hidden="1">
      <c r="A116" s="507" t="s">
        <v>808</v>
      </c>
      <c r="B116" s="567" t="s">
        <v>807</v>
      </c>
      <c r="C116" s="568"/>
      <c r="D116" s="527"/>
      <c r="E116" s="527"/>
      <c r="F116" s="527"/>
      <c r="G116" s="527"/>
      <c r="H116" s="527"/>
      <c r="I116" s="528"/>
      <c r="J116" s="569">
        <f t="shared" si="12"/>
        <v>1</v>
      </c>
      <c r="K116" s="527"/>
      <c r="L116" s="527"/>
      <c r="M116" s="527"/>
      <c r="N116" s="527"/>
      <c r="O116" s="527"/>
      <c r="P116" s="570">
        <v>1</v>
      </c>
      <c r="Q116" s="571">
        <v>24869.01</v>
      </c>
      <c r="R116" s="572">
        <v>0.02</v>
      </c>
      <c r="S116" s="535"/>
      <c r="T116" s="557">
        <v>1</v>
      </c>
      <c r="U116" s="558">
        <f t="shared" si="13"/>
        <v>0.49738019999999999</v>
      </c>
      <c r="V116" s="558"/>
      <c r="W116" s="570">
        <v>1</v>
      </c>
      <c r="X116" s="571">
        <v>24869.01</v>
      </c>
      <c r="Y116" s="572">
        <v>0.02</v>
      </c>
      <c r="Z116" s="535"/>
      <c r="AA116" s="557">
        <v>1</v>
      </c>
      <c r="AB116" s="558">
        <f t="shared" si="8"/>
        <v>0.49738019999999999</v>
      </c>
      <c r="AC116" s="570">
        <v>1</v>
      </c>
      <c r="AD116" s="571">
        <v>24869.01</v>
      </c>
      <c r="AE116" s="572">
        <v>0.02</v>
      </c>
      <c r="AF116" s="535"/>
      <c r="AG116" s="557">
        <v>1</v>
      </c>
      <c r="AH116" s="558">
        <f t="shared" si="9"/>
        <v>0.49738019999999999</v>
      </c>
    </row>
    <row r="117" spans="1:34" s="94" customFormat="1" ht="24" hidden="1">
      <c r="A117" s="507" t="s">
        <v>809</v>
      </c>
      <c r="B117" s="567" t="s">
        <v>810</v>
      </c>
      <c r="C117" s="568"/>
      <c r="D117" s="527"/>
      <c r="E117" s="527"/>
      <c r="F117" s="527"/>
      <c r="G117" s="527"/>
      <c r="H117" s="527"/>
      <c r="I117" s="528"/>
      <c r="J117" s="569">
        <f t="shared" si="12"/>
        <v>10</v>
      </c>
      <c r="K117" s="527"/>
      <c r="L117" s="527"/>
      <c r="M117" s="527"/>
      <c r="N117" s="527"/>
      <c r="O117" s="527"/>
      <c r="P117" s="570">
        <v>10</v>
      </c>
      <c r="Q117" s="571">
        <v>3000</v>
      </c>
      <c r="R117" s="572">
        <v>0.02</v>
      </c>
      <c r="S117" s="535"/>
      <c r="T117" s="557">
        <v>1</v>
      </c>
      <c r="U117" s="558">
        <f t="shared" si="13"/>
        <v>0.06</v>
      </c>
      <c r="V117" s="558"/>
      <c r="W117" s="570">
        <v>10</v>
      </c>
      <c r="X117" s="571">
        <v>3000</v>
      </c>
      <c r="Y117" s="572">
        <v>0.02</v>
      </c>
      <c r="Z117" s="535"/>
      <c r="AA117" s="557">
        <v>1</v>
      </c>
      <c r="AB117" s="558">
        <f t="shared" si="8"/>
        <v>0.06</v>
      </c>
      <c r="AC117" s="570">
        <v>10</v>
      </c>
      <c r="AD117" s="571">
        <v>3000</v>
      </c>
      <c r="AE117" s="572">
        <v>0.02</v>
      </c>
      <c r="AF117" s="535"/>
      <c r="AG117" s="557">
        <v>1</v>
      </c>
      <c r="AH117" s="558">
        <f t="shared" si="9"/>
        <v>0.06</v>
      </c>
    </row>
    <row r="118" spans="1:34" s="94" customFormat="1" hidden="1">
      <c r="A118" s="507" t="s">
        <v>811</v>
      </c>
      <c r="B118" s="567" t="s">
        <v>812</v>
      </c>
      <c r="C118" s="568"/>
      <c r="D118" s="527"/>
      <c r="E118" s="527"/>
      <c r="F118" s="527"/>
      <c r="G118" s="527"/>
      <c r="H118" s="527"/>
      <c r="I118" s="528"/>
      <c r="J118" s="569">
        <f t="shared" si="12"/>
        <v>1</v>
      </c>
      <c r="K118" s="527"/>
      <c r="L118" s="527"/>
      <c r="M118" s="527"/>
      <c r="N118" s="527"/>
      <c r="O118" s="527"/>
      <c r="P118" s="570">
        <v>1</v>
      </c>
      <c r="Q118" s="571">
        <v>10080</v>
      </c>
      <c r="R118" s="572">
        <v>0.02</v>
      </c>
      <c r="S118" s="535"/>
      <c r="T118" s="557">
        <v>1</v>
      </c>
      <c r="U118" s="558">
        <f t="shared" si="13"/>
        <v>0.2016</v>
      </c>
      <c r="V118" s="558"/>
      <c r="W118" s="570">
        <v>1</v>
      </c>
      <c r="X118" s="571">
        <v>10080</v>
      </c>
      <c r="Y118" s="572">
        <v>0.02</v>
      </c>
      <c r="Z118" s="535"/>
      <c r="AA118" s="557">
        <v>1</v>
      </c>
      <c r="AB118" s="558">
        <f t="shared" si="8"/>
        <v>0.2016</v>
      </c>
      <c r="AC118" s="570">
        <v>1</v>
      </c>
      <c r="AD118" s="571">
        <v>10080</v>
      </c>
      <c r="AE118" s="572">
        <v>0.02</v>
      </c>
      <c r="AF118" s="535"/>
      <c r="AG118" s="557">
        <v>1</v>
      </c>
      <c r="AH118" s="558">
        <f t="shared" si="9"/>
        <v>0.2016</v>
      </c>
    </row>
    <row r="119" spans="1:34" s="94" customFormat="1" hidden="1">
      <c r="A119" s="507" t="s">
        <v>813</v>
      </c>
      <c r="B119" s="567" t="s">
        <v>814</v>
      </c>
      <c r="C119" s="568"/>
      <c r="D119" s="527"/>
      <c r="E119" s="527"/>
      <c r="F119" s="527"/>
      <c r="G119" s="527"/>
      <c r="H119" s="527"/>
      <c r="I119" s="528"/>
      <c r="J119" s="569">
        <f t="shared" si="12"/>
        <v>1</v>
      </c>
      <c r="K119" s="527"/>
      <c r="L119" s="527"/>
      <c r="M119" s="527"/>
      <c r="N119" s="527"/>
      <c r="O119" s="527"/>
      <c r="P119" s="570">
        <v>1</v>
      </c>
      <c r="Q119" s="571">
        <v>8966.23</v>
      </c>
      <c r="R119" s="572">
        <v>0.02</v>
      </c>
      <c r="S119" s="535"/>
      <c r="T119" s="557">
        <v>1</v>
      </c>
      <c r="U119" s="558">
        <f t="shared" si="13"/>
        <v>0.1793246</v>
      </c>
      <c r="V119" s="558"/>
      <c r="W119" s="570">
        <v>1</v>
      </c>
      <c r="X119" s="571">
        <v>8966.23</v>
      </c>
      <c r="Y119" s="572">
        <v>0.02</v>
      </c>
      <c r="Z119" s="535"/>
      <c r="AA119" s="557">
        <v>1</v>
      </c>
      <c r="AB119" s="558">
        <f t="shared" si="8"/>
        <v>0.1793246</v>
      </c>
      <c r="AC119" s="570">
        <v>1</v>
      </c>
      <c r="AD119" s="571">
        <v>8966.23</v>
      </c>
      <c r="AE119" s="572">
        <v>0.02</v>
      </c>
      <c r="AF119" s="535"/>
      <c r="AG119" s="557">
        <v>1</v>
      </c>
      <c r="AH119" s="558">
        <f t="shared" si="9"/>
        <v>0.1793246</v>
      </c>
    </row>
    <row r="120" spans="1:34" s="94" customFormat="1" hidden="1">
      <c r="A120" s="507" t="s">
        <v>815</v>
      </c>
      <c r="B120" s="567" t="s">
        <v>816</v>
      </c>
      <c r="C120" s="568"/>
      <c r="D120" s="527"/>
      <c r="E120" s="527"/>
      <c r="F120" s="527"/>
      <c r="G120" s="527"/>
      <c r="H120" s="527"/>
      <c r="I120" s="528"/>
      <c r="J120" s="569">
        <f t="shared" si="12"/>
        <v>1</v>
      </c>
      <c r="K120" s="527"/>
      <c r="L120" s="527"/>
      <c r="M120" s="527"/>
      <c r="N120" s="527"/>
      <c r="O120" s="527"/>
      <c r="P120" s="570">
        <v>1</v>
      </c>
      <c r="Q120" s="571">
        <v>145151.79999999999</v>
      </c>
      <c r="R120" s="572">
        <v>0.02</v>
      </c>
      <c r="S120" s="535"/>
      <c r="T120" s="557">
        <v>1</v>
      </c>
      <c r="U120" s="558">
        <f t="shared" si="13"/>
        <v>2.9030359999999997</v>
      </c>
      <c r="V120" s="558"/>
      <c r="W120" s="570">
        <v>1</v>
      </c>
      <c r="X120" s="571">
        <v>145151.79999999999</v>
      </c>
      <c r="Y120" s="572">
        <v>0.02</v>
      </c>
      <c r="Z120" s="535"/>
      <c r="AA120" s="557">
        <v>1</v>
      </c>
      <c r="AB120" s="558">
        <f t="shared" si="8"/>
        <v>2.9030359999999997</v>
      </c>
      <c r="AC120" s="570">
        <v>1</v>
      </c>
      <c r="AD120" s="571">
        <v>145151.79999999999</v>
      </c>
      <c r="AE120" s="572">
        <v>0.02</v>
      </c>
      <c r="AF120" s="535"/>
      <c r="AG120" s="557">
        <v>1</v>
      </c>
      <c r="AH120" s="558">
        <f t="shared" si="9"/>
        <v>2.9030359999999997</v>
      </c>
    </row>
    <row r="121" spans="1:34" s="94" customFormat="1" hidden="1">
      <c r="A121" s="507" t="s">
        <v>817</v>
      </c>
      <c r="B121" s="567" t="s">
        <v>818</v>
      </c>
      <c r="C121" s="568"/>
      <c r="D121" s="527"/>
      <c r="E121" s="527"/>
      <c r="F121" s="527"/>
      <c r="G121" s="527"/>
      <c r="H121" s="527"/>
      <c r="I121" s="528"/>
      <c r="J121" s="569">
        <f t="shared" si="12"/>
        <v>1</v>
      </c>
      <c r="K121" s="527"/>
      <c r="L121" s="527"/>
      <c r="M121" s="527"/>
      <c r="N121" s="527"/>
      <c r="O121" s="527"/>
      <c r="P121" s="570">
        <v>1</v>
      </c>
      <c r="Q121" s="571">
        <v>6500</v>
      </c>
      <c r="R121" s="572">
        <v>0.02</v>
      </c>
      <c r="S121" s="535"/>
      <c r="T121" s="557">
        <v>1</v>
      </c>
      <c r="U121" s="558">
        <f t="shared" si="13"/>
        <v>0.13</v>
      </c>
      <c r="V121" s="558"/>
      <c r="W121" s="570">
        <v>1</v>
      </c>
      <c r="X121" s="571">
        <v>6500</v>
      </c>
      <c r="Y121" s="572">
        <v>0.02</v>
      </c>
      <c r="Z121" s="535"/>
      <c r="AA121" s="557">
        <v>1</v>
      </c>
      <c r="AB121" s="558">
        <f t="shared" si="8"/>
        <v>0.13</v>
      </c>
      <c r="AC121" s="570">
        <v>1</v>
      </c>
      <c r="AD121" s="571">
        <v>6500</v>
      </c>
      <c r="AE121" s="572">
        <v>0.02</v>
      </c>
      <c r="AF121" s="535"/>
      <c r="AG121" s="557">
        <v>1</v>
      </c>
      <c r="AH121" s="558">
        <f t="shared" si="9"/>
        <v>0.13</v>
      </c>
    </row>
    <row r="122" spans="1:34" s="94" customFormat="1" ht="24" hidden="1">
      <c r="A122" s="507" t="s">
        <v>819</v>
      </c>
      <c r="B122" s="567" t="s">
        <v>820</v>
      </c>
      <c r="C122" s="568"/>
      <c r="D122" s="527"/>
      <c r="E122" s="527"/>
      <c r="F122" s="527"/>
      <c r="G122" s="527"/>
      <c r="H122" s="527"/>
      <c r="I122" s="528"/>
      <c r="J122" s="569">
        <f t="shared" si="12"/>
        <v>1</v>
      </c>
      <c r="K122" s="527"/>
      <c r="L122" s="527"/>
      <c r="M122" s="527"/>
      <c r="N122" s="527"/>
      <c r="O122" s="527"/>
      <c r="P122" s="570">
        <v>1</v>
      </c>
      <c r="Q122" s="571">
        <v>23220.04</v>
      </c>
      <c r="R122" s="572">
        <v>0.02</v>
      </c>
      <c r="S122" s="535"/>
      <c r="T122" s="557">
        <v>1</v>
      </c>
      <c r="U122" s="558">
        <f t="shared" si="13"/>
        <v>0.4644008</v>
      </c>
      <c r="V122" s="558"/>
      <c r="W122" s="570">
        <v>1</v>
      </c>
      <c r="X122" s="571">
        <v>23220.04</v>
      </c>
      <c r="Y122" s="572">
        <v>0.02</v>
      </c>
      <c r="Z122" s="535"/>
      <c r="AA122" s="557">
        <v>1</v>
      </c>
      <c r="AB122" s="558">
        <f t="shared" si="8"/>
        <v>0.4644008</v>
      </c>
      <c r="AC122" s="570">
        <v>1</v>
      </c>
      <c r="AD122" s="571">
        <v>23220.04</v>
      </c>
      <c r="AE122" s="572">
        <v>0.02</v>
      </c>
      <c r="AF122" s="535"/>
      <c r="AG122" s="557">
        <v>1</v>
      </c>
      <c r="AH122" s="558">
        <f t="shared" si="9"/>
        <v>0.4644008</v>
      </c>
    </row>
    <row r="123" spans="1:34" s="94" customFormat="1" hidden="1">
      <c r="A123" s="507" t="s">
        <v>821</v>
      </c>
      <c r="B123" s="567" t="s">
        <v>822</v>
      </c>
      <c r="C123" s="568"/>
      <c r="D123" s="527"/>
      <c r="E123" s="527"/>
      <c r="F123" s="527"/>
      <c r="G123" s="527"/>
      <c r="H123" s="527"/>
      <c r="I123" s="528"/>
      <c r="J123" s="569">
        <f t="shared" si="12"/>
        <v>1</v>
      </c>
      <c r="K123" s="527"/>
      <c r="L123" s="527"/>
      <c r="M123" s="527"/>
      <c r="N123" s="527"/>
      <c r="O123" s="527"/>
      <c r="P123" s="570">
        <v>1</v>
      </c>
      <c r="Q123" s="571">
        <v>3229.3</v>
      </c>
      <c r="R123" s="572">
        <v>0.02</v>
      </c>
      <c r="S123" s="535"/>
      <c r="T123" s="557">
        <v>1</v>
      </c>
      <c r="U123" s="558">
        <f t="shared" si="13"/>
        <v>6.4586000000000005E-2</v>
      </c>
      <c r="V123" s="558"/>
      <c r="W123" s="570">
        <v>1</v>
      </c>
      <c r="X123" s="571">
        <v>3229.3</v>
      </c>
      <c r="Y123" s="572">
        <v>0.02</v>
      </c>
      <c r="Z123" s="535"/>
      <c r="AA123" s="557">
        <v>1</v>
      </c>
      <c r="AB123" s="558">
        <f t="shared" si="8"/>
        <v>6.4586000000000005E-2</v>
      </c>
      <c r="AC123" s="570">
        <v>1</v>
      </c>
      <c r="AD123" s="571">
        <v>3229.3</v>
      </c>
      <c r="AE123" s="572">
        <v>0.02</v>
      </c>
      <c r="AF123" s="535"/>
      <c r="AG123" s="557">
        <v>1</v>
      </c>
      <c r="AH123" s="558">
        <f t="shared" si="9"/>
        <v>6.4586000000000005E-2</v>
      </c>
    </row>
    <row r="124" spans="1:34" s="94" customFormat="1" hidden="1">
      <c r="A124" s="507" t="s">
        <v>823</v>
      </c>
      <c r="B124" s="567" t="s">
        <v>824</v>
      </c>
      <c r="C124" s="568"/>
      <c r="D124" s="527"/>
      <c r="E124" s="527"/>
      <c r="F124" s="527"/>
      <c r="G124" s="527"/>
      <c r="H124" s="527"/>
      <c r="I124" s="528"/>
      <c r="J124" s="569">
        <f t="shared" si="12"/>
        <v>1</v>
      </c>
      <c r="K124" s="527"/>
      <c r="L124" s="527"/>
      <c r="M124" s="527"/>
      <c r="N124" s="527"/>
      <c r="O124" s="527"/>
      <c r="P124" s="570">
        <v>1</v>
      </c>
      <c r="Q124" s="571">
        <v>8995</v>
      </c>
      <c r="R124" s="572">
        <v>0.02</v>
      </c>
      <c r="S124" s="535"/>
      <c r="T124" s="557">
        <v>1</v>
      </c>
      <c r="U124" s="558">
        <f t="shared" si="13"/>
        <v>0.1799</v>
      </c>
      <c r="V124" s="558"/>
      <c r="W124" s="570">
        <v>1</v>
      </c>
      <c r="X124" s="571">
        <v>8995</v>
      </c>
      <c r="Y124" s="572">
        <v>0.02</v>
      </c>
      <c r="Z124" s="535"/>
      <c r="AA124" s="557">
        <v>1</v>
      </c>
      <c r="AB124" s="558">
        <f t="shared" si="8"/>
        <v>0.1799</v>
      </c>
      <c r="AC124" s="570">
        <v>1</v>
      </c>
      <c r="AD124" s="571">
        <v>8995</v>
      </c>
      <c r="AE124" s="572">
        <v>0.02</v>
      </c>
      <c r="AF124" s="535"/>
      <c r="AG124" s="557">
        <v>1</v>
      </c>
      <c r="AH124" s="558">
        <f t="shared" si="9"/>
        <v>0.1799</v>
      </c>
    </row>
    <row r="125" spans="1:34" s="94" customFormat="1" hidden="1">
      <c r="A125" s="507" t="s">
        <v>825</v>
      </c>
      <c r="B125" s="567" t="s">
        <v>826</v>
      </c>
      <c r="C125" s="568"/>
      <c r="D125" s="527"/>
      <c r="E125" s="527"/>
      <c r="F125" s="527"/>
      <c r="G125" s="527"/>
      <c r="H125" s="527"/>
      <c r="I125" s="528"/>
      <c r="J125" s="569">
        <f t="shared" si="12"/>
        <v>1</v>
      </c>
      <c r="K125" s="527"/>
      <c r="L125" s="527"/>
      <c r="M125" s="527"/>
      <c r="N125" s="527"/>
      <c r="O125" s="527"/>
      <c r="P125" s="570">
        <v>1</v>
      </c>
      <c r="Q125" s="571">
        <v>4000</v>
      </c>
      <c r="R125" s="572">
        <v>0.02</v>
      </c>
      <c r="S125" s="535"/>
      <c r="T125" s="557">
        <v>1</v>
      </c>
      <c r="U125" s="558">
        <f t="shared" si="13"/>
        <v>0.08</v>
      </c>
      <c r="V125" s="558"/>
      <c r="W125" s="570">
        <v>1</v>
      </c>
      <c r="X125" s="571">
        <v>4000</v>
      </c>
      <c r="Y125" s="572">
        <v>0.02</v>
      </c>
      <c r="Z125" s="535"/>
      <c r="AA125" s="557">
        <v>1</v>
      </c>
      <c r="AB125" s="558">
        <f t="shared" si="8"/>
        <v>0.08</v>
      </c>
      <c r="AC125" s="570">
        <v>1</v>
      </c>
      <c r="AD125" s="571">
        <v>4000</v>
      </c>
      <c r="AE125" s="572">
        <v>0.02</v>
      </c>
      <c r="AF125" s="535"/>
      <c r="AG125" s="557">
        <v>1</v>
      </c>
      <c r="AH125" s="558">
        <f t="shared" si="9"/>
        <v>0.08</v>
      </c>
    </row>
    <row r="126" spans="1:34" s="94" customFormat="1" hidden="1">
      <c r="A126" s="507" t="s">
        <v>827</v>
      </c>
      <c r="B126" s="567" t="s">
        <v>826</v>
      </c>
      <c r="C126" s="568"/>
      <c r="D126" s="527"/>
      <c r="E126" s="527"/>
      <c r="F126" s="527"/>
      <c r="G126" s="527"/>
      <c r="H126" s="527"/>
      <c r="I126" s="528"/>
      <c r="J126" s="569">
        <f t="shared" si="12"/>
        <v>1</v>
      </c>
      <c r="K126" s="527"/>
      <c r="L126" s="527"/>
      <c r="M126" s="527"/>
      <c r="N126" s="527"/>
      <c r="O126" s="527"/>
      <c r="P126" s="570">
        <v>1</v>
      </c>
      <c r="Q126" s="571">
        <v>4396</v>
      </c>
      <c r="R126" s="572">
        <v>0.02</v>
      </c>
      <c r="S126" s="535"/>
      <c r="T126" s="557">
        <v>1</v>
      </c>
      <c r="U126" s="558">
        <f t="shared" si="13"/>
        <v>8.7919999999999998E-2</v>
      </c>
      <c r="V126" s="558"/>
      <c r="W126" s="570">
        <v>1</v>
      </c>
      <c r="X126" s="571">
        <v>4396</v>
      </c>
      <c r="Y126" s="572">
        <v>0.02</v>
      </c>
      <c r="Z126" s="535"/>
      <c r="AA126" s="557">
        <v>1</v>
      </c>
      <c r="AB126" s="558">
        <f t="shared" si="8"/>
        <v>8.7919999999999998E-2</v>
      </c>
      <c r="AC126" s="570">
        <v>1</v>
      </c>
      <c r="AD126" s="571">
        <v>4396</v>
      </c>
      <c r="AE126" s="572">
        <v>0.02</v>
      </c>
      <c r="AF126" s="535"/>
      <c r="AG126" s="557">
        <v>1</v>
      </c>
      <c r="AH126" s="558">
        <f t="shared" si="9"/>
        <v>8.7919999999999998E-2</v>
      </c>
    </row>
    <row r="127" spans="1:34" s="94" customFormat="1" hidden="1">
      <c r="A127" s="507" t="s">
        <v>828</v>
      </c>
      <c r="B127" s="567" t="s">
        <v>829</v>
      </c>
      <c r="C127" s="568"/>
      <c r="D127" s="527"/>
      <c r="E127" s="527"/>
      <c r="F127" s="527"/>
      <c r="G127" s="527"/>
      <c r="H127" s="527"/>
      <c r="I127" s="528"/>
      <c r="J127" s="569">
        <f t="shared" si="12"/>
        <v>1</v>
      </c>
      <c r="K127" s="527"/>
      <c r="L127" s="527"/>
      <c r="M127" s="527"/>
      <c r="N127" s="527"/>
      <c r="O127" s="527"/>
      <c r="P127" s="570">
        <v>1</v>
      </c>
      <c r="Q127" s="571">
        <v>10390</v>
      </c>
      <c r="R127" s="572">
        <v>0.02</v>
      </c>
      <c r="S127" s="535"/>
      <c r="T127" s="557">
        <v>1</v>
      </c>
      <c r="U127" s="558">
        <f t="shared" si="13"/>
        <v>0.20780000000000001</v>
      </c>
      <c r="V127" s="558"/>
      <c r="W127" s="570">
        <v>1</v>
      </c>
      <c r="X127" s="571">
        <v>10390</v>
      </c>
      <c r="Y127" s="572">
        <v>0.02</v>
      </c>
      <c r="Z127" s="535"/>
      <c r="AA127" s="557">
        <v>1</v>
      </c>
      <c r="AB127" s="558">
        <f t="shared" si="8"/>
        <v>0.20780000000000001</v>
      </c>
      <c r="AC127" s="570">
        <v>1</v>
      </c>
      <c r="AD127" s="571">
        <v>10390</v>
      </c>
      <c r="AE127" s="572">
        <v>0.02</v>
      </c>
      <c r="AF127" s="535"/>
      <c r="AG127" s="557">
        <v>1</v>
      </c>
      <c r="AH127" s="558">
        <f t="shared" si="9"/>
        <v>0.20780000000000001</v>
      </c>
    </row>
    <row r="128" spans="1:34" s="94" customFormat="1" hidden="1">
      <c r="A128" s="507" t="s">
        <v>830</v>
      </c>
      <c r="B128" s="567" t="s">
        <v>831</v>
      </c>
      <c r="C128" s="568"/>
      <c r="D128" s="527"/>
      <c r="E128" s="527"/>
      <c r="F128" s="527"/>
      <c r="G128" s="527"/>
      <c r="H128" s="527"/>
      <c r="I128" s="528"/>
      <c r="J128" s="569">
        <f t="shared" si="12"/>
        <v>3</v>
      </c>
      <c r="K128" s="527"/>
      <c r="L128" s="527"/>
      <c r="M128" s="527"/>
      <c r="N128" s="527"/>
      <c r="O128" s="527"/>
      <c r="P128" s="570">
        <v>3</v>
      </c>
      <c r="Q128" s="571">
        <v>9356.2000000000007</v>
      </c>
      <c r="R128" s="572">
        <v>0.02</v>
      </c>
      <c r="S128" s="535"/>
      <c r="T128" s="557">
        <v>1</v>
      </c>
      <c r="U128" s="558">
        <f t="shared" si="13"/>
        <v>0.18712400000000001</v>
      </c>
      <c r="V128" s="558"/>
      <c r="W128" s="570">
        <v>3</v>
      </c>
      <c r="X128" s="571">
        <v>9356.2000000000007</v>
      </c>
      <c r="Y128" s="572">
        <v>0.02</v>
      </c>
      <c r="Z128" s="535"/>
      <c r="AA128" s="557">
        <v>1</v>
      </c>
      <c r="AB128" s="558">
        <f t="shared" si="8"/>
        <v>0.18712400000000001</v>
      </c>
      <c r="AC128" s="570">
        <v>3</v>
      </c>
      <c r="AD128" s="571">
        <v>9356.2000000000007</v>
      </c>
      <c r="AE128" s="572">
        <v>0.02</v>
      </c>
      <c r="AF128" s="535"/>
      <c r="AG128" s="557">
        <v>1</v>
      </c>
      <c r="AH128" s="558">
        <f t="shared" si="9"/>
        <v>0.18712400000000001</v>
      </c>
    </row>
    <row r="129" spans="1:34" s="94" customFormat="1" hidden="1">
      <c r="A129" s="507" t="s">
        <v>832</v>
      </c>
      <c r="B129" s="567" t="s">
        <v>833</v>
      </c>
      <c r="C129" s="568"/>
      <c r="D129" s="527"/>
      <c r="E129" s="527"/>
      <c r="F129" s="527"/>
      <c r="G129" s="527"/>
      <c r="H129" s="527"/>
      <c r="I129" s="528"/>
      <c r="J129" s="569">
        <f t="shared" si="12"/>
        <v>8</v>
      </c>
      <c r="K129" s="527"/>
      <c r="L129" s="527"/>
      <c r="M129" s="527"/>
      <c r="N129" s="527"/>
      <c r="O129" s="527"/>
      <c r="P129" s="570">
        <v>8</v>
      </c>
      <c r="Q129" s="571">
        <v>3150.45</v>
      </c>
      <c r="R129" s="572">
        <v>0.02</v>
      </c>
      <c r="S129" s="535"/>
      <c r="T129" s="557">
        <v>1</v>
      </c>
      <c r="U129" s="558">
        <f t="shared" si="13"/>
        <v>6.3008999999999996E-2</v>
      </c>
      <c r="V129" s="558"/>
      <c r="W129" s="570">
        <v>8</v>
      </c>
      <c r="X129" s="571">
        <v>3150.45</v>
      </c>
      <c r="Y129" s="572">
        <v>0.02</v>
      </c>
      <c r="Z129" s="535"/>
      <c r="AA129" s="557">
        <v>1</v>
      </c>
      <c r="AB129" s="558">
        <f t="shared" si="8"/>
        <v>6.3008999999999996E-2</v>
      </c>
      <c r="AC129" s="570">
        <v>8</v>
      </c>
      <c r="AD129" s="571">
        <v>3150.45</v>
      </c>
      <c r="AE129" s="572">
        <v>0.02</v>
      </c>
      <c r="AF129" s="535"/>
      <c r="AG129" s="557">
        <v>1</v>
      </c>
      <c r="AH129" s="558">
        <f t="shared" si="9"/>
        <v>6.3008999999999996E-2</v>
      </c>
    </row>
    <row r="130" spans="1:34" s="94" customFormat="1" hidden="1">
      <c r="A130" s="507" t="s">
        <v>834</v>
      </c>
      <c r="B130" s="567" t="s">
        <v>835</v>
      </c>
      <c r="C130" s="568"/>
      <c r="D130" s="527"/>
      <c r="E130" s="527"/>
      <c r="F130" s="527"/>
      <c r="G130" s="527"/>
      <c r="H130" s="527"/>
      <c r="I130" s="528"/>
      <c r="J130" s="569">
        <f t="shared" si="12"/>
        <v>2</v>
      </c>
      <c r="K130" s="527"/>
      <c r="L130" s="527"/>
      <c r="M130" s="527"/>
      <c r="N130" s="527"/>
      <c r="O130" s="527"/>
      <c r="P130" s="570">
        <v>2</v>
      </c>
      <c r="Q130" s="571">
        <v>9000</v>
      </c>
      <c r="R130" s="572">
        <v>0.02</v>
      </c>
      <c r="S130" s="535"/>
      <c r="T130" s="557">
        <v>1</v>
      </c>
      <c r="U130" s="558">
        <f t="shared" si="13"/>
        <v>0.18</v>
      </c>
      <c r="V130" s="558"/>
      <c r="W130" s="570">
        <v>2</v>
      </c>
      <c r="X130" s="571">
        <v>9000</v>
      </c>
      <c r="Y130" s="572">
        <v>0.02</v>
      </c>
      <c r="Z130" s="535"/>
      <c r="AA130" s="557">
        <v>1</v>
      </c>
      <c r="AB130" s="558">
        <f t="shared" si="8"/>
        <v>0.18</v>
      </c>
      <c r="AC130" s="570">
        <v>2</v>
      </c>
      <c r="AD130" s="571">
        <v>9000</v>
      </c>
      <c r="AE130" s="572">
        <v>0.02</v>
      </c>
      <c r="AF130" s="535"/>
      <c r="AG130" s="557">
        <v>1</v>
      </c>
      <c r="AH130" s="558">
        <f t="shared" si="9"/>
        <v>0.18</v>
      </c>
    </row>
    <row r="131" spans="1:34" s="94" customFormat="1" ht="24" hidden="1">
      <c r="A131" s="507" t="s">
        <v>836</v>
      </c>
      <c r="B131" s="567" t="s">
        <v>837</v>
      </c>
      <c r="C131" s="568"/>
      <c r="D131" s="527"/>
      <c r="E131" s="527"/>
      <c r="F131" s="527"/>
      <c r="G131" s="527"/>
      <c r="H131" s="527"/>
      <c r="I131" s="528"/>
      <c r="J131" s="569">
        <f t="shared" si="12"/>
        <v>1</v>
      </c>
      <c r="K131" s="527"/>
      <c r="L131" s="527"/>
      <c r="M131" s="527"/>
      <c r="N131" s="527"/>
      <c r="O131" s="527"/>
      <c r="P131" s="570">
        <v>1</v>
      </c>
      <c r="Q131" s="571">
        <v>16250</v>
      </c>
      <c r="R131" s="572">
        <v>0.02</v>
      </c>
      <c r="S131" s="535"/>
      <c r="T131" s="557">
        <v>1</v>
      </c>
      <c r="U131" s="558">
        <f t="shared" si="13"/>
        <v>0.32500000000000001</v>
      </c>
      <c r="V131" s="558"/>
      <c r="W131" s="570">
        <v>1</v>
      </c>
      <c r="X131" s="571">
        <v>16250</v>
      </c>
      <c r="Y131" s="572">
        <v>0.02</v>
      </c>
      <c r="Z131" s="535"/>
      <c r="AA131" s="557">
        <v>1</v>
      </c>
      <c r="AB131" s="558">
        <f t="shared" si="8"/>
        <v>0.32500000000000001</v>
      </c>
      <c r="AC131" s="570">
        <v>1</v>
      </c>
      <c r="AD131" s="571">
        <v>16250</v>
      </c>
      <c r="AE131" s="572">
        <v>0.02</v>
      </c>
      <c r="AF131" s="535"/>
      <c r="AG131" s="557">
        <v>1</v>
      </c>
      <c r="AH131" s="558">
        <f t="shared" si="9"/>
        <v>0.32500000000000001</v>
      </c>
    </row>
    <row r="132" spans="1:34" s="94" customFormat="1" ht="24" hidden="1">
      <c r="A132" s="507" t="s">
        <v>838</v>
      </c>
      <c r="B132" s="567" t="s">
        <v>839</v>
      </c>
      <c r="C132" s="568"/>
      <c r="D132" s="527"/>
      <c r="E132" s="527"/>
      <c r="F132" s="527"/>
      <c r="G132" s="527"/>
      <c r="H132" s="527"/>
      <c r="I132" s="528"/>
      <c r="J132" s="569">
        <f t="shared" si="12"/>
        <v>1</v>
      </c>
      <c r="K132" s="527"/>
      <c r="L132" s="527"/>
      <c r="M132" s="527"/>
      <c r="N132" s="527"/>
      <c r="O132" s="527"/>
      <c r="P132" s="570">
        <v>1</v>
      </c>
      <c r="Q132" s="571">
        <v>12000</v>
      </c>
      <c r="R132" s="572">
        <v>0.02</v>
      </c>
      <c r="S132" s="535"/>
      <c r="T132" s="557">
        <v>1</v>
      </c>
      <c r="U132" s="558">
        <f t="shared" si="13"/>
        <v>0.24</v>
      </c>
      <c r="V132" s="558"/>
      <c r="W132" s="570">
        <v>1</v>
      </c>
      <c r="X132" s="571">
        <v>12000</v>
      </c>
      <c r="Y132" s="572">
        <v>0.02</v>
      </c>
      <c r="Z132" s="535"/>
      <c r="AA132" s="557">
        <v>1</v>
      </c>
      <c r="AB132" s="558">
        <f t="shared" si="8"/>
        <v>0.24</v>
      </c>
      <c r="AC132" s="570">
        <v>1</v>
      </c>
      <c r="AD132" s="571">
        <v>12000</v>
      </c>
      <c r="AE132" s="572">
        <v>0.02</v>
      </c>
      <c r="AF132" s="535"/>
      <c r="AG132" s="557">
        <v>1</v>
      </c>
      <c r="AH132" s="558">
        <f t="shared" si="9"/>
        <v>0.24</v>
      </c>
    </row>
    <row r="133" spans="1:34" s="94" customFormat="1" hidden="1">
      <c r="A133" s="507" t="s">
        <v>840</v>
      </c>
      <c r="B133" s="567" t="s">
        <v>841</v>
      </c>
      <c r="C133" s="568"/>
      <c r="D133" s="527"/>
      <c r="E133" s="527"/>
      <c r="F133" s="527"/>
      <c r="G133" s="527"/>
      <c r="H133" s="527"/>
      <c r="I133" s="528"/>
      <c r="J133" s="569">
        <f t="shared" si="12"/>
        <v>1</v>
      </c>
      <c r="K133" s="527"/>
      <c r="L133" s="527"/>
      <c r="M133" s="527"/>
      <c r="N133" s="527"/>
      <c r="O133" s="527"/>
      <c r="P133" s="570">
        <v>1</v>
      </c>
      <c r="Q133" s="571">
        <v>12000</v>
      </c>
      <c r="R133" s="572">
        <v>0.02</v>
      </c>
      <c r="S133" s="535"/>
      <c r="T133" s="557">
        <v>1</v>
      </c>
      <c r="U133" s="558">
        <f t="shared" si="13"/>
        <v>0.24</v>
      </c>
      <c r="V133" s="558"/>
      <c r="W133" s="570">
        <v>1</v>
      </c>
      <c r="X133" s="571">
        <v>12000</v>
      </c>
      <c r="Y133" s="572">
        <v>0.02</v>
      </c>
      <c r="Z133" s="535"/>
      <c r="AA133" s="557">
        <v>1</v>
      </c>
      <c r="AB133" s="558">
        <f t="shared" si="8"/>
        <v>0.24</v>
      </c>
      <c r="AC133" s="570">
        <v>1</v>
      </c>
      <c r="AD133" s="571">
        <v>12000</v>
      </c>
      <c r="AE133" s="572">
        <v>0.02</v>
      </c>
      <c r="AF133" s="535"/>
      <c r="AG133" s="557">
        <v>1</v>
      </c>
      <c r="AH133" s="558">
        <f t="shared" si="9"/>
        <v>0.24</v>
      </c>
    </row>
    <row r="134" spans="1:34" s="94" customFormat="1" hidden="1">
      <c r="A134" s="507" t="s">
        <v>842</v>
      </c>
      <c r="B134" s="567" t="s">
        <v>843</v>
      </c>
      <c r="C134" s="568"/>
      <c r="D134" s="527"/>
      <c r="E134" s="527"/>
      <c r="F134" s="527"/>
      <c r="G134" s="527"/>
      <c r="H134" s="527"/>
      <c r="I134" s="528"/>
      <c r="J134" s="569">
        <f t="shared" si="12"/>
        <v>1</v>
      </c>
      <c r="K134" s="527"/>
      <c r="L134" s="527"/>
      <c r="M134" s="527"/>
      <c r="N134" s="527"/>
      <c r="O134" s="527"/>
      <c r="P134" s="570">
        <v>1</v>
      </c>
      <c r="Q134" s="571">
        <v>12000</v>
      </c>
      <c r="R134" s="572">
        <v>0.02</v>
      </c>
      <c r="S134" s="535"/>
      <c r="T134" s="557">
        <v>1</v>
      </c>
      <c r="U134" s="558">
        <f t="shared" si="13"/>
        <v>0.24</v>
      </c>
      <c r="V134" s="558"/>
      <c r="W134" s="570">
        <v>1</v>
      </c>
      <c r="X134" s="571">
        <v>12000</v>
      </c>
      <c r="Y134" s="572">
        <v>0.02</v>
      </c>
      <c r="Z134" s="535"/>
      <c r="AA134" s="557">
        <v>1</v>
      </c>
      <c r="AB134" s="558">
        <f t="shared" si="8"/>
        <v>0.24</v>
      </c>
      <c r="AC134" s="570">
        <v>1</v>
      </c>
      <c r="AD134" s="571">
        <v>12000</v>
      </c>
      <c r="AE134" s="572">
        <v>0.02</v>
      </c>
      <c r="AF134" s="535"/>
      <c r="AG134" s="557">
        <v>1</v>
      </c>
      <c r="AH134" s="558">
        <f t="shared" si="9"/>
        <v>0.24</v>
      </c>
    </row>
    <row r="135" spans="1:34" s="94" customFormat="1" ht="24" hidden="1">
      <c r="A135" s="507" t="s">
        <v>844</v>
      </c>
      <c r="B135" s="567" t="s">
        <v>845</v>
      </c>
      <c r="C135" s="568"/>
      <c r="D135" s="527"/>
      <c r="E135" s="527"/>
      <c r="F135" s="527"/>
      <c r="G135" s="527"/>
      <c r="H135" s="527"/>
      <c r="I135" s="528"/>
      <c r="J135" s="569">
        <f t="shared" si="12"/>
        <v>1</v>
      </c>
      <c r="K135" s="527"/>
      <c r="L135" s="527"/>
      <c r="M135" s="527"/>
      <c r="N135" s="527"/>
      <c r="O135" s="527"/>
      <c r="P135" s="570">
        <v>1</v>
      </c>
      <c r="Q135" s="571">
        <v>3531.02</v>
      </c>
      <c r="R135" s="572">
        <v>0.02</v>
      </c>
      <c r="S135" s="535"/>
      <c r="T135" s="557">
        <v>1</v>
      </c>
      <c r="U135" s="558">
        <f t="shared" si="13"/>
        <v>7.06204E-2</v>
      </c>
      <c r="V135" s="558"/>
      <c r="W135" s="570">
        <v>1</v>
      </c>
      <c r="X135" s="571">
        <v>3531.02</v>
      </c>
      <c r="Y135" s="572">
        <v>0.02</v>
      </c>
      <c r="Z135" s="535"/>
      <c r="AA135" s="557">
        <v>1</v>
      </c>
      <c r="AB135" s="558">
        <f t="shared" si="8"/>
        <v>7.06204E-2</v>
      </c>
      <c r="AC135" s="570">
        <v>1</v>
      </c>
      <c r="AD135" s="571">
        <v>3531.02</v>
      </c>
      <c r="AE135" s="572">
        <v>0.02</v>
      </c>
      <c r="AF135" s="535"/>
      <c r="AG135" s="557">
        <v>1</v>
      </c>
      <c r="AH135" s="558">
        <f t="shared" si="9"/>
        <v>7.06204E-2</v>
      </c>
    </row>
    <row r="136" spans="1:34" s="94" customFormat="1" hidden="1">
      <c r="A136" s="507" t="s">
        <v>846</v>
      </c>
      <c r="B136" s="567" t="s">
        <v>847</v>
      </c>
      <c r="C136" s="568"/>
      <c r="D136" s="527"/>
      <c r="E136" s="527"/>
      <c r="F136" s="527"/>
      <c r="G136" s="527"/>
      <c r="H136" s="527"/>
      <c r="I136" s="528"/>
      <c r="J136" s="569">
        <f t="shared" si="12"/>
        <v>1</v>
      </c>
      <c r="K136" s="527"/>
      <c r="L136" s="527"/>
      <c r="M136" s="527"/>
      <c r="N136" s="527"/>
      <c r="O136" s="527"/>
      <c r="P136" s="570">
        <v>1</v>
      </c>
      <c r="Q136" s="571">
        <v>28500</v>
      </c>
      <c r="R136" s="572">
        <v>0.02</v>
      </c>
      <c r="S136" s="535"/>
      <c r="T136" s="557">
        <v>1</v>
      </c>
      <c r="U136" s="558">
        <f t="shared" si="13"/>
        <v>0.56999999999999995</v>
      </c>
      <c r="V136" s="558"/>
      <c r="W136" s="570">
        <v>1</v>
      </c>
      <c r="X136" s="571">
        <v>28500</v>
      </c>
      <c r="Y136" s="572">
        <v>0.02</v>
      </c>
      <c r="Z136" s="535"/>
      <c r="AA136" s="557">
        <v>1</v>
      </c>
      <c r="AB136" s="558">
        <f t="shared" si="8"/>
        <v>0.56999999999999995</v>
      </c>
      <c r="AC136" s="570">
        <v>1</v>
      </c>
      <c r="AD136" s="571">
        <v>28500</v>
      </c>
      <c r="AE136" s="572">
        <v>0.02</v>
      </c>
      <c r="AF136" s="535"/>
      <c r="AG136" s="557">
        <v>1</v>
      </c>
      <c r="AH136" s="558">
        <f t="shared" si="9"/>
        <v>0.56999999999999995</v>
      </c>
    </row>
    <row r="137" spans="1:34" s="94" customFormat="1" hidden="1">
      <c r="A137" s="507" t="s">
        <v>848</v>
      </c>
      <c r="B137" s="567" t="s">
        <v>849</v>
      </c>
      <c r="C137" s="568"/>
      <c r="D137" s="527"/>
      <c r="E137" s="527"/>
      <c r="F137" s="527"/>
      <c r="G137" s="527"/>
      <c r="H137" s="527"/>
      <c r="I137" s="528"/>
      <c r="J137" s="569">
        <f t="shared" si="12"/>
        <v>1</v>
      </c>
      <c r="K137" s="527"/>
      <c r="L137" s="527"/>
      <c r="M137" s="527"/>
      <c r="N137" s="527"/>
      <c r="O137" s="527"/>
      <c r="P137" s="570">
        <v>1</v>
      </c>
      <c r="Q137" s="571">
        <v>19998</v>
      </c>
      <c r="R137" s="572">
        <v>0.02</v>
      </c>
      <c r="S137" s="535"/>
      <c r="T137" s="557">
        <v>1</v>
      </c>
      <c r="U137" s="558">
        <f t="shared" si="13"/>
        <v>0.39996000000000004</v>
      </c>
      <c r="V137" s="558"/>
      <c r="W137" s="570">
        <v>1</v>
      </c>
      <c r="X137" s="571">
        <v>19998</v>
      </c>
      <c r="Y137" s="572">
        <v>0.02</v>
      </c>
      <c r="Z137" s="535"/>
      <c r="AA137" s="557">
        <v>1</v>
      </c>
      <c r="AB137" s="558">
        <f t="shared" si="8"/>
        <v>0.39996000000000004</v>
      </c>
      <c r="AC137" s="570">
        <v>1</v>
      </c>
      <c r="AD137" s="571">
        <v>19998</v>
      </c>
      <c r="AE137" s="572">
        <v>0.02</v>
      </c>
      <c r="AF137" s="535"/>
      <c r="AG137" s="557">
        <v>1</v>
      </c>
      <c r="AH137" s="558">
        <f t="shared" si="9"/>
        <v>0.39996000000000004</v>
      </c>
    </row>
    <row r="138" spans="1:34" s="94" customFormat="1" hidden="1">
      <c r="A138" s="507" t="s">
        <v>850</v>
      </c>
      <c r="B138" s="567" t="s">
        <v>851</v>
      </c>
      <c r="C138" s="568"/>
      <c r="D138" s="527"/>
      <c r="E138" s="527"/>
      <c r="F138" s="527"/>
      <c r="G138" s="527"/>
      <c r="H138" s="527"/>
      <c r="I138" s="528"/>
      <c r="J138" s="569">
        <f t="shared" si="12"/>
        <v>1</v>
      </c>
      <c r="K138" s="527"/>
      <c r="L138" s="527"/>
      <c r="M138" s="527"/>
      <c r="N138" s="527"/>
      <c r="O138" s="527"/>
      <c r="P138" s="570">
        <v>1</v>
      </c>
      <c r="Q138" s="571">
        <v>14765.31</v>
      </c>
      <c r="R138" s="572">
        <v>0.02</v>
      </c>
      <c r="S138" s="535"/>
      <c r="T138" s="557">
        <v>1</v>
      </c>
      <c r="U138" s="558">
        <f t="shared" si="13"/>
        <v>0.29530619999999996</v>
      </c>
      <c r="V138" s="558"/>
      <c r="W138" s="570">
        <v>1</v>
      </c>
      <c r="X138" s="571">
        <v>14765.31</v>
      </c>
      <c r="Y138" s="572">
        <v>0.02</v>
      </c>
      <c r="Z138" s="535"/>
      <c r="AA138" s="557">
        <v>1</v>
      </c>
      <c r="AB138" s="558">
        <f t="shared" si="8"/>
        <v>0.29530619999999996</v>
      </c>
      <c r="AC138" s="570">
        <v>1</v>
      </c>
      <c r="AD138" s="571">
        <v>14765.31</v>
      </c>
      <c r="AE138" s="572">
        <v>0.02</v>
      </c>
      <c r="AF138" s="535"/>
      <c r="AG138" s="557">
        <v>1</v>
      </c>
      <c r="AH138" s="558">
        <f t="shared" si="9"/>
        <v>0.29530619999999996</v>
      </c>
    </row>
    <row r="139" spans="1:34" s="94" customFormat="1" ht="24" hidden="1">
      <c r="A139" s="507" t="s">
        <v>852</v>
      </c>
      <c r="B139" s="567" t="s">
        <v>853</v>
      </c>
      <c r="C139" s="568"/>
      <c r="D139" s="527"/>
      <c r="E139" s="527"/>
      <c r="F139" s="527"/>
      <c r="G139" s="527"/>
      <c r="H139" s="527"/>
      <c r="I139" s="528"/>
      <c r="J139" s="569">
        <f t="shared" si="12"/>
        <v>1</v>
      </c>
      <c r="K139" s="527"/>
      <c r="L139" s="527"/>
      <c r="M139" s="527"/>
      <c r="N139" s="527"/>
      <c r="O139" s="527"/>
      <c r="P139" s="570">
        <v>1</v>
      </c>
      <c r="Q139" s="571">
        <v>12893</v>
      </c>
      <c r="R139" s="572">
        <v>0.02</v>
      </c>
      <c r="S139" s="535"/>
      <c r="T139" s="557">
        <v>1</v>
      </c>
      <c r="U139" s="558">
        <f t="shared" si="13"/>
        <v>0.25786000000000003</v>
      </c>
      <c r="V139" s="558"/>
      <c r="W139" s="570">
        <v>1</v>
      </c>
      <c r="X139" s="571">
        <v>12893</v>
      </c>
      <c r="Y139" s="572">
        <v>0.02</v>
      </c>
      <c r="Z139" s="535"/>
      <c r="AA139" s="557">
        <v>1</v>
      </c>
      <c r="AB139" s="558">
        <f t="shared" si="8"/>
        <v>0.25786000000000003</v>
      </c>
      <c r="AC139" s="570">
        <v>1</v>
      </c>
      <c r="AD139" s="571">
        <v>12893</v>
      </c>
      <c r="AE139" s="572">
        <v>0.02</v>
      </c>
      <c r="AF139" s="535"/>
      <c r="AG139" s="557">
        <v>1</v>
      </c>
      <c r="AH139" s="558">
        <f t="shared" si="9"/>
        <v>0.25786000000000003</v>
      </c>
    </row>
    <row r="140" spans="1:34" s="94" customFormat="1" hidden="1">
      <c r="A140" s="507" t="s">
        <v>854</v>
      </c>
      <c r="B140" s="567" t="s">
        <v>855</v>
      </c>
      <c r="C140" s="568"/>
      <c r="D140" s="527"/>
      <c r="E140" s="527"/>
      <c r="F140" s="527"/>
      <c r="G140" s="527"/>
      <c r="H140" s="527"/>
      <c r="I140" s="528"/>
      <c r="J140" s="569">
        <f t="shared" si="12"/>
        <v>12</v>
      </c>
      <c r="K140" s="527"/>
      <c r="L140" s="527"/>
      <c r="M140" s="527"/>
      <c r="N140" s="527"/>
      <c r="O140" s="527"/>
      <c r="P140" s="570">
        <v>12</v>
      </c>
      <c r="Q140" s="571">
        <v>3052.45</v>
      </c>
      <c r="R140" s="572">
        <v>0.02</v>
      </c>
      <c r="S140" s="535"/>
      <c r="T140" s="557">
        <v>1</v>
      </c>
      <c r="U140" s="558">
        <f t="shared" si="13"/>
        <v>6.1048999999999999E-2</v>
      </c>
      <c r="V140" s="558"/>
      <c r="W140" s="570">
        <v>12</v>
      </c>
      <c r="X140" s="571">
        <v>3052.45</v>
      </c>
      <c r="Y140" s="572">
        <v>0.02</v>
      </c>
      <c r="Z140" s="535"/>
      <c r="AA140" s="557">
        <v>1</v>
      </c>
      <c r="AB140" s="558">
        <f t="shared" si="8"/>
        <v>6.1048999999999999E-2</v>
      </c>
      <c r="AC140" s="570">
        <v>12</v>
      </c>
      <c r="AD140" s="571">
        <v>3052.45</v>
      </c>
      <c r="AE140" s="572">
        <v>0.02</v>
      </c>
      <c r="AF140" s="535"/>
      <c r="AG140" s="557">
        <v>1</v>
      </c>
      <c r="AH140" s="558">
        <f t="shared" si="9"/>
        <v>6.1048999999999999E-2</v>
      </c>
    </row>
    <row r="141" spans="1:34" s="94" customFormat="1" hidden="1">
      <c r="A141" s="507" t="s">
        <v>856</v>
      </c>
      <c r="B141" s="567" t="s">
        <v>857</v>
      </c>
      <c r="C141" s="568"/>
      <c r="D141" s="527"/>
      <c r="E141" s="527"/>
      <c r="F141" s="527"/>
      <c r="G141" s="527"/>
      <c r="H141" s="527"/>
      <c r="I141" s="528"/>
      <c r="J141" s="569">
        <f t="shared" si="12"/>
        <v>1</v>
      </c>
      <c r="K141" s="527"/>
      <c r="L141" s="527"/>
      <c r="M141" s="527"/>
      <c r="N141" s="527"/>
      <c r="O141" s="527"/>
      <c r="P141" s="570">
        <v>1</v>
      </c>
      <c r="Q141" s="571">
        <v>31690</v>
      </c>
      <c r="R141" s="572">
        <v>0.02</v>
      </c>
      <c r="S141" s="535"/>
      <c r="T141" s="557">
        <v>1</v>
      </c>
      <c r="U141" s="558">
        <f t="shared" si="13"/>
        <v>0.63380000000000003</v>
      </c>
      <c r="V141" s="558"/>
      <c r="W141" s="570">
        <v>1</v>
      </c>
      <c r="X141" s="571">
        <v>31690</v>
      </c>
      <c r="Y141" s="572">
        <v>0.02</v>
      </c>
      <c r="Z141" s="535"/>
      <c r="AA141" s="557">
        <v>1</v>
      </c>
      <c r="AB141" s="558">
        <f t="shared" si="8"/>
        <v>0.63380000000000003</v>
      </c>
      <c r="AC141" s="570">
        <v>1</v>
      </c>
      <c r="AD141" s="571">
        <v>31690</v>
      </c>
      <c r="AE141" s="572">
        <v>0.02</v>
      </c>
      <c r="AF141" s="535"/>
      <c r="AG141" s="557">
        <v>1</v>
      </c>
      <c r="AH141" s="558">
        <f t="shared" si="9"/>
        <v>0.63380000000000003</v>
      </c>
    </row>
    <row r="142" spans="1:34" s="94" customFormat="1" hidden="1">
      <c r="A142" s="507" t="s">
        <v>858</v>
      </c>
      <c r="B142" s="567" t="s">
        <v>859</v>
      </c>
      <c r="C142" s="568"/>
      <c r="D142" s="527"/>
      <c r="E142" s="527"/>
      <c r="F142" s="527"/>
      <c r="G142" s="527"/>
      <c r="H142" s="527"/>
      <c r="I142" s="528"/>
      <c r="J142" s="569">
        <f t="shared" si="12"/>
        <v>1</v>
      </c>
      <c r="K142" s="527"/>
      <c r="L142" s="527"/>
      <c r="M142" s="527"/>
      <c r="N142" s="527"/>
      <c r="O142" s="527"/>
      <c r="P142" s="570">
        <v>1</v>
      </c>
      <c r="Q142" s="571">
        <v>5885</v>
      </c>
      <c r="R142" s="572">
        <v>0.02</v>
      </c>
      <c r="S142" s="535"/>
      <c r="T142" s="557">
        <v>1</v>
      </c>
      <c r="U142" s="558">
        <f t="shared" si="13"/>
        <v>0.1177</v>
      </c>
      <c r="V142" s="558"/>
      <c r="W142" s="570">
        <v>1</v>
      </c>
      <c r="X142" s="571">
        <v>5885</v>
      </c>
      <c r="Y142" s="572">
        <v>0.02</v>
      </c>
      <c r="Z142" s="535"/>
      <c r="AA142" s="557">
        <v>1</v>
      </c>
      <c r="AB142" s="558">
        <f t="shared" si="8"/>
        <v>0.1177</v>
      </c>
      <c r="AC142" s="570">
        <v>1</v>
      </c>
      <c r="AD142" s="571">
        <v>5885</v>
      </c>
      <c r="AE142" s="572">
        <v>0.02</v>
      </c>
      <c r="AF142" s="535"/>
      <c r="AG142" s="557">
        <v>1</v>
      </c>
      <c r="AH142" s="558">
        <f t="shared" si="9"/>
        <v>0.1177</v>
      </c>
    </row>
    <row r="143" spans="1:34" s="94" customFormat="1" hidden="1">
      <c r="A143" s="507" t="s">
        <v>860</v>
      </c>
      <c r="B143" s="567" t="s">
        <v>861</v>
      </c>
      <c r="C143" s="568"/>
      <c r="D143" s="527"/>
      <c r="E143" s="527"/>
      <c r="F143" s="527"/>
      <c r="G143" s="527"/>
      <c r="H143" s="527"/>
      <c r="I143" s="528"/>
      <c r="J143" s="569">
        <f t="shared" si="12"/>
        <v>1</v>
      </c>
      <c r="K143" s="527"/>
      <c r="L143" s="527"/>
      <c r="M143" s="527"/>
      <c r="N143" s="527"/>
      <c r="O143" s="527"/>
      <c r="P143" s="570">
        <v>1</v>
      </c>
      <c r="Q143" s="571">
        <v>4867.5</v>
      </c>
      <c r="R143" s="572">
        <v>0.02</v>
      </c>
      <c r="S143" s="535"/>
      <c r="T143" s="557">
        <v>1</v>
      </c>
      <c r="U143" s="558">
        <f t="shared" si="13"/>
        <v>9.7350000000000006E-2</v>
      </c>
      <c r="V143" s="558"/>
      <c r="W143" s="570">
        <v>1</v>
      </c>
      <c r="X143" s="571">
        <v>4867.5</v>
      </c>
      <c r="Y143" s="572">
        <v>0.02</v>
      </c>
      <c r="Z143" s="535"/>
      <c r="AA143" s="557">
        <v>1</v>
      </c>
      <c r="AB143" s="558">
        <f t="shared" si="8"/>
        <v>9.7350000000000006E-2</v>
      </c>
      <c r="AC143" s="570">
        <v>1</v>
      </c>
      <c r="AD143" s="571">
        <v>4867.5</v>
      </c>
      <c r="AE143" s="572">
        <v>0.02</v>
      </c>
      <c r="AF143" s="535"/>
      <c r="AG143" s="557">
        <v>1</v>
      </c>
      <c r="AH143" s="558">
        <f t="shared" si="9"/>
        <v>9.7350000000000006E-2</v>
      </c>
    </row>
    <row r="144" spans="1:34" s="94" customFormat="1" hidden="1">
      <c r="A144" s="507" t="s">
        <v>862</v>
      </c>
      <c r="B144" s="567" t="s">
        <v>863</v>
      </c>
      <c r="C144" s="568"/>
      <c r="D144" s="527"/>
      <c r="E144" s="527"/>
      <c r="F144" s="527"/>
      <c r="G144" s="527"/>
      <c r="H144" s="527"/>
      <c r="I144" s="528"/>
      <c r="J144" s="569">
        <f t="shared" si="12"/>
        <v>1</v>
      </c>
      <c r="K144" s="527"/>
      <c r="L144" s="527"/>
      <c r="M144" s="527"/>
      <c r="N144" s="527"/>
      <c r="O144" s="527"/>
      <c r="P144" s="570">
        <v>1</v>
      </c>
      <c r="Q144" s="571">
        <v>43750</v>
      </c>
      <c r="R144" s="572">
        <v>0.02</v>
      </c>
      <c r="S144" s="535"/>
      <c r="T144" s="557">
        <v>1</v>
      </c>
      <c r="U144" s="558">
        <f t="shared" si="13"/>
        <v>0.875</v>
      </c>
      <c r="V144" s="558"/>
      <c r="W144" s="570">
        <v>1</v>
      </c>
      <c r="X144" s="571">
        <v>43750</v>
      </c>
      <c r="Y144" s="572">
        <v>0.02</v>
      </c>
      <c r="Z144" s="535"/>
      <c r="AA144" s="557">
        <v>1</v>
      </c>
      <c r="AB144" s="558">
        <f t="shared" si="8"/>
        <v>0.875</v>
      </c>
      <c r="AC144" s="570">
        <v>1</v>
      </c>
      <c r="AD144" s="571">
        <v>43750</v>
      </c>
      <c r="AE144" s="572">
        <v>0.02</v>
      </c>
      <c r="AF144" s="535"/>
      <c r="AG144" s="557">
        <v>1</v>
      </c>
      <c r="AH144" s="558">
        <f t="shared" si="9"/>
        <v>0.875</v>
      </c>
    </row>
    <row r="145" spans="1:34" s="94" customFormat="1" hidden="1">
      <c r="A145" s="507" t="s">
        <v>864</v>
      </c>
      <c r="B145" s="567" t="s">
        <v>865</v>
      </c>
      <c r="C145" s="568"/>
      <c r="D145" s="527"/>
      <c r="E145" s="527"/>
      <c r="F145" s="527"/>
      <c r="G145" s="527"/>
      <c r="H145" s="527"/>
      <c r="I145" s="528"/>
      <c r="J145" s="569">
        <f t="shared" si="12"/>
        <v>1</v>
      </c>
      <c r="K145" s="527"/>
      <c r="L145" s="527"/>
      <c r="M145" s="527"/>
      <c r="N145" s="527"/>
      <c r="O145" s="527"/>
      <c r="P145" s="570">
        <v>1</v>
      </c>
      <c r="Q145" s="571">
        <v>3480</v>
      </c>
      <c r="R145" s="572">
        <v>0.02</v>
      </c>
      <c r="S145" s="535"/>
      <c r="T145" s="557">
        <v>1</v>
      </c>
      <c r="U145" s="558">
        <f t="shared" si="13"/>
        <v>6.9600000000000009E-2</v>
      </c>
      <c r="V145" s="558"/>
      <c r="W145" s="570">
        <v>1</v>
      </c>
      <c r="X145" s="571">
        <v>3480</v>
      </c>
      <c r="Y145" s="572">
        <v>0.02</v>
      </c>
      <c r="Z145" s="535"/>
      <c r="AA145" s="557">
        <v>1</v>
      </c>
      <c r="AB145" s="558">
        <f t="shared" si="8"/>
        <v>6.9600000000000009E-2</v>
      </c>
      <c r="AC145" s="570">
        <v>1</v>
      </c>
      <c r="AD145" s="571">
        <v>3480</v>
      </c>
      <c r="AE145" s="572">
        <v>0.02</v>
      </c>
      <c r="AF145" s="535"/>
      <c r="AG145" s="557">
        <v>1</v>
      </c>
      <c r="AH145" s="558">
        <f t="shared" si="9"/>
        <v>6.9600000000000009E-2</v>
      </c>
    </row>
    <row r="146" spans="1:34" s="94" customFormat="1" hidden="1">
      <c r="A146" s="507" t="s">
        <v>866</v>
      </c>
      <c r="B146" s="567" t="s">
        <v>867</v>
      </c>
      <c r="C146" s="568"/>
      <c r="D146" s="527"/>
      <c r="E146" s="527"/>
      <c r="F146" s="527"/>
      <c r="G146" s="527"/>
      <c r="H146" s="527"/>
      <c r="I146" s="528"/>
      <c r="J146" s="569">
        <f t="shared" si="12"/>
        <v>1</v>
      </c>
      <c r="K146" s="527"/>
      <c r="L146" s="527"/>
      <c r="M146" s="527"/>
      <c r="N146" s="527"/>
      <c r="O146" s="527"/>
      <c r="P146" s="570">
        <v>1</v>
      </c>
      <c r="Q146" s="571">
        <v>37862.269999999997</v>
      </c>
      <c r="R146" s="572">
        <v>0.02</v>
      </c>
      <c r="S146" s="535"/>
      <c r="T146" s="557">
        <v>1</v>
      </c>
      <c r="U146" s="558">
        <f t="shared" si="13"/>
        <v>0.75724539999999996</v>
      </c>
      <c r="V146" s="558"/>
      <c r="W146" s="570">
        <v>1</v>
      </c>
      <c r="X146" s="571">
        <v>37862.269999999997</v>
      </c>
      <c r="Y146" s="572">
        <v>0.02</v>
      </c>
      <c r="Z146" s="535"/>
      <c r="AA146" s="557">
        <v>1</v>
      </c>
      <c r="AB146" s="558">
        <f t="shared" si="8"/>
        <v>0.75724539999999996</v>
      </c>
      <c r="AC146" s="570">
        <v>1</v>
      </c>
      <c r="AD146" s="571">
        <v>37862.269999999997</v>
      </c>
      <c r="AE146" s="572">
        <v>0.02</v>
      </c>
      <c r="AF146" s="535"/>
      <c r="AG146" s="557">
        <v>1</v>
      </c>
      <c r="AH146" s="558">
        <f t="shared" si="9"/>
        <v>0.75724539999999996</v>
      </c>
    </row>
    <row r="147" spans="1:34" s="94" customFormat="1" hidden="1">
      <c r="A147" s="507" t="s">
        <v>868</v>
      </c>
      <c r="B147" s="539"/>
      <c r="C147" s="568"/>
      <c r="D147" s="527"/>
      <c r="E147" s="527"/>
      <c r="F147" s="527"/>
      <c r="G147" s="527"/>
      <c r="H147" s="527"/>
      <c r="I147" s="528"/>
      <c r="J147" s="569">
        <f t="shared" si="12"/>
        <v>0</v>
      </c>
      <c r="K147" s="527"/>
      <c r="L147" s="527"/>
      <c r="M147" s="527"/>
      <c r="N147" s="527"/>
      <c r="O147" s="527"/>
      <c r="P147" s="555"/>
      <c r="Q147" s="555"/>
      <c r="R147" s="535"/>
      <c r="S147" s="535"/>
      <c r="T147" s="535"/>
      <c r="U147" s="523">
        <f t="shared" si="13"/>
        <v>0</v>
      </c>
      <c r="V147" s="523"/>
      <c r="W147" s="555"/>
      <c r="X147" s="555"/>
      <c r="Y147" s="535"/>
      <c r="Z147" s="535"/>
      <c r="AA147" s="535"/>
      <c r="AB147" s="523">
        <f t="shared" si="8"/>
        <v>0</v>
      </c>
      <c r="AC147" s="555"/>
      <c r="AD147" s="555"/>
      <c r="AE147" s="535"/>
      <c r="AF147" s="535"/>
      <c r="AG147" s="535"/>
      <c r="AH147" s="523">
        <f t="shared" si="9"/>
        <v>0</v>
      </c>
    </row>
    <row r="148" spans="1:34" s="94" customFormat="1" hidden="1">
      <c r="A148" s="507" t="s">
        <v>869</v>
      </c>
      <c r="B148" s="539"/>
      <c r="C148" s="568"/>
      <c r="D148" s="527"/>
      <c r="E148" s="527"/>
      <c r="F148" s="527"/>
      <c r="G148" s="527"/>
      <c r="H148" s="527"/>
      <c r="I148" s="528"/>
      <c r="J148" s="569">
        <f t="shared" si="12"/>
        <v>0</v>
      </c>
      <c r="K148" s="527"/>
      <c r="L148" s="527"/>
      <c r="M148" s="527"/>
      <c r="N148" s="527"/>
      <c r="O148" s="527"/>
      <c r="P148" s="555"/>
      <c r="Q148" s="555"/>
      <c r="R148" s="535"/>
      <c r="S148" s="535"/>
      <c r="T148" s="535"/>
      <c r="U148" s="523">
        <f t="shared" si="13"/>
        <v>0</v>
      </c>
      <c r="V148" s="523"/>
      <c r="W148" s="555"/>
      <c r="X148" s="555"/>
      <c r="Y148" s="535"/>
      <c r="Z148" s="535"/>
      <c r="AA148" s="535"/>
      <c r="AB148" s="523">
        <f t="shared" si="8"/>
        <v>0</v>
      </c>
      <c r="AC148" s="555"/>
      <c r="AD148" s="555"/>
      <c r="AE148" s="535"/>
      <c r="AF148" s="535"/>
      <c r="AG148" s="535"/>
      <c r="AH148" s="523">
        <f t="shared" si="9"/>
        <v>0</v>
      </c>
    </row>
    <row r="149" spans="1:34" s="94" customFormat="1" hidden="1">
      <c r="A149" s="507" t="s">
        <v>870</v>
      </c>
      <c r="B149" s="539"/>
      <c r="C149" s="568"/>
      <c r="D149" s="527"/>
      <c r="E149" s="527"/>
      <c r="F149" s="527"/>
      <c r="G149" s="527"/>
      <c r="H149" s="527"/>
      <c r="I149" s="528"/>
      <c r="J149" s="569">
        <f t="shared" si="12"/>
        <v>0</v>
      </c>
      <c r="K149" s="527"/>
      <c r="L149" s="527"/>
      <c r="M149" s="527"/>
      <c r="N149" s="527"/>
      <c r="O149" s="527"/>
      <c r="P149" s="555"/>
      <c r="Q149" s="555"/>
      <c r="R149" s="535"/>
      <c r="S149" s="535"/>
      <c r="T149" s="535"/>
      <c r="U149" s="523">
        <f t="shared" si="13"/>
        <v>0</v>
      </c>
      <c r="V149" s="523"/>
      <c r="W149" s="555"/>
      <c r="X149" s="555"/>
      <c r="Y149" s="535"/>
      <c r="Z149" s="535"/>
      <c r="AA149" s="535"/>
      <c r="AB149" s="523">
        <f t="shared" si="8"/>
        <v>0</v>
      </c>
      <c r="AC149" s="555"/>
      <c r="AD149" s="555"/>
      <c r="AE149" s="535"/>
      <c r="AF149" s="535"/>
      <c r="AG149" s="535"/>
      <c r="AH149" s="523">
        <f t="shared" si="9"/>
        <v>0</v>
      </c>
    </row>
    <row r="150" spans="1:34" s="94" customFormat="1" hidden="1">
      <c r="A150" s="507" t="s">
        <v>871</v>
      </c>
      <c r="B150" s="539"/>
      <c r="C150" s="568"/>
      <c r="D150" s="527"/>
      <c r="E150" s="527"/>
      <c r="F150" s="527"/>
      <c r="G150" s="527"/>
      <c r="H150" s="527"/>
      <c r="I150" s="528"/>
      <c r="J150" s="569">
        <f t="shared" si="12"/>
        <v>0</v>
      </c>
      <c r="K150" s="527"/>
      <c r="L150" s="527"/>
      <c r="M150" s="527"/>
      <c r="N150" s="527"/>
      <c r="O150" s="527"/>
      <c r="P150" s="555"/>
      <c r="Q150" s="555"/>
      <c r="R150" s="535"/>
      <c r="S150" s="535"/>
      <c r="T150" s="535"/>
      <c r="U150" s="523">
        <f t="shared" si="13"/>
        <v>0</v>
      </c>
      <c r="V150" s="523"/>
      <c r="W150" s="555"/>
      <c r="X150" s="555"/>
      <c r="Y150" s="535"/>
      <c r="Z150" s="535"/>
      <c r="AA150" s="535"/>
      <c r="AB150" s="523">
        <f t="shared" ref="AB150:AB213" si="14">U150</f>
        <v>0</v>
      </c>
      <c r="AC150" s="555"/>
      <c r="AD150" s="555"/>
      <c r="AE150" s="535"/>
      <c r="AF150" s="535"/>
      <c r="AG150" s="535"/>
      <c r="AH150" s="523">
        <f t="shared" ref="AH150:AH213" si="15">AB150</f>
        <v>0</v>
      </c>
    </row>
    <row r="151" spans="1:34" s="94" customFormat="1" hidden="1">
      <c r="A151" s="507" t="s">
        <v>872</v>
      </c>
      <c r="B151" s="539"/>
      <c r="C151" s="568"/>
      <c r="D151" s="527"/>
      <c r="E151" s="527"/>
      <c r="F151" s="527"/>
      <c r="G151" s="527"/>
      <c r="H151" s="527"/>
      <c r="I151" s="528"/>
      <c r="J151" s="569">
        <f t="shared" si="12"/>
        <v>0</v>
      </c>
      <c r="K151" s="527"/>
      <c r="L151" s="527"/>
      <c r="M151" s="527"/>
      <c r="N151" s="527"/>
      <c r="O151" s="527"/>
      <c r="P151" s="555"/>
      <c r="Q151" s="555"/>
      <c r="R151" s="535"/>
      <c r="S151" s="535"/>
      <c r="T151" s="535"/>
      <c r="U151" s="523">
        <f t="shared" si="13"/>
        <v>0</v>
      </c>
      <c r="V151" s="523"/>
      <c r="W151" s="555"/>
      <c r="X151" s="555"/>
      <c r="Y151" s="535"/>
      <c r="Z151" s="535"/>
      <c r="AA151" s="535"/>
      <c r="AB151" s="523">
        <f t="shared" si="14"/>
        <v>0</v>
      </c>
      <c r="AC151" s="555"/>
      <c r="AD151" s="555"/>
      <c r="AE151" s="535"/>
      <c r="AF151" s="535"/>
      <c r="AG151" s="535"/>
      <c r="AH151" s="523">
        <f t="shared" si="15"/>
        <v>0</v>
      </c>
    </row>
    <row r="152" spans="1:34" s="94" customFormat="1" hidden="1">
      <c r="A152" s="507" t="s">
        <v>873</v>
      </c>
      <c r="B152" s="539"/>
      <c r="C152" s="568"/>
      <c r="D152" s="527"/>
      <c r="E152" s="527"/>
      <c r="F152" s="527"/>
      <c r="G152" s="527"/>
      <c r="H152" s="527"/>
      <c r="I152" s="528"/>
      <c r="J152" s="569">
        <f t="shared" si="12"/>
        <v>0</v>
      </c>
      <c r="K152" s="527"/>
      <c r="L152" s="527"/>
      <c r="M152" s="527"/>
      <c r="N152" s="527"/>
      <c r="O152" s="527"/>
      <c r="P152" s="555"/>
      <c r="Q152" s="555"/>
      <c r="R152" s="535"/>
      <c r="S152" s="535"/>
      <c r="T152" s="535"/>
      <c r="U152" s="523">
        <f t="shared" si="13"/>
        <v>0</v>
      </c>
      <c r="V152" s="523"/>
      <c r="W152" s="555"/>
      <c r="X152" s="555"/>
      <c r="Y152" s="535"/>
      <c r="Z152" s="535"/>
      <c r="AA152" s="535"/>
      <c r="AB152" s="523">
        <f t="shared" si="14"/>
        <v>0</v>
      </c>
      <c r="AC152" s="555"/>
      <c r="AD152" s="555"/>
      <c r="AE152" s="535"/>
      <c r="AF152" s="535"/>
      <c r="AG152" s="535"/>
      <c r="AH152" s="523">
        <f t="shared" si="15"/>
        <v>0</v>
      </c>
    </row>
    <row r="153" spans="1:34" s="94" customFormat="1" hidden="1">
      <c r="A153" s="507" t="s">
        <v>874</v>
      </c>
      <c r="B153" s="539"/>
      <c r="C153" s="568"/>
      <c r="D153" s="527"/>
      <c r="E153" s="527"/>
      <c r="F153" s="527"/>
      <c r="G153" s="527"/>
      <c r="H153" s="527"/>
      <c r="I153" s="528"/>
      <c r="J153" s="569">
        <f t="shared" si="12"/>
        <v>0</v>
      </c>
      <c r="K153" s="527"/>
      <c r="L153" s="527"/>
      <c r="M153" s="527"/>
      <c r="N153" s="527"/>
      <c r="O153" s="527"/>
      <c r="P153" s="555"/>
      <c r="Q153" s="555"/>
      <c r="R153" s="535"/>
      <c r="S153" s="535"/>
      <c r="T153" s="535"/>
      <c r="U153" s="523">
        <f t="shared" si="13"/>
        <v>0</v>
      </c>
      <c r="V153" s="523"/>
      <c r="W153" s="555"/>
      <c r="X153" s="555"/>
      <c r="Y153" s="535"/>
      <c r="Z153" s="535"/>
      <c r="AA153" s="535"/>
      <c r="AB153" s="523">
        <f t="shared" si="14"/>
        <v>0</v>
      </c>
      <c r="AC153" s="555"/>
      <c r="AD153" s="555"/>
      <c r="AE153" s="535"/>
      <c r="AF153" s="535"/>
      <c r="AG153" s="535"/>
      <c r="AH153" s="523">
        <f t="shared" si="15"/>
        <v>0</v>
      </c>
    </row>
    <row r="154" spans="1:34" s="94" customFormat="1" hidden="1">
      <c r="A154" s="507" t="s">
        <v>875</v>
      </c>
      <c r="B154" s="539"/>
      <c r="C154" s="568"/>
      <c r="D154" s="527"/>
      <c r="E154" s="527"/>
      <c r="F154" s="527"/>
      <c r="G154" s="527"/>
      <c r="H154" s="527"/>
      <c r="I154" s="528"/>
      <c r="J154" s="569">
        <f t="shared" si="12"/>
        <v>0</v>
      </c>
      <c r="K154" s="527"/>
      <c r="L154" s="527"/>
      <c r="M154" s="527"/>
      <c r="N154" s="527"/>
      <c r="O154" s="527"/>
      <c r="P154" s="555"/>
      <c r="Q154" s="555"/>
      <c r="R154" s="535"/>
      <c r="S154" s="535"/>
      <c r="T154" s="535"/>
      <c r="U154" s="523">
        <f t="shared" si="13"/>
        <v>0</v>
      </c>
      <c r="V154" s="523"/>
      <c r="W154" s="555"/>
      <c r="X154" s="555"/>
      <c r="Y154" s="535"/>
      <c r="Z154" s="535"/>
      <c r="AA154" s="535"/>
      <c r="AB154" s="523">
        <f t="shared" si="14"/>
        <v>0</v>
      </c>
      <c r="AC154" s="555"/>
      <c r="AD154" s="555"/>
      <c r="AE154" s="535"/>
      <c r="AF154" s="535"/>
      <c r="AG154" s="535"/>
      <c r="AH154" s="523">
        <f t="shared" si="15"/>
        <v>0</v>
      </c>
    </row>
    <row r="155" spans="1:34" s="94" customFormat="1" hidden="1">
      <c r="A155" s="507" t="s">
        <v>876</v>
      </c>
      <c r="B155" s="539"/>
      <c r="C155" s="568"/>
      <c r="D155" s="527"/>
      <c r="E155" s="527"/>
      <c r="F155" s="527"/>
      <c r="G155" s="527"/>
      <c r="H155" s="527"/>
      <c r="I155" s="528"/>
      <c r="J155" s="569">
        <f t="shared" si="12"/>
        <v>0</v>
      </c>
      <c r="K155" s="527"/>
      <c r="L155" s="527"/>
      <c r="M155" s="527"/>
      <c r="N155" s="527"/>
      <c r="O155" s="527"/>
      <c r="P155" s="555"/>
      <c r="Q155" s="555"/>
      <c r="R155" s="535"/>
      <c r="S155" s="535"/>
      <c r="T155" s="535"/>
      <c r="U155" s="523">
        <f t="shared" si="13"/>
        <v>0</v>
      </c>
      <c r="V155" s="523"/>
      <c r="W155" s="555"/>
      <c r="X155" s="555"/>
      <c r="Y155" s="535"/>
      <c r="Z155" s="535"/>
      <c r="AA155" s="535"/>
      <c r="AB155" s="523">
        <f t="shared" si="14"/>
        <v>0</v>
      </c>
      <c r="AC155" s="555"/>
      <c r="AD155" s="555"/>
      <c r="AE155" s="535"/>
      <c r="AF155" s="535"/>
      <c r="AG155" s="535"/>
      <c r="AH155" s="523">
        <f t="shared" si="15"/>
        <v>0</v>
      </c>
    </row>
    <row r="156" spans="1:34" s="94" customFormat="1" hidden="1">
      <c r="A156" s="507" t="s">
        <v>877</v>
      </c>
      <c r="B156" s="539"/>
      <c r="C156" s="568"/>
      <c r="D156" s="527"/>
      <c r="E156" s="527"/>
      <c r="F156" s="527"/>
      <c r="G156" s="527"/>
      <c r="H156" s="527"/>
      <c r="I156" s="528"/>
      <c r="J156" s="569">
        <f t="shared" si="12"/>
        <v>0</v>
      </c>
      <c r="K156" s="527"/>
      <c r="L156" s="527"/>
      <c r="M156" s="527"/>
      <c r="N156" s="527"/>
      <c r="O156" s="527"/>
      <c r="P156" s="555"/>
      <c r="Q156" s="555"/>
      <c r="R156" s="535"/>
      <c r="S156" s="535"/>
      <c r="T156" s="535"/>
      <c r="U156" s="523">
        <f t="shared" si="13"/>
        <v>0</v>
      </c>
      <c r="V156" s="523"/>
      <c r="W156" s="555"/>
      <c r="X156" s="555"/>
      <c r="Y156" s="535"/>
      <c r="Z156" s="535"/>
      <c r="AA156" s="535"/>
      <c r="AB156" s="523">
        <f t="shared" si="14"/>
        <v>0</v>
      </c>
      <c r="AC156" s="555"/>
      <c r="AD156" s="555"/>
      <c r="AE156" s="535"/>
      <c r="AF156" s="535"/>
      <c r="AG156" s="535"/>
      <c r="AH156" s="523">
        <f t="shared" si="15"/>
        <v>0</v>
      </c>
    </row>
    <row r="157" spans="1:34" s="94" customFormat="1" hidden="1">
      <c r="A157" s="507" t="s">
        <v>878</v>
      </c>
      <c r="B157" s="539"/>
      <c r="C157" s="568"/>
      <c r="D157" s="527"/>
      <c r="E157" s="527"/>
      <c r="F157" s="527"/>
      <c r="G157" s="527"/>
      <c r="H157" s="527"/>
      <c r="I157" s="528"/>
      <c r="J157" s="569">
        <f t="shared" si="12"/>
        <v>0</v>
      </c>
      <c r="K157" s="527"/>
      <c r="L157" s="527"/>
      <c r="M157" s="527"/>
      <c r="N157" s="527"/>
      <c r="O157" s="527"/>
      <c r="P157" s="555"/>
      <c r="Q157" s="555"/>
      <c r="R157" s="535"/>
      <c r="S157" s="535"/>
      <c r="T157" s="535"/>
      <c r="U157" s="523">
        <f t="shared" si="13"/>
        <v>0</v>
      </c>
      <c r="V157" s="523"/>
      <c r="W157" s="555"/>
      <c r="X157" s="555"/>
      <c r="Y157" s="535"/>
      <c r="Z157" s="535"/>
      <c r="AA157" s="535"/>
      <c r="AB157" s="523">
        <f t="shared" si="14"/>
        <v>0</v>
      </c>
      <c r="AC157" s="555"/>
      <c r="AD157" s="555"/>
      <c r="AE157" s="535"/>
      <c r="AF157" s="535"/>
      <c r="AG157" s="535"/>
      <c r="AH157" s="523">
        <f t="shared" si="15"/>
        <v>0</v>
      </c>
    </row>
    <row r="158" spans="1:34" s="94" customFormat="1" hidden="1">
      <c r="A158" s="507" t="s">
        <v>879</v>
      </c>
      <c r="B158" s="539"/>
      <c r="C158" s="568"/>
      <c r="D158" s="527"/>
      <c r="E158" s="527"/>
      <c r="F158" s="527"/>
      <c r="G158" s="527"/>
      <c r="H158" s="527"/>
      <c r="I158" s="528"/>
      <c r="J158" s="569">
        <f t="shared" si="12"/>
        <v>0</v>
      </c>
      <c r="K158" s="527"/>
      <c r="L158" s="527"/>
      <c r="M158" s="527"/>
      <c r="N158" s="527"/>
      <c r="O158" s="527"/>
      <c r="P158" s="555"/>
      <c r="Q158" s="555"/>
      <c r="R158" s="535"/>
      <c r="S158" s="535"/>
      <c r="T158" s="535"/>
      <c r="U158" s="523">
        <f t="shared" si="13"/>
        <v>0</v>
      </c>
      <c r="V158" s="523"/>
      <c r="W158" s="555"/>
      <c r="X158" s="555"/>
      <c r="Y158" s="535"/>
      <c r="Z158" s="535"/>
      <c r="AA158" s="535"/>
      <c r="AB158" s="523">
        <f t="shared" si="14"/>
        <v>0</v>
      </c>
      <c r="AC158" s="555"/>
      <c r="AD158" s="555"/>
      <c r="AE158" s="535"/>
      <c r="AF158" s="535"/>
      <c r="AG158" s="535"/>
      <c r="AH158" s="523">
        <f t="shared" si="15"/>
        <v>0</v>
      </c>
    </row>
    <row r="159" spans="1:34" s="94" customFormat="1" hidden="1">
      <c r="A159" s="507" t="s">
        <v>880</v>
      </c>
      <c r="B159" s="539"/>
      <c r="C159" s="568"/>
      <c r="D159" s="527"/>
      <c r="E159" s="527"/>
      <c r="F159" s="527"/>
      <c r="G159" s="527"/>
      <c r="H159" s="527"/>
      <c r="I159" s="528"/>
      <c r="J159" s="569">
        <f t="shared" si="12"/>
        <v>0</v>
      </c>
      <c r="K159" s="527"/>
      <c r="L159" s="527"/>
      <c r="M159" s="527"/>
      <c r="N159" s="527"/>
      <c r="O159" s="527"/>
      <c r="P159" s="555"/>
      <c r="Q159" s="555"/>
      <c r="R159" s="535"/>
      <c r="S159" s="535"/>
      <c r="T159" s="535"/>
      <c r="U159" s="523">
        <f t="shared" si="13"/>
        <v>0</v>
      </c>
      <c r="V159" s="523"/>
      <c r="W159" s="555"/>
      <c r="X159" s="555"/>
      <c r="Y159" s="535"/>
      <c r="Z159" s="535"/>
      <c r="AA159" s="535"/>
      <c r="AB159" s="523">
        <f t="shared" si="14"/>
        <v>0</v>
      </c>
      <c r="AC159" s="555"/>
      <c r="AD159" s="555"/>
      <c r="AE159" s="535"/>
      <c r="AF159" s="535"/>
      <c r="AG159" s="535"/>
      <c r="AH159" s="523">
        <f t="shared" si="15"/>
        <v>0</v>
      </c>
    </row>
    <row r="160" spans="1:34" s="94" customFormat="1" hidden="1">
      <c r="A160" s="507" t="s">
        <v>881</v>
      </c>
      <c r="B160" s="539"/>
      <c r="C160" s="568"/>
      <c r="D160" s="527"/>
      <c r="E160" s="527"/>
      <c r="F160" s="527"/>
      <c r="G160" s="527"/>
      <c r="H160" s="527"/>
      <c r="I160" s="528"/>
      <c r="J160" s="569">
        <f t="shared" si="12"/>
        <v>0</v>
      </c>
      <c r="K160" s="527"/>
      <c r="L160" s="527"/>
      <c r="M160" s="527"/>
      <c r="N160" s="527"/>
      <c r="O160" s="527"/>
      <c r="P160" s="555"/>
      <c r="Q160" s="555"/>
      <c r="R160" s="535"/>
      <c r="S160" s="535"/>
      <c r="T160" s="535"/>
      <c r="U160" s="523">
        <f t="shared" si="13"/>
        <v>0</v>
      </c>
      <c r="V160" s="523"/>
      <c r="W160" s="555"/>
      <c r="X160" s="555"/>
      <c r="Y160" s="535"/>
      <c r="Z160" s="535"/>
      <c r="AA160" s="535"/>
      <c r="AB160" s="523">
        <f t="shared" si="14"/>
        <v>0</v>
      </c>
      <c r="AC160" s="555"/>
      <c r="AD160" s="555"/>
      <c r="AE160" s="535"/>
      <c r="AF160" s="535"/>
      <c r="AG160" s="535"/>
      <c r="AH160" s="523">
        <f t="shared" si="15"/>
        <v>0</v>
      </c>
    </row>
    <row r="161" spans="1:34" s="94" customFormat="1" hidden="1">
      <c r="A161" s="507" t="s">
        <v>882</v>
      </c>
      <c r="B161" s="539"/>
      <c r="C161" s="568"/>
      <c r="D161" s="527"/>
      <c r="E161" s="527"/>
      <c r="F161" s="527"/>
      <c r="G161" s="527"/>
      <c r="H161" s="527"/>
      <c r="I161" s="528"/>
      <c r="J161" s="569">
        <f t="shared" si="12"/>
        <v>0</v>
      </c>
      <c r="K161" s="527"/>
      <c r="L161" s="527"/>
      <c r="M161" s="527"/>
      <c r="N161" s="527"/>
      <c r="O161" s="527"/>
      <c r="P161" s="555"/>
      <c r="Q161" s="555"/>
      <c r="R161" s="535"/>
      <c r="S161" s="535"/>
      <c r="T161" s="535"/>
      <c r="U161" s="523">
        <f t="shared" si="13"/>
        <v>0</v>
      </c>
      <c r="V161" s="523"/>
      <c r="W161" s="555"/>
      <c r="X161" s="555"/>
      <c r="Y161" s="535"/>
      <c r="Z161" s="535"/>
      <c r="AA161" s="535"/>
      <c r="AB161" s="523">
        <f t="shared" si="14"/>
        <v>0</v>
      </c>
      <c r="AC161" s="555"/>
      <c r="AD161" s="555"/>
      <c r="AE161" s="535"/>
      <c r="AF161" s="535"/>
      <c r="AG161" s="535"/>
      <c r="AH161" s="523">
        <f t="shared" si="15"/>
        <v>0</v>
      </c>
    </row>
    <row r="162" spans="1:34" s="94" customFormat="1" hidden="1">
      <c r="A162" s="507" t="s">
        <v>883</v>
      </c>
      <c r="B162" s="539"/>
      <c r="C162" s="568"/>
      <c r="D162" s="527"/>
      <c r="E162" s="527"/>
      <c r="F162" s="527"/>
      <c r="G162" s="527"/>
      <c r="H162" s="527"/>
      <c r="I162" s="528"/>
      <c r="J162" s="569">
        <f t="shared" si="12"/>
        <v>0</v>
      </c>
      <c r="K162" s="527"/>
      <c r="L162" s="527"/>
      <c r="M162" s="527"/>
      <c r="N162" s="527"/>
      <c r="O162" s="527"/>
      <c r="P162" s="555"/>
      <c r="Q162" s="555"/>
      <c r="R162" s="535"/>
      <c r="S162" s="535"/>
      <c r="T162" s="535"/>
      <c r="U162" s="523">
        <f t="shared" si="13"/>
        <v>0</v>
      </c>
      <c r="V162" s="523"/>
      <c r="W162" s="555"/>
      <c r="X162" s="555"/>
      <c r="Y162" s="535"/>
      <c r="Z162" s="535"/>
      <c r="AA162" s="535"/>
      <c r="AB162" s="523">
        <f t="shared" si="14"/>
        <v>0</v>
      </c>
      <c r="AC162" s="555"/>
      <c r="AD162" s="555"/>
      <c r="AE162" s="535"/>
      <c r="AF162" s="535"/>
      <c r="AG162" s="535"/>
      <c r="AH162" s="523">
        <f t="shared" si="15"/>
        <v>0</v>
      </c>
    </row>
    <row r="163" spans="1:34" s="94" customFormat="1" hidden="1">
      <c r="A163" s="507" t="s">
        <v>884</v>
      </c>
      <c r="B163" s="539"/>
      <c r="C163" s="568"/>
      <c r="D163" s="527"/>
      <c r="E163" s="527"/>
      <c r="F163" s="527"/>
      <c r="G163" s="527"/>
      <c r="H163" s="527"/>
      <c r="I163" s="528"/>
      <c r="J163" s="569">
        <f t="shared" si="12"/>
        <v>0</v>
      </c>
      <c r="K163" s="527"/>
      <c r="L163" s="527"/>
      <c r="M163" s="527"/>
      <c r="N163" s="527"/>
      <c r="O163" s="527"/>
      <c r="P163" s="555"/>
      <c r="Q163" s="555"/>
      <c r="R163" s="535"/>
      <c r="S163" s="535"/>
      <c r="T163" s="535"/>
      <c r="U163" s="523">
        <f t="shared" si="13"/>
        <v>0</v>
      </c>
      <c r="V163" s="523"/>
      <c r="W163" s="555"/>
      <c r="X163" s="555"/>
      <c r="Y163" s="535"/>
      <c r="Z163" s="535"/>
      <c r="AA163" s="535"/>
      <c r="AB163" s="523">
        <f t="shared" si="14"/>
        <v>0</v>
      </c>
      <c r="AC163" s="555"/>
      <c r="AD163" s="555"/>
      <c r="AE163" s="535"/>
      <c r="AF163" s="535"/>
      <c r="AG163" s="535"/>
      <c r="AH163" s="523">
        <f t="shared" si="15"/>
        <v>0</v>
      </c>
    </row>
    <row r="164" spans="1:34" s="94" customFormat="1" hidden="1">
      <c r="A164" s="507" t="s">
        <v>885</v>
      </c>
      <c r="B164" s="539"/>
      <c r="C164" s="568"/>
      <c r="D164" s="527"/>
      <c r="E164" s="527"/>
      <c r="F164" s="527"/>
      <c r="G164" s="527"/>
      <c r="H164" s="527"/>
      <c r="I164" s="528"/>
      <c r="J164" s="569">
        <f t="shared" si="12"/>
        <v>0</v>
      </c>
      <c r="K164" s="527"/>
      <c r="L164" s="527"/>
      <c r="M164" s="527"/>
      <c r="N164" s="527"/>
      <c r="O164" s="527"/>
      <c r="P164" s="555"/>
      <c r="Q164" s="555"/>
      <c r="R164" s="535"/>
      <c r="S164" s="535"/>
      <c r="T164" s="535"/>
      <c r="U164" s="523">
        <f t="shared" si="13"/>
        <v>0</v>
      </c>
      <c r="V164" s="523"/>
      <c r="W164" s="555"/>
      <c r="X164" s="555"/>
      <c r="Y164" s="535"/>
      <c r="Z164" s="535"/>
      <c r="AA164" s="535"/>
      <c r="AB164" s="523">
        <f t="shared" si="14"/>
        <v>0</v>
      </c>
      <c r="AC164" s="555"/>
      <c r="AD164" s="555"/>
      <c r="AE164" s="535"/>
      <c r="AF164" s="535"/>
      <c r="AG164" s="535"/>
      <c r="AH164" s="523">
        <f t="shared" si="15"/>
        <v>0</v>
      </c>
    </row>
    <row r="165" spans="1:34" s="94" customFormat="1" hidden="1">
      <c r="A165" s="507" t="s">
        <v>886</v>
      </c>
      <c r="B165" s="539"/>
      <c r="C165" s="568"/>
      <c r="D165" s="527"/>
      <c r="E165" s="527"/>
      <c r="F165" s="527"/>
      <c r="G165" s="527"/>
      <c r="H165" s="527"/>
      <c r="I165" s="528"/>
      <c r="J165" s="569">
        <f t="shared" si="12"/>
        <v>0</v>
      </c>
      <c r="K165" s="527"/>
      <c r="L165" s="527"/>
      <c r="M165" s="527"/>
      <c r="N165" s="527"/>
      <c r="O165" s="527"/>
      <c r="P165" s="555"/>
      <c r="Q165" s="555"/>
      <c r="R165" s="535"/>
      <c r="S165" s="535"/>
      <c r="T165" s="535"/>
      <c r="U165" s="523">
        <f t="shared" si="13"/>
        <v>0</v>
      </c>
      <c r="V165" s="523"/>
      <c r="W165" s="555"/>
      <c r="X165" s="555"/>
      <c r="Y165" s="535"/>
      <c r="Z165" s="535"/>
      <c r="AA165" s="535"/>
      <c r="AB165" s="523">
        <f t="shared" si="14"/>
        <v>0</v>
      </c>
      <c r="AC165" s="555"/>
      <c r="AD165" s="555"/>
      <c r="AE165" s="535"/>
      <c r="AF165" s="535"/>
      <c r="AG165" s="535"/>
      <c r="AH165" s="523">
        <f t="shared" si="15"/>
        <v>0</v>
      </c>
    </row>
    <row r="166" spans="1:34" s="94" customFormat="1" hidden="1">
      <c r="A166" s="507" t="s">
        <v>887</v>
      </c>
      <c r="B166" s="539"/>
      <c r="C166" s="568"/>
      <c r="D166" s="527"/>
      <c r="E166" s="527"/>
      <c r="F166" s="527"/>
      <c r="G166" s="527"/>
      <c r="H166" s="527"/>
      <c r="I166" s="528"/>
      <c r="J166" s="569">
        <f t="shared" si="12"/>
        <v>0</v>
      </c>
      <c r="K166" s="527"/>
      <c r="L166" s="527"/>
      <c r="M166" s="527"/>
      <c r="N166" s="527"/>
      <c r="O166" s="527"/>
      <c r="P166" s="555"/>
      <c r="Q166" s="555"/>
      <c r="R166" s="535"/>
      <c r="S166" s="535"/>
      <c r="T166" s="535"/>
      <c r="U166" s="523">
        <f t="shared" si="13"/>
        <v>0</v>
      </c>
      <c r="V166" s="523"/>
      <c r="W166" s="555"/>
      <c r="X166" s="555"/>
      <c r="Y166" s="535"/>
      <c r="Z166" s="535"/>
      <c r="AA166" s="535"/>
      <c r="AB166" s="523">
        <f t="shared" si="14"/>
        <v>0</v>
      </c>
      <c r="AC166" s="555"/>
      <c r="AD166" s="555"/>
      <c r="AE166" s="535"/>
      <c r="AF166" s="535"/>
      <c r="AG166" s="535"/>
      <c r="AH166" s="523">
        <f t="shared" si="15"/>
        <v>0</v>
      </c>
    </row>
    <row r="167" spans="1:34" s="94" customFormat="1" hidden="1">
      <c r="A167" s="507" t="s">
        <v>888</v>
      </c>
      <c r="B167" s="539"/>
      <c r="C167" s="568"/>
      <c r="D167" s="527"/>
      <c r="E167" s="527"/>
      <c r="F167" s="527"/>
      <c r="G167" s="527"/>
      <c r="H167" s="527"/>
      <c r="I167" s="528"/>
      <c r="J167" s="569">
        <f t="shared" si="12"/>
        <v>0</v>
      </c>
      <c r="K167" s="527"/>
      <c r="L167" s="527"/>
      <c r="M167" s="527"/>
      <c r="N167" s="527"/>
      <c r="O167" s="527"/>
      <c r="P167" s="555"/>
      <c r="Q167" s="555"/>
      <c r="R167" s="535"/>
      <c r="S167" s="535"/>
      <c r="T167" s="535"/>
      <c r="U167" s="523">
        <f t="shared" si="13"/>
        <v>0</v>
      </c>
      <c r="V167" s="523"/>
      <c r="W167" s="555"/>
      <c r="X167" s="555"/>
      <c r="Y167" s="535"/>
      <c r="Z167" s="535"/>
      <c r="AA167" s="535"/>
      <c r="AB167" s="523">
        <f t="shared" si="14"/>
        <v>0</v>
      </c>
      <c r="AC167" s="555"/>
      <c r="AD167" s="555"/>
      <c r="AE167" s="535"/>
      <c r="AF167" s="535"/>
      <c r="AG167" s="535"/>
      <c r="AH167" s="523">
        <f t="shared" si="15"/>
        <v>0</v>
      </c>
    </row>
    <row r="168" spans="1:34" s="94" customFormat="1" hidden="1">
      <c r="A168" s="507" t="s">
        <v>889</v>
      </c>
      <c r="B168" s="539"/>
      <c r="C168" s="568"/>
      <c r="D168" s="527"/>
      <c r="E168" s="527"/>
      <c r="F168" s="527"/>
      <c r="G168" s="527"/>
      <c r="H168" s="527"/>
      <c r="I168" s="528"/>
      <c r="J168" s="569">
        <f t="shared" si="12"/>
        <v>0</v>
      </c>
      <c r="K168" s="527"/>
      <c r="L168" s="527"/>
      <c r="M168" s="527"/>
      <c r="N168" s="527"/>
      <c r="O168" s="527"/>
      <c r="P168" s="555"/>
      <c r="Q168" s="555"/>
      <c r="R168" s="535"/>
      <c r="S168" s="535"/>
      <c r="T168" s="535"/>
      <c r="U168" s="523">
        <f t="shared" si="13"/>
        <v>0</v>
      </c>
      <c r="V168" s="523"/>
      <c r="W168" s="555"/>
      <c r="X168" s="555"/>
      <c r="Y168" s="535"/>
      <c r="Z168" s="535"/>
      <c r="AA168" s="535"/>
      <c r="AB168" s="523">
        <f t="shared" si="14"/>
        <v>0</v>
      </c>
      <c r="AC168" s="555"/>
      <c r="AD168" s="555"/>
      <c r="AE168" s="535"/>
      <c r="AF168" s="535"/>
      <c r="AG168" s="535"/>
      <c r="AH168" s="523">
        <f t="shared" si="15"/>
        <v>0</v>
      </c>
    </row>
    <row r="169" spans="1:34" s="94" customFormat="1" hidden="1">
      <c r="A169" s="507" t="s">
        <v>890</v>
      </c>
      <c r="B169" s="539"/>
      <c r="C169" s="568"/>
      <c r="D169" s="527"/>
      <c r="E169" s="527"/>
      <c r="F169" s="527"/>
      <c r="G169" s="527"/>
      <c r="H169" s="527"/>
      <c r="I169" s="528"/>
      <c r="J169" s="569">
        <f>P169</f>
        <v>0</v>
      </c>
      <c r="K169" s="527"/>
      <c r="L169" s="527"/>
      <c r="M169" s="527"/>
      <c r="N169" s="527"/>
      <c r="O169" s="527"/>
      <c r="P169" s="555"/>
      <c r="Q169" s="555"/>
      <c r="R169" s="535"/>
      <c r="S169" s="535"/>
      <c r="T169" s="535"/>
      <c r="U169" s="523">
        <f>(Q169*R169)/1000</f>
        <v>0</v>
      </c>
      <c r="V169" s="523"/>
      <c r="W169" s="555"/>
      <c r="X169" s="555"/>
      <c r="Y169" s="535"/>
      <c r="Z169" s="535"/>
      <c r="AA169" s="535"/>
      <c r="AB169" s="523">
        <f t="shared" si="14"/>
        <v>0</v>
      </c>
      <c r="AC169" s="555"/>
      <c r="AD169" s="555"/>
      <c r="AE169" s="535"/>
      <c r="AF169" s="535"/>
      <c r="AG169" s="535"/>
      <c r="AH169" s="523">
        <f t="shared" si="15"/>
        <v>0</v>
      </c>
    </row>
    <row r="170" spans="1:34" s="94" customFormat="1" hidden="1">
      <c r="A170" s="507" t="s">
        <v>891</v>
      </c>
      <c r="B170" s="539"/>
      <c r="C170" s="568"/>
      <c r="D170" s="527"/>
      <c r="E170" s="527"/>
      <c r="F170" s="527"/>
      <c r="G170" s="527"/>
      <c r="H170" s="527"/>
      <c r="I170" s="528"/>
      <c r="J170" s="569">
        <f>P170</f>
        <v>0</v>
      </c>
      <c r="K170" s="527"/>
      <c r="L170" s="527"/>
      <c r="M170" s="527"/>
      <c r="N170" s="527"/>
      <c r="O170" s="527"/>
      <c r="P170" s="555"/>
      <c r="Q170" s="555"/>
      <c r="R170" s="535"/>
      <c r="S170" s="535"/>
      <c r="T170" s="535"/>
      <c r="U170" s="523">
        <f>(Q170*R170)/1000</f>
        <v>0</v>
      </c>
      <c r="V170" s="523"/>
      <c r="W170" s="555"/>
      <c r="X170" s="555"/>
      <c r="Y170" s="535"/>
      <c r="Z170" s="535"/>
      <c r="AA170" s="535"/>
      <c r="AB170" s="523">
        <f t="shared" si="14"/>
        <v>0</v>
      </c>
      <c r="AC170" s="555"/>
      <c r="AD170" s="555"/>
      <c r="AE170" s="535"/>
      <c r="AF170" s="535"/>
      <c r="AG170" s="535"/>
      <c r="AH170" s="523">
        <f t="shared" si="15"/>
        <v>0</v>
      </c>
    </row>
    <row r="171" spans="1:34" s="94" customFormat="1" hidden="1">
      <c r="A171" s="507" t="s">
        <v>892</v>
      </c>
      <c r="B171" s="539"/>
      <c r="C171" s="568"/>
      <c r="D171" s="527"/>
      <c r="E171" s="527"/>
      <c r="F171" s="527"/>
      <c r="G171" s="527"/>
      <c r="H171" s="527"/>
      <c r="I171" s="528"/>
      <c r="J171" s="569">
        <f>P171</f>
        <v>0</v>
      </c>
      <c r="K171" s="527"/>
      <c r="L171" s="527"/>
      <c r="M171" s="527"/>
      <c r="N171" s="527"/>
      <c r="O171" s="527"/>
      <c r="P171" s="555"/>
      <c r="Q171" s="555"/>
      <c r="R171" s="535"/>
      <c r="S171" s="535"/>
      <c r="T171" s="535"/>
      <c r="U171" s="523">
        <f>(Q171*R171)/1000</f>
        <v>0</v>
      </c>
      <c r="V171" s="523"/>
      <c r="W171" s="555"/>
      <c r="X171" s="555"/>
      <c r="Y171" s="535"/>
      <c r="Z171" s="535"/>
      <c r="AA171" s="535"/>
      <c r="AB171" s="523">
        <f t="shared" si="14"/>
        <v>0</v>
      </c>
      <c r="AC171" s="555"/>
      <c r="AD171" s="555"/>
      <c r="AE171" s="535"/>
      <c r="AF171" s="535"/>
      <c r="AG171" s="535"/>
      <c r="AH171" s="523">
        <f t="shared" si="15"/>
        <v>0</v>
      </c>
    </row>
    <row r="172" spans="1:34" s="506" customFormat="1" ht="63" hidden="1">
      <c r="A172" s="546" t="s">
        <v>893</v>
      </c>
      <c r="B172" s="547" t="s">
        <v>894</v>
      </c>
      <c r="C172" s="548"/>
      <c r="D172" s="549"/>
      <c r="E172" s="549"/>
      <c r="F172" s="549"/>
      <c r="G172" s="549"/>
      <c r="H172" s="549"/>
      <c r="I172" s="550">
        <v>3.3</v>
      </c>
      <c r="J172" s="566">
        <f>SUM(J173:J197)</f>
        <v>11</v>
      </c>
      <c r="K172" s="549"/>
      <c r="L172" s="549">
        <f>I172</f>
        <v>3.3</v>
      </c>
      <c r="M172" s="549"/>
      <c r="N172" s="549"/>
      <c r="O172" s="549">
        <f>L172</f>
        <v>3.3</v>
      </c>
      <c r="P172" s="566">
        <f>SUM(P173:P197)</f>
        <v>11</v>
      </c>
      <c r="Q172" s="551"/>
      <c r="R172" s="552"/>
      <c r="S172" s="552"/>
      <c r="T172" s="552"/>
      <c r="U172" s="505">
        <f>SUM(U173:U197)*1.18</f>
        <v>3.6627199999999993</v>
      </c>
      <c r="V172" s="505"/>
      <c r="W172" s="566">
        <f>SUM(W173:W197)</f>
        <v>11</v>
      </c>
      <c r="X172" s="551"/>
      <c r="Y172" s="552"/>
      <c r="Z172" s="552"/>
      <c r="AA172" s="552"/>
      <c r="AB172" s="505">
        <f t="shared" si="14"/>
        <v>3.6627199999999993</v>
      </c>
      <c r="AC172" s="566">
        <f>SUM(AC173:AC197)</f>
        <v>11</v>
      </c>
      <c r="AD172" s="551"/>
      <c r="AE172" s="552"/>
      <c r="AF172" s="552"/>
      <c r="AG172" s="552"/>
      <c r="AH172" s="505">
        <f t="shared" si="15"/>
        <v>3.6627199999999993</v>
      </c>
    </row>
    <row r="173" spans="1:34" s="94" customFormat="1" hidden="1">
      <c r="A173" s="507" t="s">
        <v>895</v>
      </c>
      <c r="B173" s="573" t="s">
        <v>896</v>
      </c>
      <c r="C173" s="573" t="s">
        <v>897</v>
      </c>
      <c r="D173" s="527"/>
      <c r="E173" s="527"/>
      <c r="F173" s="527"/>
      <c r="G173" s="527"/>
      <c r="H173" s="527"/>
      <c r="I173" s="528"/>
      <c r="J173" s="569">
        <f>P173</f>
        <v>2</v>
      </c>
      <c r="K173" s="527"/>
      <c r="L173" s="527"/>
      <c r="M173" s="527"/>
      <c r="N173" s="527"/>
      <c r="O173" s="527"/>
      <c r="P173" s="573">
        <v>2</v>
      </c>
      <c r="Q173" s="574"/>
      <c r="R173" s="574">
        <v>52</v>
      </c>
      <c r="S173" s="575"/>
      <c r="T173" s="575">
        <v>4</v>
      </c>
      <c r="U173" s="558">
        <f>(P173*R173*T173)/1000</f>
        <v>0.41599999999999998</v>
      </c>
      <c r="V173" s="558"/>
      <c r="W173" s="573">
        <v>2</v>
      </c>
      <c r="X173" s="574"/>
      <c r="Y173" s="574">
        <v>52</v>
      </c>
      <c r="Z173" s="575"/>
      <c r="AA173" s="575">
        <v>4</v>
      </c>
      <c r="AB173" s="558">
        <f t="shared" si="14"/>
        <v>0.41599999999999998</v>
      </c>
      <c r="AC173" s="573">
        <v>2</v>
      </c>
      <c r="AD173" s="574"/>
      <c r="AE173" s="574">
        <v>52</v>
      </c>
      <c r="AF173" s="575"/>
      <c r="AG173" s="575">
        <v>4</v>
      </c>
      <c r="AH173" s="558">
        <f t="shared" si="15"/>
        <v>0.41599999999999998</v>
      </c>
    </row>
    <row r="174" spans="1:34" s="94" customFormat="1" hidden="1">
      <c r="A174" s="507" t="s">
        <v>898</v>
      </c>
      <c r="B174" s="573" t="s">
        <v>899</v>
      </c>
      <c r="C174" s="573" t="s">
        <v>900</v>
      </c>
      <c r="D174" s="527"/>
      <c r="E174" s="527"/>
      <c r="F174" s="527"/>
      <c r="G174" s="527"/>
      <c r="H174" s="527"/>
      <c r="I174" s="528"/>
      <c r="J174" s="569">
        <f t="shared" ref="J174:J197" si="16">P174</f>
        <v>1</v>
      </c>
      <c r="K174" s="527"/>
      <c r="L174" s="527"/>
      <c r="M174" s="527"/>
      <c r="N174" s="527"/>
      <c r="O174" s="527"/>
      <c r="P174" s="573">
        <v>1</v>
      </c>
      <c r="Q174" s="574"/>
      <c r="R174" s="574">
        <v>52</v>
      </c>
      <c r="S174" s="575"/>
      <c r="T174" s="575">
        <v>4</v>
      </c>
      <c r="U174" s="558">
        <f t="shared" ref="U174:U197" si="17">(P174*R174*T174)/1000</f>
        <v>0.20799999999999999</v>
      </c>
      <c r="V174" s="558"/>
      <c r="W174" s="573">
        <v>1</v>
      </c>
      <c r="X174" s="574"/>
      <c r="Y174" s="574">
        <v>52</v>
      </c>
      <c r="Z174" s="575"/>
      <c r="AA174" s="575">
        <v>4</v>
      </c>
      <c r="AB174" s="558">
        <f t="shared" si="14"/>
        <v>0.20799999999999999</v>
      </c>
      <c r="AC174" s="573">
        <v>1</v>
      </c>
      <c r="AD174" s="574"/>
      <c r="AE174" s="574">
        <v>52</v>
      </c>
      <c r="AF174" s="575"/>
      <c r="AG174" s="575">
        <v>4</v>
      </c>
      <c r="AH174" s="558">
        <f t="shared" si="15"/>
        <v>0.20799999999999999</v>
      </c>
    </row>
    <row r="175" spans="1:34" s="94" customFormat="1" hidden="1">
      <c r="A175" s="507" t="s">
        <v>901</v>
      </c>
      <c r="B175" s="573" t="s">
        <v>899</v>
      </c>
      <c r="C175" s="573" t="s">
        <v>900</v>
      </c>
      <c r="D175" s="527"/>
      <c r="E175" s="527"/>
      <c r="F175" s="527"/>
      <c r="G175" s="527"/>
      <c r="H175" s="527"/>
      <c r="I175" s="528"/>
      <c r="J175" s="569">
        <f t="shared" si="16"/>
        <v>1</v>
      </c>
      <c r="K175" s="527"/>
      <c r="L175" s="527"/>
      <c r="M175" s="527"/>
      <c r="N175" s="527"/>
      <c r="O175" s="527"/>
      <c r="P175" s="573">
        <v>1</v>
      </c>
      <c r="Q175" s="574"/>
      <c r="R175" s="574">
        <v>52</v>
      </c>
      <c r="S175" s="575"/>
      <c r="T175" s="575">
        <v>4</v>
      </c>
      <c r="U175" s="558">
        <f t="shared" si="17"/>
        <v>0.20799999999999999</v>
      </c>
      <c r="V175" s="558"/>
      <c r="W175" s="573">
        <v>1</v>
      </c>
      <c r="X175" s="574"/>
      <c r="Y175" s="574">
        <v>52</v>
      </c>
      <c r="Z175" s="575"/>
      <c r="AA175" s="575">
        <v>4</v>
      </c>
      <c r="AB175" s="558">
        <f t="shared" si="14"/>
        <v>0.20799999999999999</v>
      </c>
      <c r="AC175" s="573">
        <v>1</v>
      </c>
      <c r="AD175" s="574"/>
      <c r="AE175" s="574">
        <v>52</v>
      </c>
      <c r="AF175" s="575"/>
      <c r="AG175" s="575">
        <v>4</v>
      </c>
      <c r="AH175" s="558">
        <f t="shared" si="15"/>
        <v>0.20799999999999999</v>
      </c>
    </row>
    <row r="176" spans="1:34" s="94" customFormat="1" hidden="1">
      <c r="A176" s="507" t="s">
        <v>902</v>
      </c>
      <c r="B176" s="573" t="s">
        <v>896</v>
      </c>
      <c r="C176" s="573" t="s">
        <v>903</v>
      </c>
      <c r="D176" s="527"/>
      <c r="E176" s="527"/>
      <c r="F176" s="527"/>
      <c r="G176" s="527"/>
      <c r="H176" s="527"/>
      <c r="I176" s="528"/>
      <c r="J176" s="569">
        <f t="shared" si="16"/>
        <v>1</v>
      </c>
      <c r="K176" s="527"/>
      <c r="L176" s="527"/>
      <c r="M176" s="527"/>
      <c r="N176" s="527"/>
      <c r="O176" s="527"/>
      <c r="P176" s="573">
        <v>1</v>
      </c>
      <c r="Q176" s="574"/>
      <c r="R176" s="574">
        <v>52</v>
      </c>
      <c r="S176" s="575"/>
      <c r="T176" s="575">
        <v>4</v>
      </c>
      <c r="U176" s="558">
        <f t="shared" si="17"/>
        <v>0.20799999999999999</v>
      </c>
      <c r="V176" s="558"/>
      <c r="W176" s="573">
        <v>1</v>
      </c>
      <c r="X176" s="574"/>
      <c r="Y176" s="574">
        <v>52</v>
      </c>
      <c r="Z176" s="575"/>
      <c r="AA176" s="575">
        <v>4</v>
      </c>
      <c r="AB176" s="558">
        <f t="shared" si="14"/>
        <v>0.20799999999999999</v>
      </c>
      <c r="AC176" s="573">
        <v>1</v>
      </c>
      <c r="AD176" s="574"/>
      <c r="AE176" s="574">
        <v>52</v>
      </c>
      <c r="AF176" s="575"/>
      <c r="AG176" s="575">
        <v>4</v>
      </c>
      <c r="AH176" s="558">
        <f t="shared" si="15"/>
        <v>0.20799999999999999</v>
      </c>
    </row>
    <row r="177" spans="1:34" s="94" customFormat="1" hidden="1">
      <c r="A177" s="507" t="s">
        <v>904</v>
      </c>
      <c r="B177" s="573" t="s">
        <v>896</v>
      </c>
      <c r="C177" s="573" t="s">
        <v>903</v>
      </c>
      <c r="D177" s="527"/>
      <c r="E177" s="527"/>
      <c r="F177" s="527"/>
      <c r="G177" s="527"/>
      <c r="H177" s="527"/>
      <c r="I177" s="528"/>
      <c r="J177" s="569">
        <f t="shared" si="16"/>
        <v>1</v>
      </c>
      <c r="K177" s="527"/>
      <c r="L177" s="527"/>
      <c r="M177" s="527"/>
      <c r="N177" s="527"/>
      <c r="O177" s="527"/>
      <c r="P177" s="573">
        <v>1</v>
      </c>
      <c r="Q177" s="574"/>
      <c r="R177" s="574">
        <v>52</v>
      </c>
      <c r="S177" s="575"/>
      <c r="T177" s="575">
        <v>4</v>
      </c>
      <c r="U177" s="558">
        <f t="shared" si="17"/>
        <v>0.20799999999999999</v>
      </c>
      <c r="V177" s="558"/>
      <c r="W177" s="573">
        <v>1</v>
      </c>
      <c r="X177" s="574"/>
      <c r="Y177" s="574">
        <v>52</v>
      </c>
      <c r="Z177" s="575"/>
      <c r="AA177" s="575">
        <v>4</v>
      </c>
      <c r="AB177" s="558">
        <f t="shared" si="14"/>
        <v>0.20799999999999999</v>
      </c>
      <c r="AC177" s="573">
        <v>1</v>
      </c>
      <c r="AD177" s="574"/>
      <c r="AE177" s="574">
        <v>52</v>
      </c>
      <c r="AF177" s="575"/>
      <c r="AG177" s="575">
        <v>4</v>
      </c>
      <c r="AH177" s="558">
        <f t="shared" si="15"/>
        <v>0.20799999999999999</v>
      </c>
    </row>
    <row r="178" spans="1:34" s="94" customFormat="1" hidden="1">
      <c r="A178" s="507" t="s">
        <v>905</v>
      </c>
      <c r="B178" s="573" t="s">
        <v>906</v>
      </c>
      <c r="C178" s="573" t="s">
        <v>907</v>
      </c>
      <c r="D178" s="527"/>
      <c r="E178" s="527"/>
      <c r="F178" s="527"/>
      <c r="G178" s="527"/>
      <c r="H178" s="527"/>
      <c r="I178" s="528"/>
      <c r="J178" s="569">
        <f t="shared" si="16"/>
        <v>1</v>
      </c>
      <c r="K178" s="527"/>
      <c r="L178" s="527"/>
      <c r="M178" s="527"/>
      <c r="N178" s="527"/>
      <c r="O178" s="527"/>
      <c r="P178" s="573">
        <v>1</v>
      </c>
      <c r="Q178" s="574"/>
      <c r="R178" s="574">
        <v>52</v>
      </c>
      <c r="S178" s="575"/>
      <c r="T178" s="575">
        <v>4</v>
      </c>
      <c r="U178" s="558">
        <f t="shared" si="17"/>
        <v>0.20799999999999999</v>
      </c>
      <c r="V178" s="558"/>
      <c r="W178" s="573">
        <v>1</v>
      </c>
      <c r="X178" s="574"/>
      <c r="Y178" s="574">
        <v>52</v>
      </c>
      <c r="Z178" s="575"/>
      <c r="AA178" s="575">
        <v>4</v>
      </c>
      <c r="AB178" s="558">
        <f t="shared" si="14"/>
        <v>0.20799999999999999</v>
      </c>
      <c r="AC178" s="573">
        <v>1</v>
      </c>
      <c r="AD178" s="574"/>
      <c r="AE178" s="574">
        <v>52</v>
      </c>
      <c r="AF178" s="575"/>
      <c r="AG178" s="575">
        <v>4</v>
      </c>
      <c r="AH178" s="558">
        <f t="shared" si="15"/>
        <v>0.20799999999999999</v>
      </c>
    </row>
    <row r="179" spans="1:34" s="94" customFormat="1" hidden="1">
      <c r="A179" s="507" t="s">
        <v>908</v>
      </c>
      <c r="B179" s="573" t="s">
        <v>906</v>
      </c>
      <c r="C179" s="573" t="s">
        <v>907</v>
      </c>
      <c r="D179" s="527"/>
      <c r="E179" s="527"/>
      <c r="F179" s="527"/>
      <c r="G179" s="527"/>
      <c r="H179" s="527"/>
      <c r="I179" s="528"/>
      <c r="J179" s="569">
        <f t="shared" si="16"/>
        <v>1</v>
      </c>
      <c r="K179" s="527"/>
      <c r="L179" s="527"/>
      <c r="M179" s="527"/>
      <c r="N179" s="527"/>
      <c r="O179" s="527"/>
      <c r="P179" s="573">
        <v>1</v>
      </c>
      <c r="Q179" s="574"/>
      <c r="R179" s="574">
        <v>52</v>
      </c>
      <c r="S179" s="575"/>
      <c r="T179" s="575">
        <v>4</v>
      </c>
      <c r="U179" s="558">
        <f t="shared" si="17"/>
        <v>0.20799999999999999</v>
      </c>
      <c r="V179" s="558"/>
      <c r="W179" s="573">
        <v>1</v>
      </c>
      <c r="X179" s="574"/>
      <c r="Y179" s="574">
        <v>52</v>
      </c>
      <c r="Z179" s="575"/>
      <c r="AA179" s="575">
        <v>4</v>
      </c>
      <c r="AB179" s="558">
        <f t="shared" si="14"/>
        <v>0.20799999999999999</v>
      </c>
      <c r="AC179" s="573">
        <v>1</v>
      </c>
      <c r="AD179" s="574"/>
      <c r="AE179" s="574">
        <v>52</v>
      </c>
      <c r="AF179" s="575"/>
      <c r="AG179" s="575">
        <v>4</v>
      </c>
      <c r="AH179" s="558">
        <f t="shared" si="15"/>
        <v>0.20799999999999999</v>
      </c>
    </row>
    <row r="180" spans="1:34" s="94" customFormat="1" hidden="1">
      <c r="A180" s="507" t="s">
        <v>909</v>
      </c>
      <c r="B180" s="573" t="s">
        <v>910</v>
      </c>
      <c r="C180" s="573" t="s">
        <v>911</v>
      </c>
      <c r="D180" s="527"/>
      <c r="E180" s="527"/>
      <c r="F180" s="527"/>
      <c r="G180" s="527"/>
      <c r="H180" s="527"/>
      <c r="I180" s="528"/>
      <c r="J180" s="569">
        <f t="shared" si="16"/>
        <v>1</v>
      </c>
      <c r="K180" s="527"/>
      <c r="L180" s="527"/>
      <c r="M180" s="527"/>
      <c r="N180" s="527"/>
      <c r="O180" s="527"/>
      <c r="P180" s="573">
        <v>1</v>
      </c>
      <c r="Q180" s="576"/>
      <c r="R180" s="576">
        <v>52</v>
      </c>
      <c r="S180" s="575"/>
      <c r="T180" s="575">
        <v>4</v>
      </c>
      <c r="U180" s="558">
        <f t="shared" si="17"/>
        <v>0.20799999999999999</v>
      </c>
      <c r="V180" s="558"/>
      <c r="W180" s="573">
        <v>1</v>
      </c>
      <c r="X180" s="576"/>
      <c r="Y180" s="576">
        <v>52</v>
      </c>
      <c r="Z180" s="575"/>
      <c r="AA180" s="575">
        <v>4</v>
      </c>
      <c r="AB180" s="558">
        <f t="shared" si="14"/>
        <v>0.20799999999999999</v>
      </c>
      <c r="AC180" s="573">
        <v>1</v>
      </c>
      <c r="AD180" s="576"/>
      <c r="AE180" s="576">
        <v>52</v>
      </c>
      <c r="AF180" s="575"/>
      <c r="AG180" s="575">
        <v>4</v>
      </c>
      <c r="AH180" s="558">
        <f t="shared" si="15"/>
        <v>0.20799999999999999</v>
      </c>
    </row>
    <row r="181" spans="1:34" s="94" customFormat="1" hidden="1">
      <c r="A181" s="507" t="s">
        <v>912</v>
      </c>
      <c r="B181" s="573" t="s">
        <v>910</v>
      </c>
      <c r="C181" s="573" t="s">
        <v>911</v>
      </c>
      <c r="D181" s="527"/>
      <c r="E181" s="527"/>
      <c r="F181" s="527"/>
      <c r="G181" s="527"/>
      <c r="H181" s="527"/>
      <c r="I181" s="528"/>
      <c r="J181" s="569">
        <f t="shared" si="16"/>
        <v>1</v>
      </c>
      <c r="K181" s="527"/>
      <c r="L181" s="527"/>
      <c r="M181" s="527"/>
      <c r="N181" s="527"/>
      <c r="O181" s="527"/>
      <c r="P181" s="573">
        <v>1</v>
      </c>
      <c r="Q181" s="576"/>
      <c r="R181" s="576">
        <v>52</v>
      </c>
      <c r="S181" s="575"/>
      <c r="T181" s="575">
        <v>5</v>
      </c>
      <c r="U181" s="558">
        <f t="shared" si="17"/>
        <v>0.26</v>
      </c>
      <c r="V181" s="558"/>
      <c r="W181" s="573">
        <v>1</v>
      </c>
      <c r="X181" s="576"/>
      <c r="Y181" s="576">
        <v>52</v>
      </c>
      <c r="Z181" s="575"/>
      <c r="AA181" s="575">
        <v>5</v>
      </c>
      <c r="AB181" s="558">
        <f t="shared" si="14"/>
        <v>0.26</v>
      </c>
      <c r="AC181" s="573">
        <v>1</v>
      </c>
      <c r="AD181" s="576"/>
      <c r="AE181" s="576">
        <v>52</v>
      </c>
      <c r="AF181" s="575"/>
      <c r="AG181" s="575">
        <v>5</v>
      </c>
      <c r="AH181" s="558">
        <f t="shared" si="15"/>
        <v>0.26</v>
      </c>
    </row>
    <row r="182" spans="1:34" s="94" customFormat="1" hidden="1">
      <c r="A182" s="507" t="s">
        <v>913</v>
      </c>
      <c r="B182" s="577" t="s">
        <v>914</v>
      </c>
      <c r="C182" s="573" t="s">
        <v>915</v>
      </c>
      <c r="D182" s="527"/>
      <c r="E182" s="527"/>
      <c r="F182" s="527"/>
      <c r="G182" s="527"/>
      <c r="H182" s="527"/>
      <c r="I182" s="528"/>
      <c r="J182" s="569">
        <f t="shared" si="16"/>
        <v>1</v>
      </c>
      <c r="K182" s="527"/>
      <c r="L182" s="527"/>
      <c r="M182" s="527"/>
      <c r="N182" s="527"/>
      <c r="O182" s="527"/>
      <c r="P182" s="573">
        <v>1</v>
      </c>
      <c r="Q182" s="574"/>
      <c r="R182" s="574">
        <v>162</v>
      </c>
      <c r="S182" s="575"/>
      <c r="T182" s="575">
        <v>6</v>
      </c>
      <c r="U182" s="558">
        <f t="shared" si="17"/>
        <v>0.97199999999999998</v>
      </c>
      <c r="V182" s="558"/>
      <c r="W182" s="573">
        <v>1</v>
      </c>
      <c r="X182" s="574"/>
      <c r="Y182" s="574">
        <v>162</v>
      </c>
      <c r="Z182" s="575"/>
      <c r="AA182" s="575">
        <v>6</v>
      </c>
      <c r="AB182" s="558">
        <f t="shared" si="14"/>
        <v>0.97199999999999998</v>
      </c>
      <c r="AC182" s="573">
        <v>1</v>
      </c>
      <c r="AD182" s="574"/>
      <c r="AE182" s="574">
        <v>162</v>
      </c>
      <c r="AF182" s="575"/>
      <c r="AG182" s="575">
        <v>6</v>
      </c>
      <c r="AH182" s="558">
        <f t="shared" si="15"/>
        <v>0.97199999999999998</v>
      </c>
    </row>
    <row r="183" spans="1:34" s="94" customFormat="1" hidden="1">
      <c r="A183" s="507" t="s">
        <v>916</v>
      </c>
      <c r="B183" s="539"/>
      <c r="C183" s="568"/>
      <c r="D183" s="527"/>
      <c r="E183" s="527"/>
      <c r="F183" s="527"/>
      <c r="G183" s="527"/>
      <c r="H183" s="527"/>
      <c r="I183" s="528"/>
      <c r="J183" s="569">
        <f t="shared" si="16"/>
        <v>0</v>
      </c>
      <c r="K183" s="527"/>
      <c r="L183" s="527"/>
      <c r="M183" s="527"/>
      <c r="N183" s="527"/>
      <c r="O183" s="527"/>
      <c r="P183" s="555"/>
      <c r="Q183" s="555"/>
      <c r="R183" s="578"/>
      <c r="S183" s="575"/>
      <c r="T183" s="575"/>
      <c r="U183" s="558">
        <f t="shared" si="17"/>
        <v>0</v>
      </c>
      <c r="V183" s="558"/>
      <c r="W183" s="555"/>
      <c r="X183" s="555"/>
      <c r="Y183" s="578"/>
      <c r="Z183" s="575"/>
      <c r="AA183" s="575"/>
      <c r="AB183" s="558">
        <f t="shared" si="14"/>
        <v>0</v>
      </c>
      <c r="AC183" s="555"/>
      <c r="AD183" s="555"/>
      <c r="AE183" s="578"/>
      <c r="AF183" s="575"/>
      <c r="AG183" s="575"/>
      <c r="AH183" s="558">
        <f t="shared" si="15"/>
        <v>0</v>
      </c>
    </row>
    <row r="184" spans="1:34" s="94" customFormat="1" hidden="1">
      <c r="A184" s="507" t="s">
        <v>917</v>
      </c>
      <c r="B184" s="539"/>
      <c r="C184" s="568"/>
      <c r="D184" s="527"/>
      <c r="E184" s="527"/>
      <c r="F184" s="527"/>
      <c r="G184" s="527"/>
      <c r="H184" s="527"/>
      <c r="I184" s="528"/>
      <c r="J184" s="569">
        <f t="shared" si="16"/>
        <v>0</v>
      </c>
      <c r="K184" s="527"/>
      <c r="L184" s="527"/>
      <c r="M184" s="527"/>
      <c r="N184" s="527"/>
      <c r="O184" s="527"/>
      <c r="P184" s="555"/>
      <c r="Q184" s="555"/>
      <c r="R184" s="578"/>
      <c r="S184" s="575"/>
      <c r="T184" s="575"/>
      <c r="U184" s="558">
        <f t="shared" si="17"/>
        <v>0</v>
      </c>
      <c r="V184" s="558"/>
      <c r="W184" s="555"/>
      <c r="X184" s="555"/>
      <c r="Y184" s="578"/>
      <c r="Z184" s="575"/>
      <c r="AA184" s="575"/>
      <c r="AB184" s="558">
        <f t="shared" si="14"/>
        <v>0</v>
      </c>
      <c r="AC184" s="555"/>
      <c r="AD184" s="555"/>
      <c r="AE184" s="578"/>
      <c r="AF184" s="575"/>
      <c r="AG184" s="575"/>
      <c r="AH184" s="558">
        <f t="shared" si="15"/>
        <v>0</v>
      </c>
    </row>
    <row r="185" spans="1:34" s="94" customFormat="1" hidden="1">
      <c r="A185" s="507" t="s">
        <v>918</v>
      </c>
      <c r="B185" s="539"/>
      <c r="C185" s="568"/>
      <c r="D185" s="527"/>
      <c r="E185" s="527"/>
      <c r="F185" s="527"/>
      <c r="G185" s="527"/>
      <c r="H185" s="527"/>
      <c r="I185" s="528"/>
      <c r="J185" s="569">
        <f t="shared" si="16"/>
        <v>0</v>
      </c>
      <c r="K185" s="527"/>
      <c r="L185" s="527"/>
      <c r="M185" s="527"/>
      <c r="N185" s="527"/>
      <c r="O185" s="527"/>
      <c r="P185" s="555"/>
      <c r="Q185" s="555"/>
      <c r="R185" s="578"/>
      <c r="S185" s="575"/>
      <c r="T185" s="575"/>
      <c r="U185" s="558">
        <f t="shared" si="17"/>
        <v>0</v>
      </c>
      <c r="V185" s="558"/>
      <c r="W185" s="555"/>
      <c r="X185" s="555"/>
      <c r="Y185" s="578"/>
      <c r="Z185" s="575"/>
      <c r="AA185" s="575"/>
      <c r="AB185" s="558">
        <f t="shared" si="14"/>
        <v>0</v>
      </c>
      <c r="AC185" s="555"/>
      <c r="AD185" s="555"/>
      <c r="AE185" s="578"/>
      <c r="AF185" s="575"/>
      <c r="AG185" s="575"/>
      <c r="AH185" s="558">
        <f t="shared" si="15"/>
        <v>0</v>
      </c>
    </row>
    <row r="186" spans="1:34" s="94" customFormat="1" hidden="1">
      <c r="A186" s="507" t="s">
        <v>919</v>
      </c>
      <c r="B186" s="539"/>
      <c r="C186" s="568"/>
      <c r="D186" s="527"/>
      <c r="E186" s="527"/>
      <c r="F186" s="527"/>
      <c r="G186" s="527"/>
      <c r="H186" s="527"/>
      <c r="I186" s="528"/>
      <c r="J186" s="569">
        <f t="shared" si="16"/>
        <v>0</v>
      </c>
      <c r="K186" s="527"/>
      <c r="L186" s="527"/>
      <c r="M186" s="527"/>
      <c r="N186" s="527"/>
      <c r="O186" s="527"/>
      <c r="P186" s="555"/>
      <c r="Q186" s="555"/>
      <c r="R186" s="578"/>
      <c r="S186" s="575"/>
      <c r="T186" s="575"/>
      <c r="U186" s="558">
        <f t="shared" si="17"/>
        <v>0</v>
      </c>
      <c r="V186" s="558"/>
      <c r="W186" s="555"/>
      <c r="X186" s="555"/>
      <c r="Y186" s="578"/>
      <c r="Z186" s="575"/>
      <c r="AA186" s="575"/>
      <c r="AB186" s="558">
        <f t="shared" si="14"/>
        <v>0</v>
      </c>
      <c r="AC186" s="555"/>
      <c r="AD186" s="555"/>
      <c r="AE186" s="578"/>
      <c r="AF186" s="575"/>
      <c r="AG186" s="575"/>
      <c r="AH186" s="558">
        <f t="shared" si="15"/>
        <v>0</v>
      </c>
    </row>
    <row r="187" spans="1:34" s="94" customFormat="1" hidden="1">
      <c r="A187" s="507" t="s">
        <v>920</v>
      </c>
      <c r="B187" s="539"/>
      <c r="C187" s="568"/>
      <c r="D187" s="527"/>
      <c r="E187" s="527"/>
      <c r="F187" s="527"/>
      <c r="G187" s="527"/>
      <c r="H187" s="527"/>
      <c r="I187" s="528"/>
      <c r="J187" s="569">
        <f t="shared" si="16"/>
        <v>0</v>
      </c>
      <c r="K187" s="527"/>
      <c r="L187" s="527"/>
      <c r="M187" s="527"/>
      <c r="N187" s="527"/>
      <c r="O187" s="527"/>
      <c r="P187" s="555"/>
      <c r="Q187" s="555"/>
      <c r="R187" s="578"/>
      <c r="S187" s="575"/>
      <c r="T187" s="575"/>
      <c r="U187" s="558">
        <f t="shared" si="17"/>
        <v>0</v>
      </c>
      <c r="V187" s="558"/>
      <c r="W187" s="555"/>
      <c r="X187" s="555"/>
      <c r="Y187" s="578"/>
      <c r="Z187" s="575"/>
      <c r="AA187" s="575"/>
      <c r="AB187" s="558">
        <f t="shared" si="14"/>
        <v>0</v>
      </c>
      <c r="AC187" s="555"/>
      <c r="AD187" s="555"/>
      <c r="AE187" s="578"/>
      <c r="AF187" s="575"/>
      <c r="AG187" s="575"/>
      <c r="AH187" s="558">
        <f t="shared" si="15"/>
        <v>0</v>
      </c>
    </row>
    <row r="188" spans="1:34" s="94" customFormat="1" hidden="1">
      <c r="A188" s="507" t="s">
        <v>921</v>
      </c>
      <c r="B188" s="539"/>
      <c r="C188" s="568"/>
      <c r="D188" s="527"/>
      <c r="E188" s="527"/>
      <c r="F188" s="527"/>
      <c r="G188" s="527"/>
      <c r="H188" s="527"/>
      <c r="I188" s="528"/>
      <c r="J188" s="569">
        <f t="shared" si="16"/>
        <v>0</v>
      </c>
      <c r="K188" s="527"/>
      <c r="L188" s="527"/>
      <c r="M188" s="527"/>
      <c r="N188" s="527"/>
      <c r="O188" s="527"/>
      <c r="P188" s="555"/>
      <c r="Q188" s="555"/>
      <c r="R188" s="578"/>
      <c r="S188" s="575"/>
      <c r="T188" s="575"/>
      <c r="U188" s="558">
        <f t="shared" si="17"/>
        <v>0</v>
      </c>
      <c r="V188" s="558"/>
      <c r="W188" s="555"/>
      <c r="X188" s="555"/>
      <c r="Y188" s="578"/>
      <c r="Z188" s="575"/>
      <c r="AA188" s="575"/>
      <c r="AB188" s="558">
        <f t="shared" si="14"/>
        <v>0</v>
      </c>
      <c r="AC188" s="555"/>
      <c r="AD188" s="555"/>
      <c r="AE188" s="578"/>
      <c r="AF188" s="575"/>
      <c r="AG188" s="575"/>
      <c r="AH188" s="558">
        <f t="shared" si="15"/>
        <v>0</v>
      </c>
    </row>
    <row r="189" spans="1:34" s="94" customFormat="1" hidden="1">
      <c r="A189" s="507" t="s">
        <v>922</v>
      </c>
      <c r="B189" s="539"/>
      <c r="C189" s="568"/>
      <c r="D189" s="527"/>
      <c r="E189" s="527"/>
      <c r="F189" s="527"/>
      <c r="G189" s="527"/>
      <c r="H189" s="527"/>
      <c r="I189" s="528"/>
      <c r="J189" s="569">
        <f t="shared" si="16"/>
        <v>0</v>
      </c>
      <c r="K189" s="527"/>
      <c r="L189" s="527"/>
      <c r="M189" s="527"/>
      <c r="N189" s="527"/>
      <c r="O189" s="527"/>
      <c r="P189" s="555"/>
      <c r="Q189" s="555"/>
      <c r="R189" s="578"/>
      <c r="S189" s="575"/>
      <c r="T189" s="575"/>
      <c r="U189" s="558">
        <f t="shared" si="17"/>
        <v>0</v>
      </c>
      <c r="V189" s="558"/>
      <c r="W189" s="555"/>
      <c r="X189" s="555"/>
      <c r="Y189" s="578"/>
      <c r="Z189" s="575"/>
      <c r="AA189" s="575"/>
      <c r="AB189" s="558">
        <f t="shared" si="14"/>
        <v>0</v>
      </c>
      <c r="AC189" s="555"/>
      <c r="AD189" s="555"/>
      <c r="AE189" s="578"/>
      <c r="AF189" s="575"/>
      <c r="AG189" s="575"/>
      <c r="AH189" s="558">
        <f t="shared" si="15"/>
        <v>0</v>
      </c>
    </row>
    <row r="190" spans="1:34" s="94" customFormat="1" hidden="1">
      <c r="A190" s="507" t="s">
        <v>923</v>
      </c>
      <c r="B190" s="539"/>
      <c r="C190" s="568"/>
      <c r="D190" s="527"/>
      <c r="E190" s="527"/>
      <c r="F190" s="527"/>
      <c r="G190" s="527"/>
      <c r="H190" s="527"/>
      <c r="I190" s="528"/>
      <c r="J190" s="569">
        <f t="shared" si="16"/>
        <v>0</v>
      </c>
      <c r="K190" s="527"/>
      <c r="L190" s="527"/>
      <c r="M190" s="527"/>
      <c r="N190" s="527"/>
      <c r="O190" s="527"/>
      <c r="P190" s="555"/>
      <c r="Q190" s="555"/>
      <c r="R190" s="578"/>
      <c r="S190" s="575"/>
      <c r="T190" s="575"/>
      <c r="U190" s="558">
        <f t="shared" si="17"/>
        <v>0</v>
      </c>
      <c r="V190" s="558"/>
      <c r="W190" s="555"/>
      <c r="X190" s="555"/>
      <c r="Y190" s="578"/>
      <c r="Z190" s="575"/>
      <c r="AA190" s="575"/>
      <c r="AB190" s="558">
        <f t="shared" si="14"/>
        <v>0</v>
      </c>
      <c r="AC190" s="555"/>
      <c r="AD190" s="555"/>
      <c r="AE190" s="578"/>
      <c r="AF190" s="575"/>
      <c r="AG190" s="575"/>
      <c r="AH190" s="558">
        <f t="shared" si="15"/>
        <v>0</v>
      </c>
    </row>
    <row r="191" spans="1:34" s="94" customFormat="1" hidden="1">
      <c r="A191" s="507" t="s">
        <v>924</v>
      </c>
      <c r="B191" s="539"/>
      <c r="C191" s="568"/>
      <c r="D191" s="527"/>
      <c r="E191" s="527"/>
      <c r="F191" s="527"/>
      <c r="G191" s="527"/>
      <c r="H191" s="527"/>
      <c r="I191" s="528"/>
      <c r="J191" s="569">
        <f t="shared" si="16"/>
        <v>0</v>
      </c>
      <c r="K191" s="527"/>
      <c r="L191" s="527"/>
      <c r="M191" s="527"/>
      <c r="N191" s="527"/>
      <c r="O191" s="527"/>
      <c r="P191" s="555"/>
      <c r="Q191" s="555"/>
      <c r="R191" s="578"/>
      <c r="S191" s="575"/>
      <c r="T191" s="575"/>
      <c r="U191" s="558">
        <f t="shared" si="17"/>
        <v>0</v>
      </c>
      <c r="V191" s="558"/>
      <c r="W191" s="555"/>
      <c r="X191" s="555"/>
      <c r="Y191" s="578"/>
      <c r="Z191" s="575"/>
      <c r="AA191" s="575"/>
      <c r="AB191" s="558">
        <f t="shared" si="14"/>
        <v>0</v>
      </c>
      <c r="AC191" s="555"/>
      <c r="AD191" s="555"/>
      <c r="AE191" s="578"/>
      <c r="AF191" s="575"/>
      <c r="AG191" s="575"/>
      <c r="AH191" s="558">
        <f t="shared" si="15"/>
        <v>0</v>
      </c>
    </row>
    <row r="192" spans="1:34" s="94" customFormat="1" hidden="1">
      <c r="A192" s="507" t="s">
        <v>925</v>
      </c>
      <c r="B192" s="539"/>
      <c r="C192" s="568"/>
      <c r="D192" s="527"/>
      <c r="E192" s="527"/>
      <c r="F192" s="527"/>
      <c r="G192" s="527"/>
      <c r="H192" s="527"/>
      <c r="I192" s="528"/>
      <c r="J192" s="569">
        <f t="shared" si="16"/>
        <v>0</v>
      </c>
      <c r="K192" s="527"/>
      <c r="L192" s="527"/>
      <c r="M192" s="527"/>
      <c r="N192" s="527"/>
      <c r="O192" s="527"/>
      <c r="P192" s="555"/>
      <c r="Q192" s="555"/>
      <c r="R192" s="578"/>
      <c r="S192" s="575"/>
      <c r="T192" s="575"/>
      <c r="U192" s="558">
        <f t="shared" si="17"/>
        <v>0</v>
      </c>
      <c r="V192" s="558"/>
      <c r="W192" s="555"/>
      <c r="X192" s="555"/>
      <c r="Y192" s="578"/>
      <c r="Z192" s="575"/>
      <c r="AA192" s="575"/>
      <c r="AB192" s="558">
        <f t="shared" si="14"/>
        <v>0</v>
      </c>
      <c r="AC192" s="555"/>
      <c r="AD192" s="555"/>
      <c r="AE192" s="578"/>
      <c r="AF192" s="575"/>
      <c r="AG192" s="575"/>
      <c r="AH192" s="558">
        <f t="shared" si="15"/>
        <v>0</v>
      </c>
    </row>
    <row r="193" spans="1:34" s="94" customFormat="1" hidden="1">
      <c r="A193" s="507" t="s">
        <v>926</v>
      </c>
      <c r="B193" s="539"/>
      <c r="C193" s="568"/>
      <c r="D193" s="527"/>
      <c r="E193" s="527"/>
      <c r="F193" s="527"/>
      <c r="G193" s="527"/>
      <c r="H193" s="527"/>
      <c r="I193" s="528"/>
      <c r="J193" s="569">
        <f t="shared" si="16"/>
        <v>0</v>
      </c>
      <c r="K193" s="527"/>
      <c r="L193" s="527"/>
      <c r="M193" s="527"/>
      <c r="N193" s="527"/>
      <c r="O193" s="527"/>
      <c r="P193" s="555"/>
      <c r="Q193" s="555"/>
      <c r="R193" s="578"/>
      <c r="S193" s="575"/>
      <c r="T193" s="575"/>
      <c r="U193" s="558">
        <f t="shared" si="17"/>
        <v>0</v>
      </c>
      <c r="V193" s="558"/>
      <c r="W193" s="555"/>
      <c r="X193" s="555"/>
      <c r="Y193" s="578"/>
      <c r="Z193" s="575"/>
      <c r="AA193" s="575"/>
      <c r="AB193" s="558">
        <f t="shared" si="14"/>
        <v>0</v>
      </c>
      <c r="AC193" s="555"/>
      <c r="AD193" s="555"/>
      <c r="AE193" s="578"/>
      <c r="AF193" s="575"/>
      <c r="AG193" s="575"/>
      <c r="AH193" s="558">
        <f t="shared" si="15"/>
        <v>0</v>
      </c>
    </row>
    <row r="194" spans="1:34" s="94" customFormat="1" hidden="1">
      <c r="A194" s="507" t="s">
        <v>927</v>
      </c>
      <c r="B194" s="539"/>
      <c r="C194" s="568"/>
      <c r="D194" s="527"/>
      <c r="E194" s="527"/>
      <c r="F194" s="527"/>
      <c r="G194" s="527"/>
      <c r="H194" s="527"/>
      <c r="I194" s="528"/>
      <c r="J194" s="569">
        <f t="shared" si="16"/>
        <v>0</v>
      </c>
      <c r="K194" s="527"/>
      <c r="L194" s="527"/>
      <c r="M194" s="527"/>
      <c r="N194" s="527"/>
      <c r="O194" s="527"/>
      <c r="P194" s="555"/>
      <c r="Q194" s="555"/>
      <c r="R194" s="578"/>
      <c r="S194" s="575"/>
      <c r="T194" s="575"/>
      <c r="U194" s="558">
        <f t="shared" si="17"/>
        <v>0</v>
      </c>
      <c r="V194" s="558"/>
      <c r="W194" s="555"/>
      <c r="X194" s="555"/>
      <c r="Y194" s="578"/>
      <c r="Z194" s="575"/>
      <c r="AA194" s="575"/>
      <c r="AB194" s="558">
        <f t="shared" si="14"/>
        <v>0</v>
      </c>
      <c r="AC194" s="555"/>
      <c r="AD194" s="555"/>
      <c r="AE194" s="578"/>
      <c r="AF194" s="575"/>
      <c r="AG194" s="575"/>
      <c r="AH194" s="558">
        <f t="shared" si="15"/>
        <v>0</v>
      </c>
    </row>
    <row r="195" spans="1:34" s="94" customFormat="1" hidden="1">
      <c r="A195" s="507" t="s">
        <v>928</v>
      </c>
      <c r="B195" s="539"/>
      <c r="C195" s="568"/>
      <c r="D195" s="527"/>
      <c r="E195" s="527"/>
      <c r="F195" s="527"/>
      <c r="G195" s="527"/>
      <c r="H195" s="527"/>
      <c r="I195" s="528"/>
      <c r="J195" s="569">
        <f t="shared" si="16"/>
        <v>0</v>
      </c>
      <c r="K195" s="527"/>
      <c r="L195" s="527"/>
      <c r="M195" s="527"/>
      <c r="N195" s="527"/>
      <c r="O195" s="527"/>
      <c r="P195" s="555"/>
      <c r="Q195" s="555"/>
      <c r="R195" s="578"/>
      <c r="S195" s="575"/>
      <c r="T195" s="575"/>
      <c r="U195" s="558">
        <f t="shared" si="17"/>
        <v>0</v>
      </c>
      <c r="V195" s="558"/>
      <c r="W195" s="555"/>
      <c r="X195" s="555"/>
      <c r="Y195" s="578"/>
      <c r="Z195" s="575"/>
      <c r="AA195" s="575"/>
      <c r="AB195" s="558">
        <f t="shared" si="14"/>
        <v>0</v>
      </c>
      <c r="AC195" s="555"/>
      <c r="AD195" s="555"/>
      <c r="AE195" s="578"/>
      <c r="AF195" s="575"/>
      <c r="AG195" s="575"/>
      <c r="AH195" s="558">
        <f t="shared" si="15"/>
        <v>0</v>
      </c>
    </row>
    <row r="196" spans="1:34" s="94" customFormat="1" hidden="1">
      <c r="A196" s="507" t="s">
        <v>929</v>
      </c>
      <c r="B196" s="539"/>
      <c r="C196" s="568"/>
      <c r="D196" s="527"/>
      <c r="E196" s="527"/>
      <c r="F196" s="527"/>
      <c r="G196" s="527"/>
      <c r="H196" s="527"/>
      <c r="I196" s="528"/>
      <c r="J196" s="569">
        <f t="shared" si="16"/>
        <v>0</v>
      </c>
      <c r="K196" s="527"/>
      <c r="L196" s="527"/>
      <c r="M196" s="527"/>
      <c r="N196" s="527"/>
      <c r="O196" s="527"/>
      <c r="P196" s="555"/>
      <c r="Q196" s="555"/>
      <c r="R196" s="578"/>
      <c r="S196" s="575"/>
      <c r="T196" s="575"/>
      <c r="U196" s="558">
        <f t="shared" si="17"/>
        <v>0</v>
      </c>
      <c r="V196" s="558"/>
      <c r="W196" s="555"/>
      <c r="X196" s="555"/>
      <c r="Y196" s="578"/>
      <c r="Z196" s="575"/>
      <c r="AA196" s="575"/>
      <c r="AB196" s="558">
        <f t="shared" si="14"/>
        <v>0</v>
      </c>
      <c r="AC196" s="555"/>
      <c r="AD196" s="555"/>
      <c r="AE196" s="578"/>
      <c r="AF196" s="575"/>
      <c r="AG196" s="575"/>
      <c r="AH196" s="558">
        <f t="shared" si="15"/>
        <v>0</v>
      </c>
    </row>
    <row r="197" spans="1:34" s="94" customFormat="1" hidden="1">
      <c r="A197" s="507" t="s">
        <v>930</v>
      </c>
      <c r="B197" s="539"/>
      <c r="C197" s="568"/>
      <c r="D197" s="527"/>
      <c r="E197" s="527"/>
      <c r="F197" s="527"/>
      <c r="G197" s="527"/>
      <c r="H197" s="527"/>
      <c r="I197" s="528"/>
      <c r="J197" s="569">
        <f t="shared" si="16"/>
        <v>0</v>
      </c>
      <c r="K197" s="527"/>
      <c r="L197" s="527"/>
      <c r="M197" s="527"/>
      <c r="N197" s="527"/>
      <c r="O197" s="527"/>
      <c r="P197" s="555"/>
      <c r="Q197" s="555"/>
      <c r="R197" s="578"/>
      <c r="S197" s="575"/>
      <c r="T197" s="575"/>
      <c r="U197" s="558">
        <f t="shared" si="17"/>
        <v>0</v>
      </c>
      <c r="V197" s="523"/>
      <c r="W197" s="555"/>
      <c r="X197" s="555"/>
      <c r="Y197" s="578"/>
      <c r="Z197" s="575"/>
      <c r="AA197" s="575"/>
      <c r="AB197" s="523">
        <f t="shared" si="14"/>
        <v>0</v>
      </c>
      <c r="AC197" s="555"/>
      <c r="AD197" s="555"/>
      <c r="AE197" s="578"/>
      <c r="AF197" s="575"/>
      <c r="AG197" s="575"/>
      <c r="AH197" s="523">
        <f t="shared" si="15"/>
        <v>0</v>
      </c>
    </row>
    <row r="198" spans="1:34" s="506" customFormat="1" ht="63">
      <c r="A198" s="546" t="s">
        <v>931</v>
      </c>
      <c r="B198" s="547" t="s">
        <v>932</v>
      </c>
      <c r="C198" s="548"/>
      <c r="D198" s="549"/>
      <c r="E198" s="549"/>
      <c r="F198" s="549"/>
      <c r="G198" s="549"/>
      <c r="H198" s="549"/>
      <c r="I198" s="550">
        <v>3.7</v>
      </c>
      <c r="J198" s="565">
        <f>SUM(J199:J234)</f>
        <v>19</v>
      </c>
      <c r="K198" s="549"/>
      <c r="L198" s="549">
        <f>I198</f>
        <v>3.7</v>
      </c>
      <c r="M198" s="549"/>
      <c r="N198" s="549"/>
      <c r="O198" s="549">
        <f>L198</f>
        <v>3.7</v>
      </c>
      <c r="P198" s="551"/>
      <c r="Q198" s="551"/>
      <c r="R198" s="552"/>
      <c r="S198" s="552"/>
      <c r="T198" s="552"/>
      <c r="U198" s="505">
        <f>SUM(U199:U234)</f>
        <v>3.5689024000000003</v>
      </c>
      <c r="V198" s="505"/>
      <c r="W198" s="551"/>
      <c r="X198" s="551"/>
      <c r="Y198" s="552"/>
      <c r="Z198" s="552"/>
      <c r="AA198" s="552"/>
      <c r="AB198" s="505">
        <f t="shared" si="14"/>
        <v>3.5689024000000003</v>
      </c>
      <c r="AC198" s="551"/>
      <c r="AD198" s="551"/>
      <c r="AE198" s="552"/>
      <c r="AF198" s="552"/>
      <c r="AG198" s="552"/>
      <c r="AH198" s="505">
        <f t="shared" si="15"/>
        <v>3.5689024000000003</v>
      </c>
    </row>
    <row r="199" spans="1:34" s="94" customFormat="1">
      <c r="A199" s="507" t="s">
        <v>546</v>
      </c>
      <c r="B199" s="567" t="s">
        <v>933</v>
      </c>
      <c r="C199" s="570"/>
      <c r="D199" s="571"/>
      <c r="E199" s="571"/>
      <c r="F199" s="571"/>
      <c r="G199" s="571"/>
      <c r="H199" s="571"/>
      <c r="I199" s="579"/>
      <c r="J199" s="580">
        <f>P199</f>
        <v>1</v>
      </c>
      <c r="K199" s="571"/>
      <c r="L199" s="571"/>
      <c r="M199" s="571"/>
      <c r="N199" s="571"/>
      <c r="O199" s="571"/>
      <c r="P199" s="570">
        <v>1</v>
      </c>
      <c r="Q199" s="571">
        <v>10910.4</v>
      </c>
      <c r="R199" s="572">
        <v>0.02</v>
      </c>
      <c r="S199" s="535"/>
      <c r="T199" s="557">
        <v>1</v>
      </c>
      <c r="U199" s="558">
        <f>(P199*Q199*R199)/1000</f>
        <v>0.21820799999999999</v>
      </c>
      <c r="V199" s="558"/>
      <c r="W199" s="570">
        <v>1</v>
      </c>
      <c r="X199" s="571">
        <v>10910.4</v>
      </c>
      <c r="Y199" s="572">
        <v>0.02</v>
      </c>
      <c r="Z199" s="535"/>
      <c r="AA199" s="557">
        <v>1</v>
      </c>
      <c r="AB199" s="558">
        <f t="shared" si="14"/>
        <v>0.21820799999999999</v>
      </c>
      <c r="AC199" s="570">
        <v>1</v>
      </c>
      <c r="AD199" s="571">
        <v>10910.4</v>
      </c>
      <c r="AE199" s="572">
        <v>0.02</v>
      </c>
      <c r="AF199" s="535"/>
      <c r="AG199" s="557">
        <v>1</v>
      </c>
      <c r="AH199" s="558">
        <f t="shared" si="15"/>
        <v>0.21820799999999999</v>
      </c>
    </row>
    <row r="200" spans="1:34" s="94" customFormat="1">
      <c r="A200" s="507" t="s">
        <v>553</v>
      </c>
      <c r="B200" s="567" t="s">
        <v>934</v>
      </c>
      <c r="C200" s="570"/>
      <c r="D200" s="571"/>
      <c r="E200" s="571"/>
      <c r="F200" s="571"/>
      <c r="G200" s="571"/>
      <c r="H200" s="571"/>
      <c r="I200" s="579"/>
      <c r="J200" s="580">
        <f t="shared" ref="J200:J234" si="18">P200</f>
        <v>1</v>
      </c>
      <c r="K200" s="571"/>
      <c r="L200" s="571"/>
      <c r="M200" s="571"/>
      <c r="N200" s="571"/>
      <c r="O200" s="571"/>
      <c r="P200" s="570">
        <v>1</v>
      </c>
      <c r="Q200" s="571">
        <v>13442.87</v>
      </c>
      <c r="R200" s="572">
        <v>0.02</v>
      </c>
      <c r="S200" s="535"/>
      <c r="T200" s="557">
        <v>1</v>
      </c>
      <c r="U200" s="558">
        <f t="shared" ref="U200:U234" si="19">(P200*Q200*R200)/1000</f>
        <v>0.26885740000000002</v>
      </c>
      <c r="V200" s="558"/>
      <c r="W200" s="570">
        <v>1</v>
      </c>
      <c r="X200" s="571">
        <v>13442.87</v>
      </c>
      <c r="Y200" s="572">
        <v>0.02</v>
      </c>
      <c r="Z200" s="535"/>
      <c r="AA200" s="557">
        <v>1</v>
      </c>
      <c r="AB200" s="558">
        <f t="shared" si="14"/>
        <v>0.26885740000000002</v>
      </c>
      <c r="AC200" s="570">
        <v>1</v>
      </c>
      <c r="AD200" s="571">
        <v>13442.87</v>
      </c>
      <c r="AE200" s="572">
        <v>0.02</v>
      </c>
      <c r="AF200" s="535"/>
      <c r="AG200" s="557">
        <v>1</v>
      </c>
      <c r="AH200" s="558">
        <f t="shared" si="15"/>
        <v>0.26885740000000002</v>
      </c>
    </row>
    <row r="201" spans="1:34" s="94" customFormat="1">
      <c r="A201" s="507" t="s">
        <v>555</v>
      </c>
      <c r="B201" s="567" t="s">
        <v>935</v>
      </c>
      <c r="C201" s="570"/>
      <c r="D201" s="571"/>
      <c r="E201" s="571"/>
      <c r="F201" s="571"/>
      <c r="G201" s="571"/>
      <c r="H201" s="571"/>
      <c r="I201" s="579"/>
      <c r="J201" s="580">
        <f t="shared" si="18"/>
        <v>3</v>
      </c>
      <c r="K201" s="571"/>
      <c r="L201" s="571"/>
      <c r="M201" s="571"/>
      <c r="N201" s="571"/>
      <c r="O201" s="571"/>
      <c r="P201" s="570">
        <v>3</v>
      </c>
      <c r="Q201" s="571">
        <v>4248.9399999999996</v>
      </c>
      <c r="R201" s="572">
        <v>0.02</v>
      </c>
      <c r="S201" s="535"/>
      <c r="T201" s="557">
        <v>1</v>
      </c>
      <c r="U201" s="558">
        <f t="shared" si="19"/>
        <v>0.25493640000000001</v>
      </c>
      <c r="V201" s="558"/>
      <c r="W201" s="570">
        <v>3</v>
      </c>
      <c r="X201" s="571">
        <v>4248.9399999999996</v>
      </c>
      <c r="Y201" s="572">
        <v>0.02</v>
      </c>
      <c r="Z201" s="535"/>
      <c r="AA201" s="557">
        <v>1</v>
      </c>
      <c r="AB201" s="558">
        <f t="shared" si="14"/>
        <v>0.25493640000000001</v>
      </c>
      <c r="AC201" s="570">
        <v>3</v>
      </c>
      <c r="AD201" s="571">
        <v>4248.9399999999996</v>
      </c>
      <c r="AE201" s="572">
        <v>0.02</v>
      </c>
      <c r="AF201" s="535"/>
      <c r="AG201" s="557">
        <v>1</v>
      </c>
      <c r="AH201" s="558">
        <f t="shared" si="15"/>
        <v>0.25493640000000001</v>
      </c>
    </row>
    <row r="202" spans="1:34" s="94" customFormat="1" ht="24">
      <c r="A202" s="507" t="s">
        <v>936</v>
      </c>
      <c r="B202" s="567" t="s">
        <v>937</v>
      </c>
      <c r="C202" s="570"/>
      <c r="D202" s="571"/>
      <c r="E202" s="571"/>
      <c r="F202" s="571"/>
      <c r="G202" s="571"/>
      <c r="H202" s="571"/>
      <c r="I202" s="579"/>
      <c r="J202" s="580">
        <f t="shared" si="18"/>
        <v>1</v>
      </c>
      <c r="K202" s="571"/>
      <c r="L202" s="571"/>
      <c r="M202" s="571"/>
      <c r="N202" s="571"/>
      <c r="O202" s="571"/>
      <c r="P202" s="570">
        <v>1</v>
      </c>
      <c r="Q202" s="571">
        <v>11926.76</v>
      </c>
      <c r="R202" s="572">
        <v>0.02</v>
      </c>
      <c r="S202" s="535"/>
      <c r="T202" s="557">
        <v>1</v>
      </c>
      <c r="U202" s="558">
        <f t="shared" si="19"/>
        <v>0.2385352</v>
      </c>
      <c r="V202" s="558"/>
      <c r="W202" s="570">
        <v>1</v>
      </c>
      <c r="X202" s="571">
        <v>11926.76</v>
      </c>
      <c r="Y202" s="572">
        <v>0.02</v>
      </c>
      <c r="Z202" s="535"/>
      <c r="AA202" s="557">
        <v>1</v>
      </c>
      <c r="AB202" s="558">
        <f t="shared" si="14"/>
        <v>0.2385352</v>
      </c>
      <c r="AC202" s="570">
        <v>1</v>
      </c>
      <c r="AD202" s="571">
        <v>11926.76</v>
      </c>
      <c r="AE202" s="572">
        <v>0.02</v>
      </c>
      <c r="AF202" s="535"/>
      <c r="AG202" s="557">
        <v>1</v>
      </c>
      <c r="AH202" s="558">
        <f t="shared" si="15"/>
        <v>0.2385352</v>
      </c>
    </row>
    <row r="203" spans="1:34" s="94" customFormat="1">
      <c r="A203" s="507" t="s">
        <v>938</v>
      </c>
      <c r="B203" s="567" t="s">
        <v>939</v>
      </c>
      <c r="C203" s="570"/>
      <c r="D203" s="571"/>
      <c r="E203" s="571"/>
      <c r="F203" s="571"/>
      <c r="G203" s="571"/>
      <c r="H203" s="571"/>
      <c r="I203" s="579"/>
      <c r="J203" s="580">
        <f t="shared" si="18"/>
        <v>1</v>
      </c>
      <c r="K203" s="571"/>
      <c r="L203" s="571"/>
      <c r="M203" s="571"/>
      <c r="N203" s="571"/>
      <c r="O203" s="571"/>
      <c r="P203" s="570">
        <v>1</v>
      </c>
      <c r="Q203" s="571">
        <v>6287.4</v>
      </c>
      <c r="R203" s="572">
        <v>0.02</v>
      </c>
      <c r="S203" s="535"/>
      <c r="T203" s="557">
        <v>1</v>
      </c>
      <c r="U203" s="558">
        <f t="shared" si="19"/>
        <v>0.125748</v>
      </c>
      <c r="V203" s="558"/>
      <c r="W203" s="570">
        <v>1</v>
      </c>
      <c r="X203" s="571">
        <v>6287.4</v>
      </c>
      <c r="Y203" s="572">
        <v>0.02</v>
      </c>
      <c r="Z203" s="535"/>
      <c r="AA203" s="557">
        <v>1</v>
      </c>
      <c r="AB203" s="558">
        <f t="shared" si="14"/>
        <v>0.125748</v>
      </c>
      <c r="AC203" s="570">
        <v>1</v>
      </c>
      <c r="AD203" s="571">
        <v>6287.4</v>
      </c>
      <c r="AE203" s="572">
        <v>0.02</v>
      </c>
      <c r="AF203" s="535"/>
      <c r="AG203" s="557">
        <v>1</v>
      </c>
      <c r="AH203" s="558">
        <f t="shared" si="15"/>
        <v>0.125748</v>
      </c>
    </row>
    <row r="204" spans="1:34" s="94" customFormat="1" ht="24">
      <c r="A204" s="507" t="s">
        <v>940</v>
      </c>
      <c r="B204" s="567" t="s">
        <v>941</v>
      </c>
      <c r="C204" s="570"/>
      <c r="D204" s="571"/>
      <c r="E204" s="571"/>
      <c r="F204" s="571"/>
      <c r="G204" s="571"/>
      <c r="H204" s="571"/>
      <c r="I204" s="579"/>
      <c r="J204" s="580">
        <f t="shared" si="18"/>
        <v>1</v>
      </c>
      <c r="K204" s="571"/>
      <c r="L204" s="571"/>
      <c r="M204" s="571"/>
      <c r="N204" s="571"/>
      <c r="O204" s="571"/>
      <c r="P204" s="570">
        <v>1</v>
      </c>
      <c r="Q204" s="571">
        <v>7586.96</v>
      </c>
      <c r="R204" s="572">
        <v>0.02</v>
      </c>
      <c r="S204" s="535"/>
      <c r="T204" s="557">
        <v>1</v>
      </c>
      <c r="U204" s="558">
        <f t="shared" si="19"/>
        <v>0.15173920000000002</v>
      </c>
      <c r="V204" s="558"/>
      <c r="W204" s="570">
        <v>1</v>
      </c>
      <c r="X204" s="571">
        <v>7586.96</v>
      </c>
      <c r="Y204" s="572">
        <v>0.02</v>
      </c>
      <c r="Z204" s="535"/>
      <c r="AA204" s="557">
        <v>1</v>
      </c>
      <c r="AB204" s="558">
        <f t="shared" si="14"/>
        <v>0.15173920000000002</v>
      </c>
      <c r="AC204" s="570">
        <v>1</v>
      </c>
      <c r="AD204" s="571">
        <v>7586.96</v>
      </c>
      <c r="AE204" s="572">
        <v>0.02</v>
      </c>
      <c r="AF204" s="535"/>
      <c r="AG204" s="557">
        <v>1</v>
      </c>
      <c r="AH204" s="558">
        <f t="shared" si="15"/>
        <v>0.15173920000000002</v>
      </c>
    </row>
    <row r="205" spans="1:34" s="94" customFormat="1" ht="24">
      <c r="A205" s="507" t="s">
        <v>942</v>
      </c>
      <c r="B205" s="567" t="s">
        <v>943</v>
      </c>
      <c r="C205" s="570"/>
      <c r="D205" s="571"/>
      <c r="E205" s="571"/>
      <c r="F205" s="571"/>
      <c r="G205" s="571"/>
      <c r="H205" s="571"/>
      <c r="I205" s="579"/>
      <c r="J205" s="580">
        <f t="shared" si="18"/>
        <v>1</v>
      </c>
      <c r="K205" s="571"/>
      <c r="L205" s="571"/>
      <c r="M205" s="571"/>
      <c r="N205" s="571"/>
      <c r="O205" s="571"/>
      <c r="P205" s="570">
        <v>1</v>
      </c>
      <c r="Q205" s="571">
        <v>6575.99</v>
      </c>
      <c r="R205" s="572">
        <v>0.02</v>
      </c>
      <c r="S205" s="535"/>
      <c r="T205" s="557">
        <v>1</v>
      </c>
      <c r="U205" s="558">
        <f t="shared" si="19"/>
        <v>0.13151979999999999</v>
      </c>
      <c r="V205" s="558"/>
      <c r="W205" s="570">
        <v>1</v>
      </c>
      <c r="X205" s="571">
        <v>6575.99</v>
      </c>
      <c r="Y205" s="572">
        <v>0.02</v>
      </c>
      <c r="Z205" s="535"/>
      <c r="AA205" s="557">
        <v>1</v>
      </c>
      <c r="AB205" s="558">
        <f t="shared" si="14"/>
        <v>0.13151979999999999</v>
      </c>
      <c r="AC205" s="570">
        <v>1</v>
      </c>
      <c r="AD205" s="571">
        <v>6575.99</v>
      </c>
      <c r="AE205" s="572">
        <v>0.02</v>
      </c>
      <c r="AF205" s="535"/>
      <c r="AG205" s="557">
        <v>1</v>
      </c>
      <c r="AH205" s="558">
        <f t="shared" si="15"/>
        <v>0.13151979999999999</v>
      </c>
    </row>
    <row r="206" spans="1:34" s="94" customFormat="1" ht="24">
      <c r="A206" s="507" t="s">
        <v>944</v>
      </c>
      <c r="B206" s="567" t="s">
        <v>943</v>
      </c>
      <c r="C206" s="570"/>
      <c r="D206" s="571"/>
      <c r="E206" s="571"/>
      <c r="F206" s="571"/>
      <c r="G206" s="571"/>
      <c r="H206" s="571"/>
      <c r="I206" s="579"/>
      <c r="J206" s="580">
        <f t="shared" si="18"/>
        <v>2</v>
      </c>
      <c r="K206" s="571"/>
      <c r="L206" s="571"/>
      <c r="M206" s="571"/>
      <c r="N206" s="571"/>
      <c r="O206" s="571"/>
      <c r="P206" s="570">
        <v>2</v>
      </c>
      <c r="Q206" s="571">
        <v>6575.97</v>
      </c>
      <c r="R206" s="572">
        <v>0.02</v>
      </c>
      <c r="S206" s="535"/>
      <c r="T206" s="557">
        <v>1</v>
      </c>
      <c r="U206" s="558">
        <f t="shared" si="19"/>
        <v>0.26303880000000002</v>
      </c>
      <c r="V206" s="558"/>
      <c r="W206" s="570">
        <v>2</v>
      </c>
      <c r="X206" s="571">
        <v>6575.97</v>
      </c>
      <c r="Y206" s="572">
        <v>0.02</v>
      </c>
      <c r="Z206" s="535"/>
      <c r="AA206" s="557">
        <v>1</v>
      </c>
      <c r="AB206" s="558">
        <f t="shared" si="14"/>
        <v>0.26303880000000002</v>
      </c>
      <c r="AC206" s="570">
        <v>2</v>
      </c>
      <c r="AD206" s="571">
        <v>6575.97</v>
      </c>
      <c r="AE206" s="572">
        <v>0.02</v>
      </c>
      <c r="AF206" s="535"/>
      <c r="AG206" s="557">
        <v>1</v>
      </c>
      <c r="AH206" s="558">
        <f t="shared" si="15"/>
        <v>0.26303880000000002</v>
      </c>
    </row>
    <row r="207" spans="1:34" s="94" customFormat="1" ht="24">
      <c r="A207" s="507" t="s">
        <v>945</v>
      </c>
      <c r="B207" s="567" t="s">
        <v>946</v>
      </c>
      <c r="C207" s="570"/>
      <c r="D207" s="571"/>
      <c r="E207" s="571"/>
      <c r="F207" s="571"/>
      <c r="G207" s="571"/>
      <c r="H207" s="571"/>
      <c r="I207" s="579"/>
      <c r="J207" s="580">
        <f t="shared" si="18"/>
        <v>1</v>
      </c>
      <c r="K207" s="571"/>
      <c r="L207" s="571"/>
      <c r="M207" s="571"/>
      <c r="N207" s="571"/>
      <c r="O207" s="571"/>
      <c r="P207" s="570">
        <v>1</v>
      </c>
      <c r="Q207" s="571">
        <v>14000</v>
      </c>
      <c r="R207" s="572">
        <v>0.02</v>
      </c>
      <c r="S207" s="535"/>
      <c r="T207" s="557">
        <v>1</v>
      </c>
      <c r="U207" s="558">
        <f t="shared" si="19"/>
        <v>0.28000000000000003</v>
      </c>
      <c r="V207" s="558"/>
      <c r="W207" s="570">
        <v>1</v>
      </c>
      <c r="X207" s="571">
        <v>14000</v>
      </c>
      <c r="Y207" s="572">
        <v>0.02</v>
      </c>
      <c r="Z207" s="535"/>
      <c r="AA207" s="557">
        <v>1</v>
      </c>
      <c r="AB207" s="558">
        <f t="shared" si="14"/>
        <v>0.28000000000000003</v>
      </c>
      <c r="AC207" s="570">
        <v>1</v>
      </c>
      <c r="AD207" s="571">
        <v>14000</v>
      </c>
      <c r="AE207" s="572">
        <v>0.02</v>
      </c>
      <c r="AF207" s="535"/>
      <c r="AG207" s="557">
        <v>1</v>
      </c>
      <c r="AH207" s="558">
        <f t="shared" si="15"/>
        <v>0.28000000000000003</v>
      </c>
    </row>
    <row r="208" spans="1:34" s="94" customFormat="1">
      <c r="A208" s="507" t="s">
        <v>947</v>
      </c>
      <c r="B208" s="567" t="s">
        <v>948</v>
      </c>
      <c r="C208" s="570"/>
      <c r="D208" s="571"/>
      <c r="E208" s="571"/>
      <c r="F208" s="571"/>
      <c r="G208" s="571"/>
      <c r="H208" s="571"/>
      <c r="I208" s="579"/>
      <c r="J208" s="580">
        <f t="shared" si="18"/>
        <v>2</v>
      </c>
      <c r="K208" s="571"/>
      <c r="L208" s="571"/>
      <c r="M208" s="571"/>
      <c r="N208" s="571"/>
      <c r="O208" s="571"/>
      <c r="P208" s="570">
        <v>2</v>
      </c>
      <c r="Q208" s="571">
        <v>3012.16</v>
      </c>
      <c r="R208" s="572">
        <v>0.02</v>
      </c>
      <c r="S208" s="535"/>
      <c r="T208" s="557">
        <v>1</v>
      </c>
      <c r="U208" s="558">
        <f t="shared" si="19"/>
        <v>0.12048640000000001</v>
      </c>
      <c r="V208" s="558"/>
      <c r="W208" s="570">
        <v>2</v>
      </c>
      <c r="X208" s="571">
        <v>3012.16</v>
      </c>
      <c r="Y208" s="572">
        <v>0.02</v>
      </c>
      <c r="Z208" s="535"/>
      <c r="AA208" s="557">
        <v>1</v>
      </c>
      <c r="AB208" s="558">
        <f t="shared" si="14"/>
        <v>0.12048640000000001</v>
      </c>
      <c r="AC208" s="570">
        <v>2</v>
      </c>
      <c r="AD208" s="571">
        <v>3012.16</v>
      </c>
      <c r="AE208" s="572">
        <v>0.02</v>
      </c>
      <c r="AF208" s="535"/>
      <c r="AG208" s="557">
        <v>1</v>
      </c>
      <c r="AH208" s="558">
        <f t="shared" si="15"/>
        <v>0.12048640000000001</v>
      </c>
    </row>
    <row r="209" spans="1:34" s="94" customFormat="1" ht="24">
      <c r="A209" s="507" t="s">
        <v>949</v>
      </c>
      <c r="B209" s="567" t="s">
        <v>950</v>
      </c>
      <c r="C209" s="570"/>
      <c r="D209" s="571"/>
      <c r="E209" s="571"/>
      <c r="F209" s="571"/>
      <c r="G209" s="571"/>
      <c r="H209" s="571"/>
      <c r="I209" s="579"/>
      <c r="J209" s="580">
        <f t="shared" si="18"/>
        <v>1</v>
      </c>
      <c r="K209" s="571"/>
      <c r="L209" s="571"/>
      <c r="M209" s="571"/>
      <c r="N209" s="571"/>
      <c r="O209" s="571"/>
      <c r="P209" s="570">
        <v>1</v>
      </c>
      <c r="Q209" s="571">
        <v>6287.4</v>
      </c>
      <c r="R209" s="572">
        <v>0.02</v>
      </c>
      <c r="S209" s="535"/>
      <c r="T209" s="557">
        <v>1</v>
      </c>
      <c r="U209" s="558">
        <f t="shared" si="19"/>
        <v>0.125748</v>
      </c>
      <c r="V209" s="558"/>
      <c r="W209" s="570">
        <v>1</v>
      </c>
      <c r="X209" s="571">
        <v>6287.4</v>
      </c>
      <c r="Y209" s="572">
        <v>0.02</v>
      </c>
      <c r="Z209" s="535"/>
      <c r="AA209" s="557">
        <v>1</v>
      </c>
      <c r="AB209" s="558">
        <f t="shared" si="14"/>
        <v>0.125748</v>
      </c>
      <c r="AC209" s="570">
        <v>1</v>
      </c>
      <c r="AD209" s="571">
        <v>6287.4</v>
      </c>
      <c r="AE209" s="572">
        <v>0.02</v>
      </c>
      <c r="AF209" s="535"/>
      <c r="AG209" s="557">
        <v>1</v>
      </c>
      <c r="AH209" s="558">
        <f t="shared" si="15"/>
        <v>0.125748</v>
      </c>
    </row>
    <row r="210" spans="1:34" s="94" customFormat="1">
      <c r="A210" s="507" t="s">
        <v>951</v>
      </c>
      <c r="B210" s="567" t="s">
        <v>952</v>
      </c>
      <c r="C210" s="570"/>
      <c r="D210" s="571"/>
      <c r="E210" s="571"/>
      <c r="F210" s="571"/>
      <c r="G210" s="571"/>
      <c r="H210" s="571"/>
      <c r="I210" s="579"/>
      <c r="J210" s="580">
        <f t="shared" si="18"/>
        <v>2</v>
      </c>
      <c r="K210" s="571"/>
      <c r="L210" s="571"/>
      <c r="M210" s="571"/>
      <c r="N210" s="571"/>
      <c r="O210" s="571"/>
      <c r="P210" s="570">
        <v>2</v>
      </c>
      <c r="Q210" s="571">
        <v>27774.94</v>
      </c>
      <c r="R210" s="572">
        <v>0.02</v>
      </c>
      <c r="S210" s="535"/>
      <c r="T210" s="557">
        <v>1</v>
      </c>
      <c r="U210" s="558">
        <f t="shared" si="19"/>
        <v>1.1109975999999999</v>
      </c>
      <c r="V210" s="558"/>
      <c r="W210" s="570">
        <v>2</v>
      </c>
      <c r="X210" s="571">
        <v>27774.94</v>
      </c>
      <c r="Y210" s="572">
        <v>0.02</v>
      </c>
      <c r="Z210" s="535"/>
      <c r="AA210" s="557">
        <v>1</v>
      </c>
      <c r="AB210" s="558">
        <f t="shared" si="14"/>
        <v>1.1109975999999999</v>
      </c>
      <c r="AC210" s="570">
        <v>2</v>
      </c>
      <c r="AD210" s="571">
        <v>27774.94</v>
      </c>
      <c r="AE210" s="572">
        <v>0.02</v>
      </c>
      <c r="AF210" s="535"/>
      <c r="AG210" s="557">
        <v>1</v>
      </c>
      <c r="AH210" s="558">
        <f t="shared" si="15"/>
        <v>1.1109975999999999</v>
      </c>
    </row>
    <row r="211" spans="1:34" s="94" customFormat="1" ht="36">
      <c r="A211" s="507" t="s">
        <v>953</v>
      </c>
      <c r="B211" s="567" t="s">
        <v>954</v>
      </c>
      <c r="C211" s="570"/>
      <c r="D211" s="571"/>
      <c r="E211" s="571"/>
      <c r="F211" s="571"/>
      <c r="G211" s="571"/>
      <c r="H211" s="571"/>
      <c r="I211" s="579"/>
      <c r="J211" s="580">
        <f t="shared" si="18"/>
        <v>1</v>
      </c>
      <c r="K211" s="571"/>
      <c r="L211" s="571"/>
      <c r="M211" s="571"/>
      <c r="N211" s="571"/>
      <c r="O211" s="571"/>
      <c r="P211" s="570">
        <v>1</v>
      </c>
      <c r="Q211" s="571">
        <v>10054.379999999999</v>
      </c>
      <c r="R211" s="572">
        <v>0.02</v>
      </c>
      <c r="S211" s="535"/>
      <c r="T211" s="557">
        <v>1</v>
      </c>
      <c r="U211" s="558">
        <f t="shared" si="19"/>
        <v>0.20108759999999998</v>
      </c>
      <c r="V211" s="558"/>
      <c r="W211" s="570">
        <v>1</v>
      </c>
      <c r="X211" s="571">
        <v>10054.379999999999</v>
      </c>
      <c r="Y211" s="572">
        <v>0.02</v>
      </c>
      <c r="Z211" s="535"/>
      <c r="AA211" s="557">
        <v>1</v>
      </c>
      <c r="AB211" s="558">
        <f t="shared" si="14"/>
        <v>0.20108759999999998</v>
      </c>
      <c r="AC211" s="570">
        <v>1</v>
      </c>
      <c r="AD211" s="571">
        <v>10054.379999999999</v>
      </c>
      <c r="AE211" s="572">
        <v>0.02</v>
      </c>
      <c r="AF211" s="535"/>
      <c r="AG211" s="557">
        <v>1</v>
      </c>
      <c r="AH211" s="558">
        <f t="shared" si="15"/>
        <v>0.20108759999999998</v>
      </c>
    </row>
    <row r="212" spans="1:34" s="94" customFormat="1">
      <c r="A212" s="507" t="s">
        <v>955</v>
      </c>
      <c r="B212" s="567" t="s">
        <v>956</v>
      </c>
      <c r="C212" s="570"/>
      <c r="D212" s="571"/>
      <c r="E212" s="571"/>
      <c r="F212" s="571"/>
      <c r="G212" s="571"/>
      <c r="H212" s="571"/>
      <c r="I212" s="579"/>
      <c r="J212" s="580">
        <f t="shared" si="18"/>
        <v>1</v>
      </c>
      <c r="K212" s="571"/>
      <c r="L212" s="571"/>
      <c r="M212" s="571"/>
      <c r="N212" s="571"/>
      <c r="O212" s="571"/>
      <c r="P212" s="570">
        <v>1</v>
      </c>
      <c r="Q212" s="571">
        <v>3900</v>
      </c>
      <c r="R212" s="572">
        <v>0.02</v>
      </c>
      <c r="S212" s="535"/>
      <c r="T212" s="557">
        <v>1</v>
      </c>
      <c r="U212" s="558">
        <f t="shared" si="19"/>
        <v>7.8E-2</v>
      </c>
      <c r="V212" s="558"/>
      <c r="W212" s="570">
        <v>1</v>
      </c>
      <c r="X212" s="571">
        <v>3900</v>
      </c>
      <c r="Y212" s="572">
        <v>0.02</v>
      </c>
      <c r="Z212" s="535"/>
      <c r="AA212" s="557">
        <v>1</v>
      </c>
      <c r="AB212" s="558">
        <f t="shared" si="14"/>
        <v>7.8E-2</v>
      </c>
      <c r="AC212" s="570">
        <v>1</v>
      </c>
      <c r="AD212" s="571">
        <v>3900</v>
      </c>
      <c r="AE212" s="572">
        <v>0.02</v>
      </c>
      <c r="AF212" s="535"/>
      <c r="AG212" s="557">
        <v>1</v>
      </c>
      <c r="AH212" s="558">
        <f t="shared" si="15"/>
        <v>7.8E-2</v>
      </c>
    </row>
    <row r="213" spans="1:34" s="94" customFormat="1">
      <c r="A213" s="507" t="s">
        <v>957</v>
      </c>
      <c r="B213" s="539"/>
      <c r="C213" s="568"/>
      <c r="D213" s="527"/>
      <c r="E213" s="527"/>
      <c r="F213" s="527"/>
      <c r="G213" s="527"/>
      <c r="H213" s="527"/>
      <c r="I213" s="528"/>
      <c r="J213" s="580">
        <f t="shared" si="18"/>
        <v>0</v>
      </c>
      <c r="K213" s="527"/>
      <c r="L213" s="527"/>
      <c r="M213" s="527"/>
      <c r="N213" s="527"/>
      <c r="O213" s="527"/>
      <c r="P213" s="555"/>
      <c r="Q213" s="555"/>
      <c r="R213" s="572"/>
      <c r="S213" s="535"/>
      <c r="T213" s="557"/>
      <c r="U213" s="558">
        <f t="shared" si="19"/>
        <v>0</v>
      </c>
      <c r="V213" s="558"/>
      <c r="W213" s="555"/>
      <c r="X213" s="555"/>
      <c r="Y213" s="572"/>
      <c r="Z213" s="535"/>
      <c r="AA213" s="557"/>
      <c r="AB213" s="558">
        <f t="shared" si="14"/>
        <v>0</v>
      </c>
      <c r="AC213" s="555"/>
      <c r="AD213" s="555"/>
      <c r="AE213" s="572"/>
      <c r="AF213" s="535"/>
      <c r="AG213" s="557"/>
      <c r="AH213" s="558">
        <f t="shared" si="15"/>
        <v>0</v>
      </c>
    </row>
    <row r="214" spans="1:34" s="94" customFormat="1">
      <c r="A214" s="507" t="s">
        <v>958</v>
      </c>
      <c r="B214" s="539"/>
      <c r="C214" s="568"/>
      <c r="D214" s="527"/>
      <c r="E214" s="527"/>
      <c r="F214" s="527"/>
      <c r="G214" s="527"/>
      <c r="H214" s="527"/>
      <c r="I214" s="528"/>
      <c r="J214" s="580">
        <f t="shared" si="18"/>
        <v>0</v>
      </c>
      <c r="K214" s="527"/>
      <c r="L214" s="527"/>
      <c r="M214" s="527"/>
      <c r="N214" s="527"/>
      <c r="O214" s="527"/>
      <c r="P214" s="555"/>
      <c r="Q214" s="555"/>
      <c r="R214" s="572"/>
      <c r="S214" s="535"/>
      <c r="T214" s="557"/>
      <c r="U214" s="558">
        <f t="shared" si="19"/>
        <v>0</v>
      </c>
      <c r="V214" s="558"/>
      <c r="W214" s="555"/>
      <c r="X214" s="555"/>
      <c r="Y214" s="572"/>
      <c r="Z214" s="535"/>
      <c r="AA214" s="557"/>
      <c r="AB214" s="558">
        <f t="shared" ref="AB214:AB235" si="20">U214</f>
        <v>0</v>
      </c>
      <c r="AC214" s="555"/>
      <c r="AD214" s="555"/>
      <c r="AE214" s="572"/>
      <c r="AF214" s="535"/>
      <c r="AG214" s="557"/>
      <c r="AH214" s="558">
        <f t="shared" ref="AH214:AH235" si="21">AB214</f>
        <v>0</v>
      </c>
    </row>
    <row r="215" spans="1:34" s="94" customFormat="1" ht="15" customHeight="1">
      <c r="A215" s="507" t="s">
        <v>959</v>
      </c>
      <c r="B215" s="539"/>
      <c r="C215" s="568"/>
      <c r="D215" s="527"/>
      <c r="E215" s="527"/>
      <c r="F215" s="527"/>
      <c r="G215" s="527"/>
      <c r="H215" s="527"/>
      <c r="I215" s="528"/>
      <c r="J215" s="580">
        <f t="shared" si="18"/>
        <v>0</v>
      </c>
      <c r="K215" s="527"/>
      <c r="L215" s="527"/>
      <c r="M215" s="527"/>
      <c r="N215" s="527"/>
      <c r="O215" s="527"/>
      <c r="P215" s="555"/>
      <c r="Q215" s="555"/>
      <c r="R215" s="572"/>
      <c r="S215" s="535"/>
      <c r="T215" s="557"/>
      <c r="U215" s="558">
        <f t="shared" si="19"/>
        <v>0</v>
      </c>
      <c r="V215" s="558"/>
      <c r="W215" s="555"/>
      <c r="X215" s="555"/>
      <c r="Y215" s="572"/>
      <c r="Z215" s="535"/>
      <c r="AA215" s="557"/>
      <c r="AB215" s="558">
        <f t="shared" si="20"/>
        <v>0</v>
      </c>
      <c r="AC215" s="555"/>
      <c r="AD215" s="555"/>
      <c r="AE215" s="572"/>
      <c r="AF215" s="535"/>
      <c r="AG215" s="557"/>
      <c r="AH215" s="558">
        <f t="shared" si="21"/>
        <v>0</v>
      </c>
    </row>
    <row r="216" spans="1:34" s="94" customFormat="1">
      <c r="A216" s="507" t="s">
        <v>960</v>
      </c>
      <c r="B216" s="539"/>
      <c r="C216" s="568"/>
      <c r="D216" s="527"/>
      <c r="E216" s="527"/>
      <c r="F216" s="527"/>
      <c r="G216" s="527"/>
      <c r="H216" s="527"/>
      <c r="I216" s="528"/>
      <c r="J216" s="580">
        <f t="shared" si="18"/>
        <v>0</v>
      </c>
      <c r="K216" s="527"/>
      <c r="L216" s="527"/>
      <c r="M216" s="527"/>
      <c r="N216" s="527"/>
      <c r="O216" s="527"/>
      <c r="P216" s="555"/>
      <c r="Q216" s="555"/>
      <c r="R216" s="572"/>
      <c r="S216" s="535"/>
      <c r="T216" s="557"/>
      <c r="U216" s="558">
        <f t="shared" si="19"/>
        <v>0</v>
      </c>
      <c r="V216" s="558"/>
      <c r="W216" s="555"/>
      <c r="X216" s="555"/>
      <c r="Y216" s="572"/>
      <c r="Z216" s="535"/>
      <c r="AA216" s="557"/>
      <c r="AB216" s="558">
        <f t="shared" si="20"/>
        <v>0</v>
      </c>
      <c r="AC216" s="555"/>
      <c r="AD216" s="555"/>
      <c r="AE216" s="572"/>
      <c r="AF216" s="535"/>
      <c r="AG216" s="557"/>
      <c r="AH216" s="558">
        <f t="shared" si="21"/>
        <v>0</v>
      </c>
    </row>
    <row r="217" spans="1:34" s="94" customFormat="1">
      <c r="A217" s="507" t="s">
        <v>961</v>
      </c>
      <c r="B217" s="539"/>
      <c r="C217" s="568"/>
      <c r="D217" s="527"/>
      <c r="E217" s="527"/>
      <c r="F217" s="527"/>
      <c r="G217" s="527"/>
      <c r="H217" s="527"/>
      <c r="I217" s="528"/>
      <c r="J217" s="580">
        <f t="shared" si="18"/>
        <v>0</v>
      </c>
      <c r="K217" s="527"/>
      <c r="L217" s="527"/>
      <c r="M217" s="527"/>
      <c r="N217" s="527"/>
      <c r="O217" s="527"/>
      <c r="P217" s="555"/>
      <c r="Q217" s="555"/>
      <c r="R217" s="572"/>
      <c r="S217" s="535"/>
      <c r="T217" s="557"/>
      <c r="U217" s="558">
        <f t="shared" si="19"/>
        <v>0</v>
      </c>
      <c r="V217" s="558"/>
      <c r="W217" s="555"/>
      <c r="X217" s="555"/>
      <c r="Y217" s="572"/>
      <c r="Z217" s="535"/>
      <c r="AA217" s="557"/>
      <c r="AB217" s="558">
        <f t="shared" si="20"/>
        <v>0</v>
      </c>
      <c r="AC217" s="555"/>
      <c r="AD217" s="555"/>
      <c r="AE217" s="572"/>
      <c r="AF217" s="535"/>
      <c r="AG217" s="557"/>
      <c r="AH217" s="558">
        <f t="shared" si="21"/>
        <v>0</v>
      </c>
    </row>
    <row r="218" spans="1:34" s="94" customFormat="1">
      <c r="A218" s="507" t="s">
        <v>962</v>
      </c>
      <c r="B218" s="539"/>
      <c r="C218" s="568"/>
      <c r="D218" s="527"/>
      <c r="E218" s="527"/>
      <c r="F218" s="527"/>
      <c r="G218" s="527"/>
      <c r="H218" s="527"/>
      <c r="I218" s="528"/>
      <c r="J218" s="580">
        <f t="shared" si="18"/>
        <v>0</v>
      </c>
      <c r="K218" s="527"/>
      <c r="L218" s="527"/>
      <c r="M218" s="527"/>
      <c r="N218" s="527"/>
      <c r="O218" s="527"/>
      <c r="P218" s="555"/>
      <c r="Q218" s="555"/>
      <c r="R218" s="572"/>
      <c r="S218" s="535"/>
      <c r="T218" s="557"/>
      <c r="U218" s="558">
        <f t="shared" si="19"/>
        <v>0</v>
      </c>
      <c r="V218" s="558"/>
      <c r="W218" s="555"/>
      <c r="X218" s="555"/>
      <c r="Y218" s="572"/>
      <c r="Z218" s="535"/>
      <c r="AA218" s="557"/>
      <c r="AB218" s="558">
        <f t="shared" si="20"/>
        <v>0</v>
      </c>
      <c r="AC218" s="555"/>
      <c r="AD218" s="555"/>
      <c r="AE218" s="572"/>
      <c r="AF218" s="535"/>
      <c r="AG218" s="557"/>
      <c r="AH218" s="558">
        <f t="shared" si="21"/>
        <v>0</v>
      </c>
    </row>
    <row r="219" spans="1:34" s="94" customFormat="1">
      <c r="A219" s="507" t="s">
        <v>963</v>
      </c>
      <c r="B219" s="539"/>
      <c r="C219" s="568"/>
      <c r="D219" s="527"/>
      <c r="E219" s="527"/>
      <c r="F219" s="527"/>
      <c r="G219" s="527"/>
      <c r="H219" s="527"/>
      <c r="I219" s="528"/>
      <c r="J219" s="580">
        <f t="shared" si="18"/>
        <v>0</v>
      </c>
      <c r="K219" s="527"/>
      <c r="L219" s="527"/>
      <c r="M219" s="527"/>
      <c r="N219" s="527"/>
      <c r="O219" s="527"/>
      <c r="P219" s="555"/>
      <c r="Q219" s="555"/>
      <c r="R219" s="572"/>
      <c r="S219" s="535"/>
      <c r="T219" s="557"/>
      <c r="U219" s="558">
        <f t="shared" si="19"/>
        <v>0</v>
      </c>
      <c r="V219" s="558"/>
      <c r="W219" s="555"/>
      <c r="X219" s="555"/>
      <c r="Y219" s="572"/>
      <c r="Z219" s="535"/>
      <c r="AA219" s="557"/>
      <c r="AB219" s="558">
        <f t="shared" si="20"/>
        <v>0</v>
      </c>
      <c r="AC219" s="555"/>
      <c r="AD219" s="555"/>
      <c r="AE219" s="572"/>
      <c r="AF219" s="535"/>
      <c r="AG219" s="557"/>
      <c r="AH219" s="558">
        <f t="shared" si="21"/>
        <v>0</v>
      </c>
    </row>
    <row r="220" spans="1:34" s="94" customFormat="1">
      <c r="A220" s="507" t="s">
        <v>964</v>
      </c>
      <c r="B220" s="539"/>
      <c r="C220" s="568"/>
      <c r="D220" s="527"/>
      <c r="E220" s="527"/>
      <c r="F220" s="527"/>
      <c r="G220" s="527"/>
      <c r="H220" s="527"/>
      <c r="I220" s="528"/>
      <c r="J220" s="580">
        <f t="shared" si="18"/>
        <v>0</v>
      </c>
      <c r="K220" s="527"/>
      <c r="L220" s="527"/>
      <c r="M220" s="527"/>
      <c r="N220" s="527"/>
      <c r="O220" s="527"/>
      <c r="P220" s="555"/>
      <c r="Q220" s="555"/>
      <c r="R220" s="535"/>
      <c r="S220" s="535"/>
      <c r="T220" s="535"/>
      <c r="U220" s="558">
        <f t="shared" si="19"/>
        <v>0</v>
      </c>
      <c r="V220" s="523"/>
      <c r="W220" s="555"/>
      <c r="X220" s="555"/>
      <c r="Y220" s="535"/>
      <c r="Z220" s="535"/>
      <c r="AA220" s="535"/>
      <c r="AB220" s="523">
        <f t="shared" si="20"/>
        <v>0</v>
      </c>
      <c r="AC220" s="555"/>
      <c r="AD220" s="555"/>
      <c r="AE220" s="535"/>
      <c r="AF220" s="535"/>
      <c r="AG220" s="535"/>
      <c r="AH220" s="523">
        <f t="shared" si="21"/>
        <v>0</v>
      </c>
    </row>
    <row r="221" spans="1:34" s="94" customFormat="1">
      <c r="A221" s="507" t="s">
        <v>965</v>
      </c>
      <c r="B221" s="539"/>
      <c r="C221" s="568"/>
      <c r="D221" s="527"/>
      <c r="E221" s="527"/>
      <c r="F221" s="527"/>
      <c r="G221" s="527"/>
      <c r="H221" s="527"/>
      <c r="I221" s="528"/>
      <c r="J221" s="580">
        <f t="shared" si="18"/>
        <v>0</v>
      </c>
      <c r="K221" s="527"/>
      <c r="L221" s="527"/>
      <c r="M221" s="527"/>
      <c r="N221" s="527"/>
      <c r="O221" s="527"/>
      <c r="P221" s="555"/>
      <c r="Q221" s="555"/>
      <c r="R221" s="535"/>
      <c r="S221" s="535"/>
      <c r="T221" s="535"/>
      <c r="U221" s="558">
        <f t="shared" si="19"/>
        <v>0</v>
      </c>
      <c r="V221" s="523"/>
      <c r="W221" s="555"/>
      <c r="X221" s="555"/>
      <c r="Y221" s="535"/>
      <c r="Z221" s="535"/>
      <c r="AA221" s="535"/>
      <c r="AB221" s="523">
        <f t="shared" si="20"/>
        <v>0</v>
      </c>
      <c r="AC221" s="555"/>
      <c r="AD221" s="555"/>
      <c r="AE221" s="535"/>
      <c r="AF221" s="535"/>
      <c r="AG221" s="535"/>
      <c r="AH221" s="523">
        <f t="shared" si="21"/>
        <v>0</v>
      </c>
    </row>
    <row r="222" spans="1:34" s="94" customFormat="1">
      <c r="A222" s="507" t="s">
        <v>966</v>
      </c>
      <c r="B222" s="539"/>
      <c r="C222" s="568"/>
      <c r="D222" s="527"/>
      <c r="E222" s="527"/>
      <c r="F222" s="527"/>
      <c r="G222" s="527"/>
      <c r="H222" s="527"/>
      <c r="I222" s="528"/>
      <c r="J222" s="580">
        <f t="shared" si="18"/>
        <v>0</v>
      </c>
      <c r="K222" s="527"/>
      <c r="L222" s="527"/>
      <c r="M222" s="527"/>
      <c r="N222" s="527"/>
      <c r="O222" s="527"/>
      <c r="P222" s="555"/>
      <c r="Q222" s="555"/>
      <c r="R222" s="535"/>
      <c r="S222" s="535"/>
      <c r="T222" s="535"/>
      <c r="U222" s="558">
        <f t="shared" si="19"/>
        <v>0</v>
      </c>
      <c r="V222" s="523"/>
      <c r="W222" s="555"/>
      <c r="X222" s="555"/>
      <c r="Y222" s="535"/>
      <c r="Z222" s="535"/>
      <c r="AA222" s="535"/>
      <c r="AB222" s="523">
        <f t="shared" si="20"/>
        <v>0</v>
      </c>
      <c r="AC222" s="555"/>
      <c r="AD222" s="555"/>
      <c r="AE222" s="535"/>
      <c r="AF222" s="535"/>
      <c r="AG222" s="535"/>
      <c r="AH222" s="523">
        <f t="shared" si="21"/>
        <v>0</v>
      </c>
    </row>
    <row r="223" spans="1:34" s="94" customFormat="1">
      <c r="A223" s="507" t="s">
        <v>967</v>
      </c>
      <c r="B223" s="539"/>
      <c r="C223" s="568"/>
      <c r="D223" s="527"/>
      <c r="E223" s="527"/>
      <c r="F223" s="527"/>
      <c r="G223" s="527"/>
      <c r="H223" s="527"/>
      <c r="I223" s="528"/>
      <c r="J223" s="580">
        <f t="shared" si="18"/>
        <v>0</v>
      </c>
      <c r="K223" s="527"/>
      <c r="L223" s="527"/>
      <c r="M223" s="527"/>
      <c r="N223" s="527"/>
      <c r="O223" s="527"/>
      <c r="P223" s="555"/>
      <c r="Q223" s="555"/>
      <c r="R223" s="535"/>
      <c r="S223" s="535"/>
      <c r="T223" s="535"/>
      <c r="U223" s="558">
        <f t="shared" si="19"/>
        <v>0</v>
      </c>
      <c r="V223" s="523"/>
      <c r="W223" s="555"/>
      <c r="X223" s="555"/>
      <c r="Y223" s="535"/>
      <c r="Z223" s="535"/>
      <c r="AA223" s="535"/>
      <c r="AB223" s="523">
        <f t="shared" si="20"/>
        <v>0</v>
      </c>
      <c r="AC223" s="555"/>
      <c r="AD223" s="555"/>
      <c r="AE223" s="535"/>
      <c r="AF223" s="535"/>
      <c r="AG223" s="535"/>
      <c r="AH223" s="523">
        <f t="shared" si="21"/>
        <v>0</v>
      </c>
    </row>
    <row r="224" spans="1:34" s="94" customFormat="1">
      <c r="A224" s="507" t="s">
        <v>968</v>
      </c>
      <c r="B224" s="539"/>
      <c r="C224" s="568"/>
      <c r="D224" s="527"/>
      <c r="E224" s="527"/>
      <c r="F224" s="527"/>
      <c r="G224" s="527"/>
      <c r="H224" s="527"/>
      <c r="I224" s="528"/>
      <c r="J224" s="580">
        <f t="shared" si="18"/>
        <v>0</v>
      </c>
      <c r="K224" s="527"/>
      <c r="L224" s="527"/>
      <c r="M224" s="527"/>
      <c r="N224" s="527"/>
      <c r="O224" s="527"/>
      <c r="P224" s="555"/>
      <c r="Q224" s="555"/>
      <c r="R224" s="535"/>
      <c r="S224" s="535"/>
      <c r="T224" s="535"/>
      <c r="U224" s="558">
        <f t="shared" si="19"/>
        <v>0</v>
      </c>
      <c r="V224" s="523"/>
      <c r="W224" s="555"/>
      <c r="X224" s="555"/>
      <c r="Y224" s="535"/>
      <c r="Z224" s="535"/>
      <c r="AA224" s="535"/>
      <c r="AB224" s="523">
        <f t="shared" si="20"/>
        <v>0</v>
      </c>
      <c r="AC224" s="555"/>
      <c r="AD224" s="555"/>
      <c r="AE224" s="535"/>
      <c r="AF224" s="535"/>
      <c r="AG224" s="535"/>
      <c r="AH224" s="523">
        <f t="shared" si="21"/>
        <v>0</v>
      </c>
    </row>
    <row r="225" spans="1:34" s="94" customFormat="1">
      <c r="A225" s="507" t="s">
        <v>969</v>
      </c>
      <c r="B225" s="539"/>
      <c r="C225" s="568"/>
      <c r="D225" s="527"/>
      <c r="E225" s="527"/>
      <c r="F225" s="527"/>
      <c r="G225" s="527"/>
      <c r="H225" s="527"/>
      <c r="I225" s="528"/>
      <c r="J225" s="580">
        <f t="shared" si="18"/>
        <v>0</v>
      </c>
      <c r="K225" s="527"/>
      <c r="L225" s="527"/>
      <c r="M225" s="527"/>
      <c r="N225" s="527"/>
      <c r="O225" s="527"/>
      <c r="P225" s="555"/>
      <c r="Q225" s="555"/>
      <c r="R225" s="535"/>
      <c r="S225" s="535"/>
      <c r="T225" s="535"/>
      <c r="U225" s="558">
        <f t="shared" si="19"/>
        <v>0</v>
      </c>
      <c r="V225" s="523"/>
      <c r="W225" s="555"/>
      <c r="X225" s="555"/>
      <c r="Y225" s="535"/>
      <c r="Z225" s="535"/>
      <c r="AA225" s="535"/>
      <c r="AB225" s="523">
        <f t="shared" si="20"/>
        <v>0</v>
      </c>
      <c r="AC225" s="555"/>
      <c r="AD225" s="555"/>
      <c r="AE225" s="535"/>
      <c r="AF225" s="535"/>
      <c r="AG225" s="535"/>
      <c r="AH225" s="523">
        <f t="shared" si="21"/>
        <v>0</v>
      </c>
    </row>
    <row r="226" spans="1:34" s="94" customFormat="1">
      <c r="A226" s="507" t="s">
        <v>970</v>
      </c>
      <c r="B226" s="539"/>
      <c r="C226" s="568"/>
      <c r="D226" s="527"/>
      <c r="E226" s="527"/>
      <c r="F226" s="527"/>
      <c r="G226" s="527"/>
      <c r="H226" s="527"/>
      <c r="I226" s="528"/>
      <c r="J226" s="580">
        <f t="shared" si="18"/>
        <v>0</v>
      </c>
      <c r="K226" s="527"/>
      <c r="L226" s="527"/>
      <c r="M226" s="527"/>
      <c r="N226" s="527"/>
      <c r="O226" s="527"/>
      <c r="P226" s="555"/>
      <c r="Q226" s="555"/>
      <c r="R226" s="535"/>
      <c r="S226" s="535"/>
      <c r="T226" s="535"/>
      <c r="U226" s="558">
        <f t="shared" si="19"/>
        <v>0</v>
      </c>
      <c r="V226" s="523"/>
      <c r="W226" s="555"/>
      <c r="X226" s="555"/>
      <c r="Y226" s="535"/>
      <c r="Z226" s="535"/>
      <c r="AA226" s="535"/>
      <c r="AB226" s="523">
        <f t="shared" si="20"/>
        <v>0</v>
      </c>
      <c r="AC226" s="555"/>
      <c r="AD226" s="555"/>
      <c r="AE226" s="535"/>
      <c r="AF226" s="535"/>
      <c r="AG226" s="535"/>
      <c r="AH226" s="523">
        <f t="shared" si="21"/>
        <v>0</v>
      </c>
    </row>
    <row r="227" spans="1:34" s="94" customFormat="1">
      <c r="A227" s="507" t="s">
        <v>971</v>
      </c>
      <c r="B227" s="539"/>
      <c r="C227" s="568"/>
      <c r="D227" s="527"/>
      <c r="E227" s="527"/>
      <c r="F227" s="527"/>
      <c r="G227" s="527"/>
      <c r="H227" s="527"/>
      <c r="I227" s="528"/>
      <c r="J227" s="580">
        <f t="shared" si="18"/>
        <v>0</v>
      </c>
      <c r="K227" s="527"/>
      <c r="L227" s="527"/>
      <c r="M227" s="527"/>
      <c r="N227" s="527"/>
      <c r="O227" s="527"/>
      <c r="P227" s="555"/>
      <c r="Q227" s="555"/>
      <c r="R227" s="535"/>
      <c r="S227" s="535"/>
      <c r="T227" s="535"/>
      <c r="U227" s="558">
        <f t="shared" si="19"/>
        <v>0</v>
      </c>
      <c r="V227" s="523"/>
      <c r="W227" s="555"/>
      <c r="X227" s="555"/>
      <c r="Y227" s="535"/>
      <c r="Z227" s="535"/>
      <c r="AA227" s="535"/>
      <c r="AB227" s="523">
        <f t="shared" si="20"/>
        <v>0</v>
      </c>
      <c r="AC227" s="555"/>
      <c r="AD227" s="555"/>
      <c r="AE227" s="535"/>
      <c r="AF227" s="535"/>
      <c r="AG227" s="535"/>
      <c r="AH227" s="523">
        <f t="shared" si="21"/>
        <v>0</v>
      </c>
    </row>
    <row r="228" spans="1:34" s="94" customFormat="1">
      <c r="A228" s="507" t="s">
        <v>972</v>
      </c>
      <c r="B228" s="539"/>
      <c r="C228" s="568"/>
      <c r="D228" s="527"/>
      <c r="E228" s="527"/>
      <c r="F228" s="527"/>
      <c r="G228" s="527"/>
      <c r="H228" s="527"/>
      <c r="I228" s="528"/>
      <c r="J228" s="580">
        <f t="shared" si="18"/>
        <v>0</v>
      </c>
      <c r="K228" s="527"/>
      <c r="L228" s="527"/>
      <c r="M228" s="527"/>
      <c r="N228" s="527"/>
      <c r="O228" s="527"/>
      <c r="P228" s="555"/>
      <c r="Q228" s="555"/>
      <c r="R228" s="535"/>
      <c r="S228" s="535"/>
      <c r="T228" s="535"/>
      <c r="U228" s="558">
        <f t="shared" si="19"/>
        <v>0</v>
      </c>
      <c r="V228" s="523"/>
      <c r="W228" s="555"/>
      <c r="X228" s="555"/>
      <c r="Y228" s="535"/>
      <c r="Z228" s="535"/>
      <c r="AA228" s="535"/>
      <c r="AB228" s="523">
        <f t="shared" si="20"/>
        <v>0</v>
      </c>
      <c r="AC228" s="555"/>
      <c r="AD228" s="555"/>
      <c r="AE228" s="535"/>
      <c r="AF228" s="535"/>
      <c r="AG228" s="535"/>
      <c r="AH228" s="523">
        <f t="shared" si="21"/>
        <v>0</v>
      </c>
    </row>
    <row r="229" spans="1:34" s="94" customFormat="1">
      <c r="A229" s="507" t="s">
        <v>973</v>
      </c>
      <c r="B229" s="539"/>
      <c r="C229" s="568"/>
      <c r="D229" s="527"/>
      <c r="E229" s="527"/>
      <c r="F229" s="527"/>
      <c r="G229" s="527"/>
      <c r="H229" s="527"/>
      <c r="I229" s="528"/>
      <c r="J229" s="580">
        <f t="shared" si="18"/>
        <v>0</v>
      </c>
      <c r="K229" s="527"/>
      <c r="L229" s="527"/>
      <c r="M229" s="527"/>
      <c r="N229" s="527"/>
      <c r="O229" s="527"/>
      <c r="P229" s="555"/>
      <c r="Q229" s="555"/>
      <c r="R229" s="535"/>
      <c r="S229" s="535"/>
      <c r="T229" s="535"/>
      <c r="U229" s="558">
        <f t="shared" si="19"/>
        <v>0</v>
      </c>
      <c r="V229" s="523"/>
      <c r="W229" s="555"/>
      <c r="X229" s="555"/>
      <c r="Y229" s="535"/>
      <c r="Z229" s="535"/>
      <c r="AA229" s="535"/>
      <c r="AB229" s="523">
        <f t="shared" si="20"/>
        <v>0</v>
      </c>
      <c r="AC229" s="555"/>
      <c r="AD229" s="555"/>
      <c r="AE229" s="535"/>
      <c r="AF229" s="535"/>
      <c r="AG229" s="535"/>
      <c r="AH229" s="523">
        <f t="shared" si="21"/>
        <v>0</v>
      </c>
    </row>
    <row r="230" spans="1:34" s="94" customFormat="1">
      <c r="A230" s="507" t="s">
        <v>974</v>
      </c>
      <c r="B230" s="539"/>
      <c r="C230" s="568"/>
      <c r="D230" s="527"/>
      <c r="E230" s="527"/>
      <c r="F230" s="527"/>
      <c r="G230" s="527"/>
      <c r="H230" s="527"/>
      <c r="I230" s="528"/>
      <c r="J230" s="580">
        <f t="shared" si="18"/>
        <v>0</v>
      </c>
      <c r="K230" s="527"/>
      <c r="L230" s="527"/>
      <c r="M230" s="527"/>
      <c r="N230" s="527"/>
      <c r="O230" s="527"/>
      <c r="P230" s="555"/>
      <c r="Q230" s="555"/>
      <c r="R230" s="535"/>
      <c r="S230" s="535"/>
      <c r="T230" s="535"/>
      <c r="U230" s="558">
        <f t="shared" si="19"/>
        <v>0</v>
      </c>
      <c r="V230" s="523"/>
      <c r="W230" s="555"/>
      <c r="X230" s="555"/>
      <c r="Y230" s="535"/>
      <c r="Z230" s="535"/>
      <c r="AA230" s="535"/>
      <c r="AB230" s="523">
        <f t="shared" si="20"/>
        <v>0</v>
      </c>
      <c r="AC230" s="555"/>
      <c r="AD230" s="555"/>
      <c r="AE230" s="535"/>
      <c r="AF230" s="535"/>
      <c r="AG230" s="535"/>
      <c r="AH230" s="523">
        <f t="shared" si="21"/>
        <v>0</v>
      </c>
    </row>
    <row r="231" spans="1:34" s="94" customFormat="1">
      <c r="A231" s="507" t="s">
        <v>975</v>
      </c>
      <c r="B231" s="539"/>
      <c r="C231" s="568"/>
      <c r="D231" s="527"/>
      <c r="E231" s="527"/>
      <c r="F231" s="527"/>
      <c r="G231" s="527"/>
      <c r="H231" s="527"/>
      <c r="I231" s="528"/>
      <c r="J231" s="580">
        <f t="shared" si="18"/>
        <v>0</v>
      </c>
      <c r="K231" s="527"/>
      <c r="L231" s="527"/>
      <c r="M231" s="527"/>
      <c r="N231" s="527"/>
      <c r="O231" s="527"/>
      <c r="P231" s="555"/>
      <c r="Q231" s="555"/>
      <c r="R231" s="535"/>
      <c r="S231" s="535"/>
      <c r="T231" s="535"/>
      <c r="U231" s="558">
        <f t="shared" si="19"/>
        <v>0</v>
      </c>
      <c r="V231" s="523"/>
      <c r="W231" s="555"/>
      <c r="X231" s="555"/>
      <c r="Y231" s="535"/>
      <c r="Z231" s="535"/>
      <c r="AA231" s="535"/>
      <c r="AB231" s="523">
        <f t="shared" si="20"/>
        <v>0</v>
      </c>
      <c r="AC231" s="555"/>
      <c r="AD231" s="555"/>
      <c r="AE231" s="535"/>
      <c r="AF231" s="535"/>
      <c r="AG231" s="535"/>
      <c r="AH231" s="523">
        <f t="shared" si="21"/>
        <v>0</v>
      </c>
    </row>
    <row r="232" spans="1:34" s="94" customFormat="1">
      <c r="A232" s="507" t="s">
        <v>976</v>
      </c>
      <c r="B232" s="539"/>
      <c r="C232" s="568"/>
      <c r="D232" s="527"/>
      <c r="E232" s="527"/>
      <c r="F232" s="527"/>
      <c r="G232" s="527"/>
      <c r="H232" s="527"/>
      <c r="I232" s="528"/>
      <c r="J232" s="580">
        <f t="shared" si="18"/>
        <v>0</v>
      </c>
      <c r="K232" s="527"/>
      <c r="L232" s="527"/>
      <c r="M232" s="527"/>
      <c r="N232" s="527"/>
      <c r="O232" s="527"/>
      <c r="P232" s="555"/>
      <c r="Q232" s="555"/>
      <c r="R232" s="535"/>
      <c r="S232" s="535"/>
      <c r="T232" s="535"/>
      <c r="U232" s="558">
        <f t="shared" si="19"/>
        <v>0</v>
      </c>
      <c r="V232" s="523"/>
      <c r="W232" s="555"/>
      <c r="X232" s="555"/>
      <c r="Y232" s="535"/>
      <c r="Z232" s="535"/>
      <c r="AA232" s="535"/>
      <c r="AB232" s="523">
        <f t="shared" si="20"/>
        <v>0</v>
      </c>
      <c r="AC232" s="555"/>
      <c r="AD232" s="555"/>
      <c r="AE232" s="535"/>
      <c r="AF232" s="535"/>
      <c r="AG232" s="535"/>
      <c r="AH232" s="523">
        <f t="shared" si="21"/>
        <v>0</v>
      </c>
    </row>
    <row r="233" spans="1:34" s="94" customFormat="1">
      <c r="A233" s="507" t="s">
        <v>977</v>
      </c>
      <c r="B233" s="539"/>
      <c r="C233" s="568"/>
      <c r="D233" s="527"/>
      <c r="E233" s="527"/>
      <c r="F233" s="527"/>
      <c r="G233" s="527"/>
      <c r="H233" s="527"/>
      <c r="I233" s="528"/>
      <c r="J233" s="580">
        <f t="shared" si="18"/>
        <v>0</v>
      </c>
      <c r="K233" s="527"/>
      <c r="L233" s="527"/>
      <c r="M233" s="527"/>
      <c r="N233" s="527"/>
      <c r="O233" s="527"/>
      <c r="P233" s="555"/>
      <c r="Q233" s="555"/>
      <c r="R233" s="535"/>
      <c r="S233" s="535"/>
      <c r="T233" s="535"/>
      <c r="U233" s="558">
        <f t="shared" si="19"/>
        <v>0</v>
      </c>
      <c r="V233" s="523"/>
      <c r="W233" s="555"/>
      <c r="X233" s="555"/>
      <c r="Y233" s="535"/>
      <c r="Z233" s="535"/>
      <c r="AA233" s="535"/>
      <c r="AB233" s="523">
        <f t="shared" si="20"/>
        <v>0</v>
      </c>
      <c r="AC233" s="555"/>
      <c r="AD233" s="555"/>
      <c r="AE233" s="535"/>
      <c r="AF233" s="535"/>
      <c r="AG233" s="535"/>
      <c r="AH233" s="523">
        <f t="shared" si="21"/>
        <v>0</v>
      </c>
    </row>
    <row r="234" spans="1:34" s="94" customFormat="1">
      <c r="A234" s="507" t="s">
        <v>978</v>
      </c>
      <c r="B234" s="539"/>
      <c r="C234" s="568"/>
      <c r="D234" s="527"/>
      <c r="E234" s="527"/>
      <c r="F234" s="527"/>
      <c r="G234" s="527"/>
      <c r="H234" s="527"/>
      <c r="I234" s="528"/>
      <c r="J234" s="580">
        <f t="shared" si="18"/>
        <v>0</v>
      </c>
      <c r="K234" s="527"/>
      <c r="L234" s="527"/>
      <c r="M234" s="527"/>
      <c r="N234" s="527"/>
      <c r="O234" s="527"/>
      <c r="P234" s="555"/>
      <c r="Q234" s="555"/>
      <c r="R234" s="535"/>
      <c r="S234" s="535"/>
      <c r="T234" s="535"/>
      <c r="U234" s="558">
        <f t="shared" si="19"/>
        <v>0</v>
      </c>
      <c r="V234" s="523"/>
      <c r="W234" s="555"/>
      <c r="X234" s="555"/>
      <c r="Y234" s="535"/>
      <c r="Z234" s="535"/>
      <c r="AA234" s="535"/>
      <c r="AB234" s="523">
        <f t="shared" si="20"/>
        <v>0</v>
      </c>
      <c r="AC234" s="555"/>
      <c r="AD234" s="555"/>
      <c r="AE234" s="535"/>
      <c r="AF234" s="535"/>
      <c r="AG234" s="535"/>
      <c r="AH234" s="523">
        <f t="shared" si="21"/>
        <v>0</v>
      </c>
    </row>
    <row r="235" spans="1:34" s="506" customFormat="1" ht="47.25">
      <c r="A235" s="546" t="s">
        <v>979</v>
      </c>
      <c r="B235" s="547" t="s">
        <v>980</v>
      </c>
      <c r="C235" s="548"/>
      <c r="D235" s="549"/>
      <c r="E235" s="549"/>
      <c r="F235" s="549"/>
      <c r="G235" s="549"/>
      <c r="H235" s="549"/>
      <c r="I235" s="550"/>
      <c r="J235" s="565"/>
      <c r="K235" s="549"/>
      <c r="L235" s="549">
        <f>I235</f>
        <v>0</v>
      </c>
      <c r="M235" s="549"/>
      <c r="N235" s="549"/>
      <c r="O235" s="549"/>
      <c r="P235" s="551"/>
      <c r="Q235" s="551"/>
      <c r="R235" s="552"/>
      <c r="S235" s="552"/>
      <c r="T235" s="552"/>
      <c r="U235" s="505">
        <v>20</v>
      </c>
      <c r="V235" s="505"/>
      <c r="W235" s="551"/>
      <c r="X235" s="551"/>
      <c r="Y235" s="552"/>
      <c r="Z235" s="552"/>
      <c r="AA235" s="552"/>
      <c r="AB235" s="505">
        <f t="shared" si="20"/>
        <v>20</v>
      </c>
      <c r="AC235" s="551"/>
      <c r="AD235" s="551"/>
      <c r="AE235" s="552"/>
      <c r="AF235" s="552"/>
      <c r="AG235" s="552"/>
      <c r="AH235" s="505">
        <f t="shared" si="21"/>
        <v>20</v>
      </c>
    </row>
    <row r="236" spans="1:34" s="589" customFormat="1">
      <c r="A236" s="390"/>
      <c r="B236" s="581"/>
      <c r="C236" s="582"/>
      <c r="D236" s="583"/>
      <c r="E236" s="583"/>
      <c r="F236" s="583"/>
      <c r="G236" s="583"/>
      <c r="H236" s="571"/>
      <c r="I236" s="584"/>
      <c r="J236" s="583"/>
      <c r="K236" s="583"/>
      <c r="L236" s="583"/>
      <c r="M236" s="583"/>
      <c r="N236" s="583"/>
      <c r="O236" s="583"/>
      <c r="P236" s="582"/>
      <c r="Q236" s="583"/>
      <c r="R236" s="585"/>
      <c r="S236" s="586"/>
      <c r="T236" s="587"/>
      <c r="U236" s="588"/>
      <c r="V236" s="588"/>
      <c r="W236" s="582"/>
      <c r="X236" s="583"/>
      <c r="Y236" s="585"/>
      <c r="Z236" s="586"/>
      <c r="AA236" s="587"/>
      <c r="AB236" s="588"/>
      <c r="AC236" s="582"/>
      <c r="AD236" s="583"/>
      <c r="AE236" s="585"/>
      <c r="AF236" s="586"/>
      <c r="AG236" s="587"/>
      <c r="AH236" s="588"/>
    </row>
    <row r="237" spans="1:34" s="589" customFormat="1">
      <c r="A237" s="390"/>
      <c r="B237" s="581"/>
      <c r="C237" s="582"/>
      <c r="D237" s="583"/>
      <c r="E237" s="583"/>
      <c r="F237" s="583"/>
      <c r="G237" s="583"/>
      <c r="H237" s="571"/>
      <c r="I237" s="584"/>
      <c r="J237" s="583"/>
      <c r="K237" s="583"/>
      <c r="L237" s="583"/>
      <c r="M237" s="583"/>
      <c r="N237" s="583"/>
      <c r="O237" s="583"/>
      <c r="P237" s="582"/>
      <c r="Q237" s="583"/>
      <c r="R237" s="585"/>
      <c r="S237" s="586"/>
      <c r="T237" s="587"/>
      <c r="U237" s="588"/>
      <c r="V237" s="588"/>
      <c r="W237" s="582"/>
      <c r="X237" s="583"/>
      <c r="Y237" s="585"/>
      <c r="Z237" s="586"/>
      <c r="AA237" s="587"/>
      <c r="AB237" s="588"/>
      <c r="AC237" s="582"/>
      <c r="AD237" s="583"/>
      <c r="AE237" s="585"/>
      <c r="AF237" s="586"/>
      <c r="AG237" s="587"/>
      <c r="AH237" s="588"/>
    </row>
    <row r="238" spans="1:34" s="589" customFormat="1">
      <c r="A238" s="390"/>
      <c r="B238" s="581"/>
      <c r="C238" s="582"/>
      <c r="D238" s="583"/>
      <c r="E238" s="583"/>
      <c r="F238" s="583"/>
      <c r="G238" s="583"/>
      <c r="H238" s="571"/>
      <c r="I238" s="584"/>
      <c r="J238" s="583"/>
      <c r="K238" s="583"/>
      <c r="L238" s="583"/>
      <c r="M238" s="583"/>
      <c r="N238" s="583"/>
      <c r="O238" s="583"/>
      <c r="P238" s="582"/>
      <c r="Q238" s="583"/>
      <c r="R238" s="585"/>
      <c r="S238" s="586"/>
      <c r="T238" s="587"/>
      <c r="U238" s="588"/>
      <c r="V238" s="588"/>
      <c r="W238" s="582"/>
      <c r="X238" s="583"/>
      <c r="Y238" s="585"/>
      <c r="Z238" s="586"/>
      <c r="AA238" s="587"/>
      <c r="AB238" s="588"/>
      <c r="AC238" s="582"/>
      <c r="AD238" s="583"/>
      <c r="AE238" s="585"/>
      <c r="AF238" s="586"/>
      <c r="AG238" s="587"/>
      <c r="AH238" s="588"/>
    </row>
    <row r="239" spans="1:34" s="589" customFormat="1">
      <c r="A239" s="390"/>
      <c r="B239" s="581"/>
      <c r="C239" s="582"/>
      <c r="D239" s="583"/>
      <c r="E239" s="583"/>
      <c r="F239" s="583"/>
      <c r="G239" s="583"/>
      <c r="H239" s="571"/>
      <c r="I239" s="584"/>
      <c r="J239" s="583"/>
      <c r="K239" s="583"/>
      <c r="L239" s="583"/>
      <c r="M239" s="583"/>
      <c r="N239" s="583"/>
      <c r="O239" s="583"/>
      <c r="P239" s="582"/>
      <c r="Q239" s="583"/>
      <c r="R239" s="585"/>
      <c r="S239" s="586"/>
      <c r="T239" s="587"/>
      <c r="U239" s="588"/>
      <c r="V239" s="588"/>
      <c r="W239" s="582"/>
      <c r="X239" s="583"/>
      <c r="Y239" s="585"/>
      <c r="Z239" s="586"/>
      <c r="AA239" s="587"/>
      <c r="AB239" s="588"/>
      <c r="AC239" s="582"/>
      <c r="AD239" s="583"/>
      <c r="AE239" s="585"/>
      <c r="AF239" s="586"/>
      <c r="AG239" s="587"/>
      <c r="AH239" s="588"/>
    </row>
    <row r="240" spans="1:34" s="589" customFormat="1">
      <c r="A240" s="390"/>
      <c r="B240" s="581"/>
      <c r="C240" s="582"/>
      <c r="D240" s="583"/>
      <c r="E240" s="583"/>
      <c r="F240" s="583"/>
      <c r="G240" s="583"/>
      <c r="H240" s="571"/>
      <c r="I240" s="584"/>
      <c r="J240" s="583"/>
      <c r="K240" s="583"/>
      <c r="L240" s="583"/>
      <c r="M240" s="583"/>
      <c r="N240" s="583"/>
      <c r="O240" s="583"/>
      <c r="P240" s="582"/>
      <c r="Q240" s="583"/>
      <c r="R240" s="585"/>
      <c r="S240" s="586"/>
      <c r="T240" s="587"/>
      <c r="U240" s="588"/>
      <c r="V240" s="588"/>
      <c r="W240" s="582"/>
      <c r="X240" s="583"/>
      <c r="Y240" s="585"/>
      <c r="Z240" s="586"/>
      <c r="AA240" s="587"/>
      <c r="AB240" s="588"/>
      <c r="AC240" s="582"/>
      <c r="AD240" s="583"/>
      <c r="AE240" s="585"/>
      <c r="AF240" s="586"/>
      <c r="AG240" s="587"/>
      <c r="AH240" s="588"/>
    </row>
    <row r="241" spans="1:34" s="589" customFormat="1">
      <c r="A241" s="390"/>
      <c r="B241" s="581"/>
      <c r="C241" s="582"/>
      <c r="D241" s="583"/>
      <c r="E241" s="583"/>
      <c r="F241" s="583"/>
      <c r="G241" s="583"/>
      <c r="H241" s="571"/>
      <c r="I241" s="584"/>
      <c r="J241" s="583"/>
      <c r="K241" s="583"/>
      <c r="L241" s="583"/>
      <c r="M241" s="583"/>
      <c r="N241" s="583"/>
      <c r="O241" s="583"/>
      <c r="P241" s="582"/>
      <c r="Q241" s="583"/>
      <c r="R241" s="585"/>
      <c r="S241" s="586"/>
      <c r="T241" s="587"/>
      <c r="U241" s="588"/>
      <c r="V241" s="588"/>
      <c r="W241" s="582"/>
      <c r="X241" s="583"/>
      <c r="Y241" s="585"/>
      <c r="Z241" s="586"/>
      <c r="AA241" s="587"/>
      <c r="AB241" s="588"/>
      <c r="AC241" s="582"/>
      <c r="AD241" s="583"/>
      <c r="AE241" s="585"/>
      <c r="AF241" s="586"/>
      <c r="AG241" s="587"/>
      <c r="AH241" s="588"/>
    </row>
    <row r="242" spans="1:34" s="589" customFormat="1">
      <c r="A242" s="390"/>
      <c r="B242" s="581"/>
      <c r="C242" s="582"/>
      <c r="D242" s="583"/>
      <c r="E242" s="583"/>
      <c r="F242" s="583"/>
      <c r="G242" s="583"/>
      <c r="H242" s="571"/>
      <c r="I242" s="584"/>
      <c r="J242" s="583"/>
      <c r="K242" s="583"/>
      <c r="L242" s="583"/>
      <c r="M242" s="583"/>
      <c r="N242" s="583"/>
      <c r="O242" s="583"/>
      <c r="P242" s="582"/>
      <c r="Q242" s="583"/>
      <c r="R242" s="585"/>
      <c r="S242" s="586"/>
      <c r="T242" s="587"/>
      <c r="U242" s="588"/>
      <c r="V242" s="588"/>
      <c r="W242" s="582"/>
      <c r="X242" s="583"/>
      <c r="Y242" s="585"/>
      <c r="Z242" s="586"/>
      <c r="AA242" s="587"/>
      <c r="AB242" s="588"/>
      <c r="AC242" s="582"/>
      <c r="AD242" s="583"/>
      <c r="AE242" s="585"/>
      <c r="AF242" s="586"/>
      <c r="AG242" s="587"/>
      <c r="AH242" s="588"/>
    </row>
    <row r="243" spans="1:34" s="589" customFormat="1">
      <c r="A243" s="390"/>
      <c r="B243" s="581"/>
      <c r="C243" s="582"/>
      <c r="D243" s="583"/>
      <c r="E243" s="583"/>
      <c r="F243" s="583"/>
      <c r="G243" s="583"/>
      <c r="H243" s="571"/>
      <c r="I243" s="584"/>
      <c r="J243" s="583"/>
      <c r="K243" s="583"/>
      <c r="L243" s="583"/>
      <c r="M243" s="583"/>
      <c r="N243" s="583"/>
      <c r="O243" s="583"/>
      <c r="P243" s="582"/>
      <c r="Q243" s="583"/>
      <c r="R243" s="585"/>
      <c r="S243" s="586"/>
      <c r="T243" s="587"/>
      <c r="U243" s="588"/>
      <c r="V243" s="588"/>
      <c r="W243" s="582"/>
      <c r="X243" s="583"/>
      <c r="Y243" s="585"/>
      <c r="Z243" s="586"/>
      <c r="AA243" s="587"/>
      <c r="AB243" s="588"/>
      <c r="AC243" s="582"/>
      <c r="AD243" s="583"/>
      <c r="AE243" s="585"/>
      <c r="AF243" s="586"/>
      <c r="AG243" s="587"/>
      <c r="AH243" s="588"/>
    </row>
    <row r="244" spans="1:34" s="589" customFormat="1">
      <c r="A244" s="390"/>
      <c r="B244" s="581"/>
      <c r="C244" s="582"/>
      <c r="D244" s="583"/>
      <c r="E244" s="583"/>
      <c r="F244" s="583"/>
      <c r="G244" s="583"/>
      <c r="H244" s="571"/>
      <c r="I244" s="584"/>
      <c r="J244" s="583"/>
      <c r="K244" s="583"/>
      <c r="L244" s="583"/>
      <c r="M244" s="583"/>
      <c r="N244" s="583"/>
      <c r="O244" s="583"/>
      <c r="P244" s="582"/>
      <c r="Q244" s="583"/>
      <c r="R244" s="585"/>
      <c r="S244" s="586"/>
      <c r="T244" s="587"/>
      <c r="U244" s="588"/>
      <c r="V244" s="588"/>
      <c r="W244" s="582"/>
      <c r="X244" s="583"/>
      <c r="Y244" s="585"/>
      <c r="Z244" s="586"/>
      <c r="AA244" s="587"/>
      <c r="AB244" s="588"/>
      <c r="AC244" s="582"/>
      <c r="AD244" s="583"/>
      <c r="AE244" s="585"/>
      <c r="AF244" s="586"/>
      <c r="AG244" s="587"/>
      <c r="AH244" s="588"/>
    </row>
    <row r="245" spans="1:34" s="589" customFormat="1">
      <c r="A245" s="390"/>
      <c r="B245" s="581"/>
      <c r="C245" s="582"/>
      <c r="D245" s="583"/>
      <c r="E245" s="583"/>
      <c r="F245" s="583"/>
      <c r="G245" s="583"/>
      <c r="H245" s="571"/>
      <c r="I245" s="584"/>
      <c r="J245" s="583"/>
      <c r="K245" s="583"/>
      <c r="L245" s="583"/>
      <c r="M245" s="583"/>
      <c r="N245" s="583"/>
      <c r="O245" s="583"/>
      <c r="P245" s="582"/>
      <c r="Q245" s="583"/>
      <c r="R245" s="585"/>
      <c r="S245" s="586"/>
      <c r="T245" s="587"/>
      <c r="U245" s="588"/>
      <c r="V245" s="588"/>
      <c r="W245" s="582"/>
      <c r="X245" s="583"/>
      <c r="Y245" s="585"/>
      <c r="Z245" s="586"/>
      <c r="AA245" s="587"/>
      <c r="AB245" s="588"/>
      <c r="AC245" s="582"/>
      <c r="AD245" s="583"/>
      <c r="AE245" s="585"/>
      <c r="AF245" s="586"/>
      <c r="AG245" s="587"/>
      <c r="AH245" s="588"/>
    </row>
    <row r="246" spans="1:34" s="589" customFormat="1">
      <c r="A246" s="390"/>
      <c r="B246" s="581"/>
      <c r="C246" s="582"/>
      <c r="D246" s="583"/>
      <c r="E246" s="583"/>
      <c r="F246" s="583"/>
      <c r="G246" s="583"/>
      <c r="H246" s="571"/>
      <c r="I246" s="584"/>
      <c r="J246" s="583"/>
      <c r="K246" s="583"/>
      <c r="L246" s="583"/>
      <c r="M246" s="583"/>
      <c r="N246" s="583"/>
      <c r="O246" s="583"/>
      <c r="P246" s="582"/>
      <c r="Q246" s="583"/>
      <c r="R246" s="585"/>
      <c r="S246" s="586"/>
      <c r="T246" s="587"/>
      <c r="U246" s="588"/>
      <c r="V246" s="588"/>
      <c r="W246" s="582"/>
      <c r="X246" s="583"/>
      <c r="Y246" s="585"/>
      <c r="Z246" s="586"/>
      <c r="AA246" s="587"/>
      <c r="AB246" s="588"/>
      <c r="AC246" s="582"/>
      <c r="AD246" s="583"/>
      <c r="AE246" s="585"/>
      <c r="AF246" s="586"/>
      <c r="AG246" s="587"/>
      <c r="AH246" s="588"/>
    </row>
    <row r="247" spans="1:34" s="589" customFormat="1">
      <c r="A247" s="390"/>
      <c r="B247" s="581"/>
      <c r="C247" s="582"/>
      <c r="D247" s="583"/>
      <c r="E247" s="583"/>
      <c r="F247" s="583"/>
      <c r="G247" s="583"/>
      <c r="H247" s="571"/>
      <c r="I247" s="584"/>
      <c r="J247" s="583"/>
      <c r="K247" s="583"/>
      <c r="L247" s="583"/>
      <c r="M247" s="583"/>
      <c r="N247" s="583"/>
      <c r="O247" s="583"/>
      <c r="P247" s="582"/>
      <c r="Q247" s="583"/>
      <c r="R247" s="585"/>
      <c r="S247" s="586"/>
      <c r="T247" s="587"/>
      <c r="U247" s="588"/>
      <c r="V247" s="588"/>
      <c r="W247" s="582"/>
      <c r="X247" s="583"/>
      <c r="Y247" s="585"/>
      <c r="Z247" s="586"/>
      <c r="AA247" s="587"/>
      <c r="AB247" s="588"/>
      <c r="AC247" s="582"/>
      <c r="AD247" s="583"/>
      <c r="AE247" s="585"/>
      <c r="AF247" s="586"/>
      <c r="AG247" s="587"/>
      <c r="AH247" s="588"/>
    </row>
    <row r="248" spans="1:34" s="589" customFormat="1">
      <c r="A248" s="390"/>
      <c r="B248" s="581"/>
      <c r="C248" s="582"/>
      <c r="D248" s="583"/>
      <c r="E248" s="583"/>
      <c r="F248" s="583"/>
      <c r="G248" s="583"/>
      <c r="H248" s="571"/>
      <c r="I248" s="584"/>
      <c r="J248" s="583"/>
      <c r="K248" s="583"/>
      <c r="L248" s="583"/>
      <c r="M248" s="583"/>
      <c r="N248" s="583"/>
      <c r="O248" s="583"/>
      <c r="P248" s="582"/>
      <c r="Q248" s="583"/>
      <c r="R248" s="585"/>
      <c r="S248" s="586"/>
      <c r="T248" s="587"/>
      <c r="U248" s="588"/>
      <c r="V248" s="588"/>
      <c r="W248" s="582"/>
      <c r="X248" s="583"/>
      <c r="Y248" s="585"/>
      <c r="Z248" s="586"/>
      <c r="AA248" s="587"/>
      <c r="AB248" s="588"/>
      <c r="AC248" s="582"/>
      <c r="AD248" s="583"/>
      <c r="AE248" s="585"/>
      <c r="AF248" s="586"/>
      <c r="AG248" s="587"/>
      <c r="AH248" s="588"/>
    </row>
    <row r="249" spans="1:34" s="589" customFormat="1">
      <c r="A249" s="390"/>
      <c r="B249" s="581"/>
      <c r="C249" s="582"/>
      <c r="D249" s="583"/>
      <c r="E249" s="583"/>
      <c r="F249" s="583"/>
      <c r="G249" s="583"/>
      <c r="H249" s="571"/>
      <c r="I249" s="584"/>
      <c r="J249" s="583"/>
      <c r="K249" s="583"/>
      <c r="L249" s="583"/>
      <c r="M249" s="583"/>
      <c r="N249" s="583"/>
      <c r="O249" s="583"/>
      <c r="P249" s="582"/>
      <c r="Q249" s="583"/>
      <c r="R249" s="585"/>
      <c r="S249" s="586"/>
      <c r="T249" s="587"/>
      <c r="U249" s="588"/>
      <c r="V249" s="588"/>
      <c r="W249" s="582"/>
      <c r="X249" s="583"/>
      <c r="Y249" s="585"/>
      <c r="Z249" s="586"/>
      <c r="AA249" s="587"/>
      <c r="AB249" s="588"/>
      <c r="AC249" s="582"/>
      <c r="AD249" s="583"/>
      <c r="AE249" s="585"/>
      <c r="AF249" s="586"/>
      <c r="AG249" s="587"/>
      <c r="AH249" s="588"/>
    </row>
    <row r="250" spans="1:34" s="589" customFormat="1">
      <c r="A250" s="390"/>
      <c r="B250" s="581"/>
      <c r="C250" s="582"/>
      <c r="D250" s="583"/>
      <c r="E250" s="583"/>
      <c r="F250" s="583"/>
      <c r="G250" s="583"/>
      <c r="H250" s="571"/>
      <c r="I250" s="584"/>
      <c r="J250" s="583"/>
      <c r="K250" s="583"/>
      <c r="L250" s="583"/>
      <c r="M250" s="583"/>
      <c r="N250" s="583"/>
      <c r="O250" s="583"/>
      <c r="P250" s="582"/>
      <c r="Q250" s="583"/>
      <c r="R250" s="585"/>
      <c r="S250" s="586"/>
      <c r="T250" s="587"/>
      <c r="U250" s="588"/>
      <c r="V250" s="588"/>
      <c r="W250" s="582"/>
      <c r="X250" s="583"/>
      <c r="Y250" s="585"/>
      <c r="Z250" s="586"/>
      <c r="AA250" s="587"/>
      <c r="AB250" s="588"/>
      <c r="AC250" s="582"/>
      <c r="AD250" s="583"/>
      <c r="AE250" s="585"/>
      <c r="AF250" s="586"/>
      <c r="AG250" s="587"/>
      <c r="AH250" s="588"/>
    </row>
    <row r="251" spans="1:34" s="589" customFormat="1">
      <c r="A251" s="390"/>
      <c r="B251" s="581"/>
      <c r="C251" s="582"/>
      <c r="D251" s="583"/>
      <c r="E251" s="583"/>
      <c r="F251" s="583"/>
      <c r="G251" s="583"/>
      <c r="H251" s="571"/>
      <c r="I251" s="584"/>
      <c r="J251" s="583"/>
      <c r="K251" s="583"/>
      <c r="L251" s="583"/>
      <c r="M251" s="583"/>
      <c r="N251" s="583"/>
      <c r="O251" s="583"/>
      <c r="P251" s="582"/>
      <c r="Q251" s="583"/>
      <c r="R251" s="585"/>
      <c r="S251" s="586"/>
      <c r="T251" s="587"/>
      <c r="U251" s="588"/>
      <c r="V251" s="588"/>
      <c r="W251" s="582"/>
      <c r="X251" s="583"/>
      <c r="Y251" s="585"/>
      <c r="Z251" s="586"/>
      <c r="AA251" s="587"/>
      <c r="AB251" s="588"/>
      <c r="AC251" s="582"/>
      <c r="AD251" s="583"/>
      <c r="AE251" s="585"/>
      <c r="AF251" s="586"/>
      <c r="AG251" s="587"/>
      <c r="AH251" s="588"/>
    </row>
    <row r="252" spans="1:34" s="589" customFormat="1">
      <c r="A252" s="390"/>
      <c r="B252" s="581"/>
      <c r="C252" s="582"/>
      <c r="D252" s="583"/>
      <c r="E252" s="583"/>
      <c r="F252" s="583"/>
      <c r="G252" s="583"/>
      <c r="H252" s="571"/>
      <c r="I252" s="584"/>
      <c r="J252" s="583"/>
      <c r="K252" s="583"/>
      <c r="L252" s="583"/>
      <c r="M252" s="583"/>
      <c r="N252" s="583"/>
      <c r="O252" s="583"/>
      <c r="P252" s="582"/>
      <c r="Q252" s="583"/>
      <c r="R252" s="585"/>
      <c r="S252" s="586"/>
      <c r="T252" s="587"/>
      <c r="U252" s="588"/>
      <c r="V252" s="588"/>
      <c r="W252" s="582"/>
      <c r="X252" s="583"/>
      <c r="Y252" s="585"/>
      <c r="Z252" s="586"/>
      <c r="AA252" s="587"/>
      <c r="AB252" s="588"/>
      <c r="AC252" s="582"/>
      <c r="AD252" s="583"/>
      <c r="AE252" s="585"/>
      <c r="AF252" s="586"/>
      <c r="AG252" s="587"/>
      <c r="AH252" s="588"/>
    </row>
    <row r="253" spans="1:34" s="589" customFormat="1">
      <c r="A253" s="390"/>
      <c r="B253" s="581"/>
      <c r="C253" s="582"/>
      <c r="D253" s="583"/>
      <c r="E253" s="583"/>
      <c r="F253" s="583"/>
      <c r="G253" s="583"/>
      <c r="H253" s="571"/>
      <c r="I253" s="584"/>
      <c r="J253" s="583"/>
      <c r="K253" s="583"/>
      <c r="L253" s="583"/>
      <c r="M253" s="583"/>
      <c r="N253" s="583"/>
      <c r="O253" s="583"/>
      <c r="P253" s="582"/>
      <c r="Q253" s="583"/>
      <c r="R253" s="585"/>
      <c r="S253" s="586"/>
      <c r="T253" s="587"/>
      <c r="U253" s="588"/>
      <c r="V253" s="588"/>
      <c r="W253" s="582"/>
      <c r="X253" s="583"/>
      <c r="Y253" s="585"/>
      <c r="Z253" s="586"/>
      <c r="AA253" s="587"/>
      <c r="AB253" s="588"/>
      <c r="AC253" s="582"/>
      <c r="AD253" s="583"/>
      <c r="AE253" s="585"/>
      <c r="AF253" s="586"/>
      <c r="AG253" s="587"/>
      <c r="AH253" s="588"/>
    </row>
    <row r="254" spans="1:34" s="589" customFormat="1">
      <c r="A254" s="390"/>
      <c r="B254" s="581"/>
      <c r="C254" s="582"/>
      <c r="D254" s="583"/>
      <c r="E254" s="583"/>
      <c r="F254" s="583"/>
      <c r="G254" s="583"/>
      <c r="H254" s="571"/>
      <c r="I254" s="584"/>
      <c r="J254" s="583"/>
      <c r="K254" s="583"/>
      <c r="L254" s="583"/>
      <c r="M254" s="583"/>
      <c r="N254" s="583"/>
      <c r="O254" s="583"/>
      <c r="P254" s="582"/>
      <c r="Q254" s="583"/>
      <c r="R254" s="585"/>
      <c r="S254" s="586"/>
      <c r="T254" s="587"/>
      <c r="U254" s="588"/>
      <c r="V254" s="588"/>
      <c r="W254" s="582"/>
      <c r="X254" s="583"/>
      <c r="Y254" s="585"/>
      <c r="Z254" s="586"/>
      <c r="AA254" s="587"/>
      <c r="AB254" s="588"/>
      <c r="AC254" s="582"/>
      <c r="AD254" s="583"/>
      <c r="AE254" s="585"/>
      <c r="AF254" s="586"/>
      <c r="AG254" s="587"/>
      <c r="AH254" s="588"/>
    </row>
    <row r="255" spans="1:34" s="589" customFormat="1">
      <c r="A255" s="390"/>
      <c r="B255" s="581"/>
      <c r="C255" s="582"/>
      <c r="D255" s="583"/>
      <c r="E255" s="583"/>
      <c r="F255" s="583"/>
      <c r="G255" s="583"/>
      <c r="H255" s="571"/>
      <c r="I255" s="584"/>
      <c r="J255" s="583"/>
      <c r="K255" s="583"/>
      <c r="L255" s="583"/>
      <c r="M255" s="583"/>
      <c r="N255" s="583"/>
      <c r="O255" s="583"/>
      <c r="P255" s="582"/>
      <c r="Q255" s="583"/>
      <c r="R255" s="585"/>
      <c r="S255" s="586"/>
      <c r="T255" s="587"/>
      <c r="U255" s="588"/>
      <c r="V255" s="588"/>
      <c r="W255" s="582"/>
      <c r="X255" s="583"/>
      <c r="Y255" s="585"/>
      <c r="Z255" s="586"/>
      <c r="AA255" s="587"/>
      <c r="AB255" s="588"/>
      <c r="AC255" s="582"/>
      <c r="AD255" s="583"/>
      <c r="AE255" s="585"/>
      <c r="AF255" s="586"/>
      <c r="AG255" s="587"/>
      <c r="AH255" s="588"/>
    </row>
    <row r="256" spans="1:34" s="589" customFormat="1">
      <c r="A256" s="390"/>
      <c r="B256" s="581"/>
      <c r="C256" s="582"/>
      <c r="D256" s="583"/>
      <c r="E256" s="583"/>
      <c r="F256" s="583"/>
      <c r="G256" s="583"/>
      <c r="H256" s="571"/>
      <c r="I256" s="584"/>
      <c r="J256" s="583"/>
      <c r="K256" s="583"/>
      <c r="L256" s="583"/>
      <c r="M256" s="583"/>
      <c r="N256" s="583"/>
      <c r="O256" s="583"/>
      <c r="P256" s="582"/>
      <c r="Q256" s="583"/>
      <c r="R256" s="585"/>
      <c r="S256" s="586"/>
      <c r="T256" s="587"/>
      <c r="U256" s="588"/>
      <c r="V256" s="588"/>
      <c r="W256" s="582"/>
      <c r="X256" s="583"/>
      <c r="Y256" s="585"/>
      <c r="Z256" s="586"/>
      <c r="AA256" s="587"/>
      <c r="AB256" s="588"/>
      <c r="AC256" s="582"/>
      <c r="AD256" s="583"/>
      <c r="AE256" s="585"/>
      <c r="AF256" s="586"/>
      <c r="AG256" s="587"/>
      <c r="AH256" s="588"/>
    </row>
    <row r="257" spans="1:34" s="589" customFormat="1">
      <c r="A257" s="390"/>
      <c r="B257" s="581"/>
      <c r="C257" s="582"/>
      <c r="D257" s="583"/>
      <c r="E257" s="583"/>
      <c r="F257" s="583"/>
      <c r="G257" s="583"/>
      <c r="H257" s="571"/>
      <c r="I257" s="584"/>
      <c r="J257" s="583"/>
      <c r="K257" s="583"/>
      <c r="L257" s="583"/>
      <c r="M257" s="583"/>
      <c r="N257" s="583"/>
      <c r="O257" s="583"/>
      <c r="P257" s="582"/>
      <c r="Q257" s="583"/>
      <c r="R257" s="585"/>
      <c r="S257" s="586"/>
      <c r="T257" s="587"/>
      <c r="U257" s="588"/>
      <c r="V257" s="588"/>
      <c r="W257" s="582"/>
      <c r="X257" s="583"/>
      <c r="Y257" s="585"/>
      <c r="Z257" s="586"/>
      <c r="AA257" s="587"/>
      <c r="AB257" s="588"/>
      <c r="AC257" s="582"/>
      <c r="AD257" s="583"/>
      <c r="AE257" s="585"/>
      <c r="AF257" s="586"/>
      <c r="AG257" s="587"/>
      <c r="AH257" s="588"/>
    </row>
    <row r="258" spans="1:34" s="589" customFormat="1">
      <c r="A258" s="390"/>
      <c r="B258" s="581"/>
      <c r="C258" s="582"/>
      <c r="D258" s="583"/>
      <c r="E258" s="583"/>
      <c r="F258" s="583"/>
      <c r="G258" s="583"/>
      <c r="H258" s="571"/>
      <c r="I258" s="584"/>
      <c r="J258" s="583"/>
      <c r="K258" s="583"/>
      <c r="L258" s="583"/>
      <c r="M258" s="583"/>
      <c r="N258" s="583"/>
      <c r="O258" s="583"/>
      <c r="P258" s="582"/>
      <c r="Q258" s="583"/>
      <c r="R258" s="585"/>
      <c r="S258" s="586"/>
      <c r="T258" s="587"/>
      <c r="U258" s="588"/>
      <c r="V258" s="588"/>
      <c r="W258" s="582"/>
      <c r="X258" s="583"/>
      <c r="Y258" s="585"/>
      <c r="Z258" s="586"/>
      <c r="AA258" s="587"/>
      <c r="AB258" s="588"/>
      <c r="AC258" s="582"/>
      <c r="AD258" s="583"/>
      <c r="AE258" s="585"/>
      <c r="AF258" s="586"/>
      <c r="AG258" s="587"/>
      <c r="AH258" s="588"/>
    </row>
    <row r="259" spans="1:34" s="589" customFormat="1">
      <c r="A259" s="390"/>
      <c r="B259" s="581"/>
      <c r="C259" s="582"/>
      <c r="D259" s="583"/>
      <c r="E259" s="583"/>
      <c r="F259" s="583"/>
      <c r="G259" s="583"/>
      <c r="H259" s="571"/>
      <c r="I259" s="584"/>
      <c r="J259" s="583"/>
      <c r="K259" s="583"/>
      <c r="L259" s="583"/>
      <c r="M259" s="583"/>
      <c r="N259" s="583"/>
      <c r="O259" s="583"/>
      <c r="P259" s="582"/>
      <c r="Q259" s="583"/>
      <c r="R259" s="585"/>
      <c r="S259" s="586"/>
      <c r="T259" s="587"/>
      <c r="U259" s="588"/>
      <c r="V259" s="588"/>
      <c r="W259" s="582"/>
      <c r="X259" s="583"/>
      <c r="Y259" s="585"/>
      <c r="Z259" s="586"/>
      <c r="AA259" s="587"/>
      <c r="AB259" s="588"/>
      <c r="AC259" s="582"/>
      <c r="AD259" s="583"/>
      <c r="AE259" s="585"/>
      <c r="AF259" s="586"/>
      <c r="AG259" s="587"/>
      <c r="AH259" s="588"/>
    </row>
    <row r="260" spans="1:34" s="589" customFormat="1">
      <c r="A260" s="390"/>
      <c r="B260" s="581"/>
      <c r="C260" s="582"/>
      <c r="D260" s="583"/>
      <c r="E260" s="583"/>
      <c r="F260" s="583"/>
      <c r="G260" s="583"/>
      <c r="H260" s="571"/>
      <c r="I260" s="584"/>
      <c r="J260" s="583"/>
      <c r="K260" s="583"/>
      <c r="L260" s="583"/>
      <c r="M260" s="583"/>
      <c r="N260" s="583"/>
      <c r="O260" s="583"/>
      <c r="P260" s="582"/>
      <c r="Q260" s="583"/>
      <c r="R260" s="585"/>
      <c r="S260" s="586"/>
      <c r="T260" s="587"/>
      <c r="U260" s="588"/>
      <c r="V260" s="588"/>
      <c r="W260" s="582"/>
      <c r="X260" s="583"/>
      <c r="Y260" s="585"/>
      <c r="Z260" s="586"/>
      <c r="AA260" s="587"/>
      <c r="AB260" s="588"/>
      <c r="AC260" s="582"/>
      <c r="AD260" s="583"/>
      <c r="AE260" s="585"/>
      <c r="AF260" s="586"/>
      <c r="AG260" s="587"/>
      <c r="AH260" s="588"/>
    </row>
    <row r="261" spans="1:34" s="589" customFormat="1">
      <c r="A261" s="390"/>
      <c r="B261" s="590"/>
      <c r="C261" s="582"/>
      <c r="D261" s="583"/>
      <c r="E261" s="583"/>
      <c r="F261" s="583"/>
      <c r="G261" s="583"/>
      <c r="H261" s="571"/>
      <c r="I261" s="584"/>
      <c r="J261" s="583"/>
      <c r="K261" s="583"/>
      <c r="L261" s="583"/>
      <c r="M261" s="583"/>
      <c r="N261" s="583"/>
      <c r="O261" s="583"/>
      <c r="P261" s="582"/>
      <c r="Q261" s="583"/>
      <c r="R261" s="585"/>
      <c r="S261" s="586"/>
      <c r="T261" s="587"/>
      <c r="U261" s="588"/>
      <c r="V261" s="588"/>
      <c r="W261" s="582"/>
      <c r="X261" s="583"/>
      <c r="Y261" s="585"/>
      <c r="Z261" s="586"/>
      <c r="AA261" s="587"/>
      <c r="AB261" s="588"/>
      <c r="AC261" s="582"/>
      <c r="AD261" s="583"/>
      <c r="AE261" s="585"/>
      <c r="AF261" s="586"/>
      <c r="AG261" s="587"/>
      <c r="AH261" s="588"/>
    </row>
    <row r="262" spans="1:34" s="589" customFormat="1">
      <c r="A262" s="390"/>
      <c r="B262" s="581"/>
      <c r="C262" s="582"/>
      <c r="D262" s="583"/>
      <c r="E262" s="583"/>
      <c r="F262" s="583"/>
      <c r="G262" s="583"/>
      <c r="H262" s="571"/>
      <c r="I262" s="584"/>
      <c r="J262" s="583"/>
      <c r="K262" s="583"/>
      <c r="L262" s="583"/>
      <c r="M262" s="583"/>
      <c r="N262" s="583"/>
      <c r="O262" s="583"/>
      <c r="P262" s="582"/>
      <c r="Q262" s="583"/>
      <c r="R262" s="585"/>
      <c r="S262" s="586"/>
      <c r="T262" s="587"/>
      <c r="U262" s="588"/>
      <c r="V262" s="588"/>
      <c r="W262" s="582"/>
      <c r="X262" s="583"/>
      <c r="Y262" s="585"/>
      <c r="Z262" s="586"/>
      <c r="AA262" s="587"/>
      <c r="AB262" s="588"/>
      <c r="AC262" s="582"/>
      <c r="AD262" s="583"/>
      <c r="AE262" s="585"/>
      <c r="AF262" s="586"/>
      <c r="AG262" s="587"/>
      <c r="AH262" s="588"/>
    </row>
    <row r="263" spans="1:34" s="589" customFormat="1">
      <c r="A263" s="390"/>
      <c r="B263" s="581"/>
      <c r="C263" s="582"/>
      <c r="D263" s="583"/>
      <c r="E263" s="583"/>
      <c r="F263" s="583"/>
      <c r="G263" s="583"/>
      <c r="H263" s="571"/>
      <c r="I263" s="584"/>
      <c r="J263" s="583"/>
      <c r="K263" s="583"/>
      <c r="L263" s="583"/>
      <c r="M263" s="583"/>
      <c r="N263" s="583"/>
      <c r="O263" s="583"/>
      <c r="P263" s="582"/>
      <c r="Q263" s="583"/>
      <c r="R263" s="585"/>
      <c r="S263" s="586"/>
      <c r="T263" s="587"/>
      <c r="U263" s="588"/>
      <c r="V263" s="588"/>
      <c r="W263" s="582"/>
      <c r="X263" s="583"/>
      <c r="Y263" s="585"/>
      <c r="Z263" s="586"/>
      <c r="AA263" s="587"/>
      <c r="AB263" s="588"/>
      <c r="AC263" s="582"/>
      <c r="AD263" s="583"/>
      <c r="AE263" s="585"/>
      <c r="AF263" s="586"/>
      <c r="AG263" s="587"/>
      <c r="AH263" s="588"/>
    </row>
    <row r="264" spans="1:34" s="589" customFormat="1">
      <c r="A264" s="390"/>
      <c r="B264" s="424"/>
      <c r="C264" s="591"/>
      <c r="D264" s="592"/>
      <c r="E264" s="592"/>
      <c r="F264" s="592"/>
      <c r="G264" s="592"/>
      <c r="H264" s="527"/>
      <c r="I264" s="593"/>
      <c r="J264" s="592"/>
      <c r="K264" s="592"/>
      <c r="L264" s="592"/>
      <c r="M264" s="592"/>
      <c r="N264" s="592"/>
      <c r="O264" s="592"/>
      <c r="P264" s="594"/>
      <c r="Q264" s="594"/>
      <c r="R264" s="585"/>
      <c r="S264" s="586"/>
      <c r="T264" s="587"/>
      <c r="U264" s="588"/>
      <c r="V264" s="588"/>
      <c r="W264" s="594"/>
      <c r="X264" s="594"/>
      <c r="Y264" s="585"/>
      <c r="Z264" s="586"/>
      <c r="AA264" s="587"/>
      <c r="AB264" s="588"/>
      <c r="AC264" s="594"/>
      <c r="AD264" s="594"/>
      <c r="AE264" s="585"/>
      <c r="AF264" s="586"/>
      <c r="AG264" s="587"/>
      <c r="AH264" s="588"/>
    </row>
    <row r="265" spans="1:34" s="589" customFormat="1">
      <c r="A265" s="390"/>
      <c r="B265" s="424"/>
      <c r="C265" s="591"/>
      <c r="D265" s="592"/>
      <c r="E265" s="592"/>
      <c r="F265" s="592"/>
      <c r="G265" s="592"/>
      <c r="H265" s="527"/>
      <c r="I265" s="593"/>
      <c r="J265" s="592"/>
      <c r="K265" s="592"/>
      <c r="L265" s="592"/>
      <c r="M265" s="592"/>
      <c r="N265" s="592"/>
      <c r="O265" s="592"/>
      <c r="P265" s="594"/>
      <c r="Q265" s="594"/>
      <c r="R265" s="585"/>
      <c r="S265" s="586"/>
      <c r="T265" s="587"/>
      <c r="U265" s="588"/>
      <c r="V265" s="588"/>
      <c r="W265" s="594"/>
      <c r="X265" s="594"/>
      <c r="Y265" s="585"/>
      <c r="Z265" s="586"/>
      <c r="AA265" s="587"/>
      <c r="AB265" s="588"/>
      <c r="AC265" s="594"/>
      <c r="AD265" s="594"/>
      <c r="AE265" s="585"/>
      <c r="AF265" s="586"/>
      <c r="AG265" s="587"/>
      <c r="AH265" s="588"/>
    </row>
    <row r="266" spans="1:34" s="589" customFormat="1">
      <c r="A266" s="390"/>
      <c r="B266" s="424"/>
      <c r="C266" s="591"/>
      <c r="D266" s="592"/>
      <c r="E266" s="592"/>
      <c r="F266" s="592"/>
      <c r="G266" s="592"/>
      <c r="H266" s="527"/>
      <c r="I266" s="593"/>
      <c r="J266" s="592"/>
      <c r="K266" s="592"/>
      <c r="L266" s="592"/>
      <c r="M266" s="592"/>
      <c r="N266" s="592"/>
      <c r="O266" s="592"/>
      <c r="P266" s="594"/>
      <c r="Q266" s="594"/>
      <c r="R266" s="585"/>
      <c r="S266" s="586"/>
      <c r="T266" s="587"/>
      <c r="U266" s="588"/>
      <c r="V266" s="588"/>
      <c r="W266" s="594"/>
      <c r="X266" s="594"/>
      <c r="Y266" s="585"/>
      <c r="Z266" s="586"/>
      <c r="AA266" s="587"/>
      <c r="AB266" s="588"/>
      <c r="AC266" s="594"/>
      <c r="AD266" s="594"/>
      <c r="AE266" s="585"/>
      <c r="AF266" s="586"/>
      <c r="AG266" s="587"/>
      <c r="AH266" s="588"/>
    </row>
    <row r="267" spans="1:34" s="589" customFormat="1">
      <c r="A267" s="390"/>
      <c r="B267" s="424"/>
      <c r="C267" s="591"/>
      <c r="D267" s="592"/>
      <c r="E267" s="592"/>
      <c r="F267" s="592"/>
      <c r="G267" s="592"/>
      <c r="H267" s="527"/>
      <c r="I267" s="593"/>
      <c r="J267" s="592"/>
      <c r="K267" s="592"/>
      <c r="L267" s="592"/>
      <c r="M267" s="592"/>
      <c r="N267" s="592"/>
      <c r="O267" s="592"/>
      <c r="P267" s="594"/>
      <c r="Q267" s="594"/>
      <c r="R267" s="585"/>
      <c r="S267" s="586"/>
      <c r="T267" s="587"/>
      <c r="U267" s="588"/>
      <c r="V267" s="588"/>
      <c r="W267" s="594"/>
      <c r="X267" s="594"/>
      <c r="Y267" s="585"/>
      <c r="Z267" s="586"/>
      <c r="AA267" s="587"/>
      <c r="AB267" s="588"/>
      <c r="AC267" s="594"/>
      <c r="AD267" s="594"/>
      <c r="AE267" s="585"/>
      <c r="AF267" s="586"/>
      <c r="AG267" s="587"/>
      <c r="AH267" s="588"/>
    </row>
    <row r="268" spans="1:34" s="589" customFormat="1">
      <c r="A268" s="390"/>
      <c r="B268" s="424"/>
      <c r="C268" s="591"/>
      <c r="D268" s="592"/>
      <c r="E268" s="592"/>
      <c r="F268" s="592"/>
      <c r="G268" s="592"/>
      <c r="H268" s="527"/>
      <c r="I268" s="593"/>
      <c r="J268" s="592"/>
      <c r="K268" s="592"/>
      <c r="L268" s="592"/>
      <c r="M268" s="592"/>
      <c r="N268" s="592"/>
      <c r="O268" s="592"/>
      <c r="P268" s="594"/>
      <c r="Q268" s="594"/>
      <c r="R268" s="586"/>
      <c r="S268" s="586"/>
      <c r="T268" s="586"/>
      <c r="U268" s="595"/>
      <c r="V268" s="595"/>
      <c r="W268" s="594"/>
      <c r="X268" s="594"/>
      <c r="Y268" s="586"/>
      <c r="Z268" s="586"/>
      <c r="AA268" s="586"/>
      <c r="AB268" s="595"/>
      <c r="AC268" s="594"/>
      <c r="AD268" s="594"/>
      <c r="AE268" s="586"/>
      <c r="AF268" s="586"/>
      <c r="AG268" s="586"/>
      <c r="AH268" s="595"/>
    </row>
    <row r="269" spans="1:34" s="589" customFormat="1">
      <c r="A269" s="390"/>
      <c r="B269" s="424"/>
      <c r="C269" s="591"/>
      <c r="D269" s="592"/>
      <c r="E269" s="592"/>
      <c r="F269" s="592"/>
      <c r="G269" s="592"/>
      <c r="H269" s="527"/>
      <c r="I269" s="593"/>
      <c r="J269" s="592"/>
      <c r="K269" s="592"/>
      <c r="L269" s="592"/>
      <c r="M269" s="592"/>
      <c r="N269" s="592"/>
      <c r="O269" s="592"/>
      <c r="P269" s="594"/>
      <c r="Q269" s="594"/>
      <c r="R269" s="586"/>
      <c r="S269" s="586"/>
      <c r="T269" s="586"/>
      <c r="U269" s="595"/>
      <c r="V269" s="595"/>
      <c r="W269" s="594"/>
      <c r="X269" s="594"/>
      <c r="Y269" s="586"/>
      <c r="Z269" s="586"/>
      <c r="AA269" s="586"/>
      <c r="AB269" s="595"/>
      <c r="AC269" s="594"/>
      <c r="AD269" s="594"/>
      <c r="AE269" s="586"/>
      <c r="AF269" s="586"/>
      <c r="AG269" s="586"/>
      <c r="AH269" s="595"/>
    </row>
    <row r="270" spans="1:34" s="589" customFormat="1">
      <c r="A270" s="390"/>
      <c r="B270" s="424"/>
      <c r="C270" s="591"/>
      <c r="D270" s="592"/>
      <c r="E270" s="592"/>
      <c r="F270" s="592"/>
      <c r="G270" s="592"/>
      <c r="H270" s="527"/>
      <c r="I270" s="593"/>
      <c r="J270" s="592"/>
      <c r="K270" s="592"/>
      <c r="L270" s="592"/>
      <c r="M270" s="592"/>
      <c r="N270" s="592"/>
      <c r="O270" s="592"/>
      <c r="P270" s="594"/>
      <c r="Q270" s="594"/>
      <c r="R270" s="586"/>
      <c r="S270" s="586"/>
      <c r="T270" s="586"/>
      <c r="U270" s="595"/>
      <c r="V270" s="595"/>
      <c r="W270" s="594"/>
      <c r="X270" s="594"/>
      <c r="Y270" s="586"/>
      <c r="Z270" s="586"/>
      <c r="AA270" s="586"/>
      <c r="AB270" s="595"/>
      <c r="AC270" s="594"/>
      <c r="AD270" s="594"/>
      <c r="AE270" s="586"/>
      <c r="AF270" s="586"/>
      <c r="AG270" s="586"/>
      <c r="AH270" s="595"/>
    </row>
    <row r="271" spans="1:34" s="589" customFormat="1">
      <c r="A271" s="390"/>
      <c r="B271" s="424"/>
      <c r="C271" s="591"/>
      <c r="D271" s="592"/>
      <c r="E271" s="592"/>
      <c r="F271" s="592"/>
      <c r="G271" s="592"/>
      <c r="H271" s="527"/>
      <c r="I271" s="593"/>
      <c r="J271" s="592"/>
      <c r="K271" s="592"/>
      <c r="L271" s="592"/>
      <c r="M271" s="592"/>
      <c r="N271" s="592"/>
      <c r="O271" s="592"/>
      <c r="P271" s="594"/>
      <c r="Q271" s="594"/>
      <c r="R271" s="586"/>
      <c r="S271" s="586"/>
      <c r="T271" s="586"/>
      <c r="U271" s="595"/>
      <c r="V271" s="595"/>
      <c r="W271" s="594"/>
      <c r="X271" s="594"/>
      <c r="Y271" s="586"/>
      <c r="Z271" s="586"/>
      <c r="AA271" s="586"/>
      <c r="AB271" s="595"/>
      <c r="AC271" s="594"/>
      <c r="AD271" s="594"/>
      <c r="AE271" s="586"/>
      <c r="AF271" s="586"/>
      <c r="AG271" s="586"/>
      <c r="AH271" s="595"/>
    </row>
    <row r="272" spans="1:34" s="589" customFormat="1">
      <c r="A272" s="390"/>
      <c r="B272" s="424"/>
      <c r="C272" s="591"/>
      <c r="D272" s="592"/>
      <c r="E272" s="592"/>
      <c r="F272" s="592"/>
      <c r="G272" s="592"/>
      <c r="H272" s="527"/>
      <c r="I272" s="593"/>
      <c r="J272" s="592"/>
      <c r="K272" s="592"/>
      <c r="L272" s="592"/>
      <c r="M272" s="592"/>
      <c r="N272" s="592"/>
      <c r="O272" s="592"/>
      <c r="P272" s="594"/>
      <c r="Q272" s="594"/>
      <c r="R272" s="586"/>
      <c r="S272" s="586"/>
      <c r="T272" s="586"/>
      <c r="U272" s="595"/>
      <c r="V272" s="595"/>
      <c r="W272" s="594"/>
      <c r="X272" s="594"/>
      <c r="Y272" s="586"/>
      <c r="Z272" s="586"/>
      <c r="AA272" s="586"/>
      <c r="AB272" s="595"/>
      <c r="AC272" s="594"/>
      <c r="AD272" s="594"/>
      <c r="AE272" s="586"/>
      <c r="AF272" s="586"/>
      <c r="AG272" s="586"/>
      <c r="AH272" s="595"/>
    </row>
    <row r="273" spans="1:35" s="589" customFormat="1">
      <c r="A273" s="390"/>
      <c r="B273" s="424"/>
      <c r="C273" s="591"/>
      <c r="D273" s="592"/>
      <c r="E273" s="592"/>
      <c r="F273" s="592"/>
      <c r="G273" s="592"/>
      <c r="H273" s="527"/>
      <c r="I273" s="593"/>
      <c r="J273" s="592"/>
      <c r="K273" s="592"/>
      <c r="L273" s="592"/>
      <c r="M273" s="592"/>
      <c r="N273" s="592"/>
      <c r="O273" s="592"/>
      <c r="P273" s="594"/>
      <c r="Q273" s="594"/>
      <c r="R273" s="586"/>
      <c r="S273" s="586"/>
      <c r="T273" s="586"/>
      <c r="U273" s="595"/>
      <c r="V273" s="595"/>
      <c r="W273" s="594"/>
      <c r="X273" s="594"/>
      <c r="Y273" s="586"/>
      <c r="Z273" s="586"/>
      <c r="AA273" s="586"/>
      <c r="AB273" s="595"/>
      <c r="AC273" s="594"/>
      <c r="AD273" s="594"/>
      <c r="AE273" s="586"/>
      <c r="AF273" s="586"/>
      <c r="AG273" s="586"/>
      <c r="AH273" s="595"/>
    </row>
    <row r="274" spans="1:35" s="589" customFormat="1">
      <c r="A274" s="390"/>
      <c r="B274" s="424"/>
      <c r="C274" s="591"/>
      <c r="D274" s="592"/>
      <c r="E274" s="592"/>
      <c r="F274" s="592"/>
      <c r="G274" s="592"/>
      <c r="H274" s="527"/>
      <c r="I274" s="593"/>
      <c r="J274" s="592"/>
      <c r="K274" s="592"/>
      <c r="L274" s="592"/>
      <c r="M274" s="592"/>
      <c r="N274" s="592"/>
      <c r="O274" s="592"/>
      <c r="P274" s="594"/>
      <c r="Q274" s="594"/>
      <c r="R274" s="586"/>
      <c r="S274" s="586"/>
      <c r="T274" s="586"/>
      <c r="U274" s="595"/>
      <c r="V274" s="595"/>
      <c r="W274" s="594"/>
      <c r="X274" s="594"/>
      <c r="Y274" s="586"/>
      <c r="Z274" s="586"/>
      <c r="AA274" s="586"/>
      <c r="AB274" s="595"/>
      <c r="AC274" s="594"/>
      <c r="AD274" s="594"/>
      <c r="AE274" s="586"/>
      <c r="AF274" s="586"/>
      <c r="AG274" s="586"/>
      <c r="AH274" s="595"/>
    </row>
    <row r="275" spans="1:35" s="589" customFormat="1">
      <c r="A275" s="390"/>
      <c r="B275" s="424"/>
      <c r="C275" s="591"/>
      <c r="D275" s="592"/>
      <c r="E275" s="592"/>
      <c r="F275" s="592"/>
      <c r="G275" s="592"/>
      <c r="H275" s="527"/>
      <c r="I275" s="593"/>
      <c r="J275" s="592"/>
      <c r="K275" s="592"/>
      <c r="L275" s="592"/>
      <c r="M275" s="592"/>
      <c r="N275" s="592"/>
      <c r="O275" s="592"/>
      <c r="P275" s="594"/>
      <c r="Q275" s="594"/>
      <c r="R275" s="586"/>
      <c r="S275" s="586"/>
      <c r="T275" s="586"/>
      <c r="U275" s="595"/>
      <c r="V275" s="595"/>
      <c r="W275" s="594"/>
      <c r="X275" s="594"/>
      <c r="Y275" s="586"/>
      <c r="Z275" s="586"/>
      <c r="AA275" s="586"/>
      <c r="AB275" s="595"/>
      <c r="AC275" s="594"/>
      <c r="AD275" s="594"/>
      <c r="AE275" s="586"/>
      <c r="AF275" s="586"/>
      <c r="AG275" s="586"/>
      <c r="AH275" s="595"/>
    </row>
    <row r="276" spans="1:35" s="589" customFormat="1">
      <c r="A276" s="390"/>
      <c r="B276" s="424"/>
      <c r="C276" s="591"/>
      <c r="D276" s="592"/>
      <c r="E276" s="592"/>
      <c r="F276" s="592"/>
      <c r="G276" s="592"/>
      <c r="H276" s="527"/>
      <c r="I276" s="593"/>
      <c r="J276" s="592"/>
      <c r="K276" s="592"/>
      <c r="L276" s="592"/>
      <c r="M276" s="592"/>
      <c r="N276" s="592"/>
      <c r="O276" s="592"/>
      <c r="P276" s="594"/>
      <c r="Q276" s="594"/>
      <c r="R276" s="586"/>
      <c r="S276" s="586"/>
      <c r="T276" s="586"/>
      <c r="U276" s="595"/>
      <c r="V276" s="595"/>
      <c r="W276" s="594"/>
      <c r="X276" s="594"/>
      <c r="Y276" s="586"/>
      <c r="Z276" s="586"/>
      <c r="AA276" s="586"/>
      <c r="AB276" s="595"/>
      <c r="AC276" s="594"/>
      <c r="AD276" s="594"/>
      <c r="AE276" s="586"/>
      <c r="AF276" s="586"/>
      <c r="AG276" s="586"/>
      <c r="AH276" s="595"/>
    </row>
    <row r="277" spans="1:35" s="589" customFormat="1">
      <c r="A277" s="390"/>
      <c r="B277" s="424"/>
      <c r="C277" s="591"/>
      <c r="D277" s="592"/>
      <c r="E277" s="592"/>
      <c r="F277" s="592"/>
      <c r="G277" s="592"/>
      <c r="H277" s="527"/>
      <c r="I277" s="593"/>
      <c r="J277" s="592"/>
      <c r="K277" s="592"/>
      <c r="L277" s="592"/>
      <c r="M277" s="592"/>
      <c r="N277" s="592"/>
      <c r="O277" s="592"/>
      <c r="P277" s="594"/>
      <c r="Q277" s="594"/>
      <c r="R277" s="586"/>
      <c r="S277" s="586"/>
      <c r="T277" s="586"/>
      <c r="U277" s="595"/>
      <c r="V277" s="595"/>
      <c r="W277" s="594"/>
      <c r="X277" s="594"/>
      <c r="Y277" s="586"/>
      <c r="Z277" s="586"/>
      <c r="AA277" s="586"/>
      <c r="AB277" s="595"/>
      <c r="AC277" s="594"/>
      <c r="AD277" s="594"/>
      <c r="AE277" s="586"/>
      <c r="AF277" s="586"/>
      <c r="AG277" s="586"/>
      <c r="AH277" s="595"/>
    </row>
    <row r="278" spans="1:35" s="589" customFormat="1">
      <c r="A278" s="390"/>
      <c r="B278" s="424"/>
      <c r="C278" s="591"/>
      <c r="D278" s="592"/>
      <c r="E278" s="592"/>
      <c r="F278" s="592"/>
      <c r="G278" s="592"/>
      <c r="H278" s="527"/>
      <c r="I278" s="593"/>
      <c r="J278" s="592"/>
      <c r="K278" s="592"/>
      <c r="L278" s="592"/>
      <c r="M278" s="592"/>
      <c r="N278" s="592"/>
      <c r="O278" s="592"/>
      <c r="P278" s="594"/>
      <c r="Q278" s="594"/>
      <c r="R278" s="586"/>
      <c r="S278" s="586"/>
      <c r="T278" s="586"/>
      <c r="U278" s="595"/>
      <c r="V278" s="595"/>
      <c r="W278" s="594"/>
      <c r="X278" s="594"/>
      <c r="Y278" s="586"/>
      <c r="Z278" s="586"/>
      <c r="AA278" s="586"/>
      <c r="AB278" s="595"/>
      <c r="AC278" s="594"/>
      <c r="AD278" s="594"/>
      <c r="AE278" s="586"/>
      <c r="AF278" s="586"/>
      <c r="AG278" s="586"/>
      <c r="AH278" s="595"/>
    </row>
    <row r="279" spans="1:35" s="589" customFormat="1">
      <c r="A279" s="390"/>
      <c r="B279" s="424"/>
      <c r="C279" s="591"/>
      <c r="D279" s="592"/>
      <c r="E279" s="592"/>
      <c r="F279" s="592"/>
      <c r="G279" s="592"/>
      <c r="H279" s="527"/>
      <c r="I279" s="593"/>
      <c r="J279" s="592"/>
      <c r="K279" s="592"/>
      <c r="L279" s="592"/>
      <c r="M279" s="592"/>
      <c r="N279" s="592"/>
      <c r="O279" s="592"/>
      <c r="P279" s="594"/>
      <c r="Q279" s="594"/>
      <c r="R279" s="586"/>
      <c r="S279" s="586"/>
      <c r="T279" s="586"/>
      <c r="U279" s="595"/>
      <c r="V279" s="595"/>
      <c r="W279" s="594"/>
      <c r="X279" s="594"/>
      <c r="Y279" s="586"/>
      <c r="Z279" s="586"/>
      <c r="AA279" s="586"/>
      <c r="AB279" s="595"/>
      <c r="AC279" s="594"/>
      <c r="AD279" s="594"/>
      <c r="AE279" s="586"/>
      <c r="AF279" s="586"/>
      <c r="AG279" s="586"/>
      <c r="AH279" s="595"/>
    </row>
    <row r="280" spans="1:35" s="589" customFormat="1">
      <c r="A280" s="390"/>
      <c r="B280" s="424"/>
      <c r="C280" s="591"/>
      <c r="D280" s="592"/>
      <c r="E280" s="592"/>
      <c r="F280" s="592"/>
      <c r="G280" s="592"/>
      <c r="H280" s="527"/>
      <c r="I280" s="593"/>
      <c r="J280" s="592"/>
      <c r="K280" s="592"/>
      <c r="L280" s="592"/>
      <c r="M280" s="592"/>
      <c r="N280" s="592"/>
      <c r="O280" s="592"/>
      <c r="P280" s="594"/>
      <c r="Q280" s="594"/>
      <c r="R280" s="586"/>
      <c r="S280" s="586"/>
      <c r="T280" s="586"/>
      <c r="U280" s="595"/>
      <c r="V280" s="595"/>
      <c r="W280" s="594"/>
      <c r="X280" s="594"/>
      <c r="Y280" s="586"/>
      <c r="Z280" s="586"/>
      <c r="AA280" s="586"/>
      <c r="AB280" s="595"/>
      <c r="AC280" s="594"/>
      <c r="AD280" s="594"/>
      <c r="AE280" s="586"/>
      <c r="AF280" s="586"/>
      <c r="AG280" s="586"/>
      <c r="AH280" s="595"/>
    </row>
    <row r="281" spans="1:35" ht="18.75" customHeight="1">
      <c r="A281" s="596"/>
      <c r="B281" s="597" t="s">
        <v>981</v>
      </c>
      <c r="C281" s="598"/>
      <c r="D281" s="598"/>
      <c r="E281" s="598">
        <f>E282+E283</f>
        <v>194.5</v>
      </c>
      <c r="F281" s="598"/>
      <c r="G281" s="598"/>
      <c r="H281" s="598">
        <f>H282+H283</f>
        <v>81.2</v>
      </c>
      <c r="I281" s="599">
        <f>I282+I283</f>
        <v>190.6</v>
      </c>
      <c r="J281" s="598"/>
      <c r="K281" s="598"/>
      <c r="L281" s="598">
        <f>L282+L283</f>
        <v>190.5922248</v>
      </c>
      <c r="M281" s="598"/>
      <c r="N281" s="598"/>
      <c r="O281" s="598">
        <f>O282+O283</f>
        <v>190.54521217280001</v>
      </c>
      <c r="P281" s="600"/>
      <c r="Q281" s="600"/>
      <c r="R281" s="601"/>
      <c r="S281" s="601"/>
      <c r="T281" s="602"/>
      <c r="U281" s="598">
        <f>U283</f>
        <v>289.43598081279993</v>
      </c>
      <c r="V281" s="598"/>
      <c r="W281" s="600"/>
      <c r="X281" s="600"/>
      <c r="Y281" s="601"/>
      <c r="Z281" s="601"/>
      <c r="AA281" s="602"/>
      <c r="AB281" s="598">
        <f>+AB283</f>
        <v>289.43598081279993</v>
      </c>
      <c r="AC281" s="600"/>
      <c r="AD281" s="600"/>
      <c r="AE281" s="601"/>
      <c r="AF281" s="601"/>
      <c r="AG281" s="602"/>
      <c r="AH281" s="598">
        <f>+AH283</f>
        <v>289.43598081279993</v>
      </c>
      <c r="AI281" s="598">
        <f>AI282+AI283</f>
        <v>309400.00000000006</v>
      </c>
    </row>
    <row r="282" spans="1:35" ht="18.75" customHeight="1">
      <c r="A282" s="596"/>
      <c r="B282" s="597" t="s">
        <v>10</v>
      </c>
      <c r="C282" s="598"/>
      <c r="D282" s="598"/>
      <c r="E282" s="598">
        <f>E235</f>
        <v>0</v>
      </c>
      <c r="F282" s="598"/>
      <c r="G282" s="598"/>
      <c r="H282" s="598">
        <f>H235</f>
        <v>0</v>
      </c>
      <c r="I282" s="599">
        <f>I235</f>
        <v>0</v>
      </c>
      <c r="J282" s="598"/>
      <c r="K282" s="598"/>
      <c r="L282" s="598">
        <f>L235</f>
        <v>0</v>
      </c>
      <c r="M282" s="598"/>
      <c r="N282" s="598"/>
      <c r="O282" s="598">
        <f>O235</f>
        <v>0</v>
      </c>
      <c r="P282" s="600"/>
      <c r="Q282" s="600"/>
      <c r="R282" s="601"/>
      <c r="S282" s="601"/>
      <c r="T282" s="602"/>
      <c r="U282" s="598">
        <f>U235</f>
        <v>20</v>
      </c>
      <c r="V282" s="598"/>
      <c r="W282" s="600"/>
      <c r="X282" s="600"/>
      <c r="Y282" s="601"/>
      <c r="Z282" s="601"/>
      <c r="AA282" s="602"/>
      <c r="AB282" s="598">
        <f>AB235</f>
        <v>20</v>
      </c>
      <c r="AC282" s="600"/>
      <c r="AD282" s="600"/>
      <c r="AE282" s="601"/>
      <c r="AF282" s="601"/>
      <c r="AG282" s="602"/>
      <c r="AH282" s="598">
        <f>AH235</f>
        <v>20</v>
      </c>
      <c r="AI282" s="598">
        <f>MROUND(SUM(U235),0.1)*1000</f>
        <v>20000</v>
      </c>
    </row>
    <row r="283" spans="1:35" ht="18.75" customHeight="1">
      <c r="A283" s="596"/>
      <c r="B283" s="597" t="s">
        <v>82</v>
      </c>
      <c r="C283" s="598"/>
      <c r="D283" s="598"/>
      <c r="E283" s="598">
        <v>194.5</v>
      </c>
      <c r="F283" s="598"/>
      <c r="G283" s="598"/>
      <c r="H283" s="598">
        <v>81.2</v>
      </c>
      <c r="I283" s="599">
        <f>I198+I172+I103+I86+I70+I22+I15</f>
        <v>190.6</v>
      </c>
      <c r="J283" s="598"/>
      <c r="K283" s="598"/>
      <c r="L283" s="598">
        <f>L198+L172+L103+L86+L70+L22+L15</f>
        <v>190.5922248</v>
      </c>
      <c r="M283" s="598"/>
      <c r="N283" s="598"/>
      <c r="O283" s="598">
        <f>O198+O172+O103+O86+O70+O22+O15</f>
        <v>190.54521217280001</v>
      </c>
      <c r="P283" s="600"/>
      <c r="Q283" s="600"/>
      <c r="R283" s="601"/>
      <c r="S283" s="601"/>
      <c r="T283" s="602"/>
      <c r="U283" s="598">
        <f>U198+U172+U103+U86+U70+U22+U15</f>
        <v>289.43598081279993</v>
      </c>
      <c r="V283" s="598"/>
      <c r="W283" s="600"/>
      <c r="X283" s="600"/>
      <c r="Y283" s="601"/>
      <c r="Z283" s="601"/>
      <c r="AA283" s="602"/>
      <c r="AB283" s="598">
        <f>AB198+AB172+AB103+AB86+AB70+AB22+AB15</f>
        <v>289.43598081279993</v>
      </c>
      <c r="AC283" s="600"/>
      <c r="AD283" s="600"/>
      <c r="AE283" s="601"/>
      <c r="AF283" s="601"/>
      <c r="AG283" s="602"/>
      <c r="AH283" s="598">
        <f>AH198+AH172+AH103+AH86+AH70+AH22+AH15</f>
        <v>289.43598081279993</v>
      </c>
      <c r="AI283" s="598">
        <f>MROUND(SUM(U198,U172,U103,U86,U70,U22,U15),0.1)*1000</f>
        <v>289400.00000000006</v>
      </c>
    </row>
    <row r="284" spans="1:35">
      <c r="A284" s="381"/>
      <c r="B284" s="381"/>
      <c r="C284" s="381"/>
      <c r="D284" s="381"/>
      <c r="E284" s="381"/>
      <c r="F284" s="381"/>
      <c r="G284" s="381"/>
      <c r="H284" s="486"/>
      <c r="I284" s="381"/>
      <c r="J284" s="381"/>
      <c r="K284" s="381"/>
      <c r="L284" s="381"/>
      <c r="M284" s="381"/>
      <c r="N284" s="381"/>
      <c r="O284" s="381"/>
      <c r="P284" s="381"/>
      <c r="Q284" s="381"/>
      <c r="R284" s="381"/>
      <c r="S284" s="381"/>
      <c r="T284" s="487"/>
      <c r="U284" s="381"/>
      <c r="V284" s="381"/>
      <c r="W284" s="381"/>
      <c r="X284" s="381"/>
      <c r="Y284" s="381"/>
      <c r="Z284" s="381"/>
      <c r="AA284" s="487"/>
      <c r="AB284" s="381"/>
      <c r="AC284" s="381"/>
      <c r="AD284" s="381"/>
      <c r="AE284" s="381"/>
      <c r="AF284" s="381"/>
      <c r="AG284" s="487"/>
      <c r="AH284" s="381"/>
    </row>
    <row r="285" spans="1:35">
      <c r="A285" s="91" t="s">
        <v>982</v>
      </c>
    </row>
    <row r="286" spans="1:35">
      <c r="A286" s="381"/>
      <c r="B286" s="381"/>
      <c r="C286" s="381"/>
      <c r="D286" s="381"/>
      <c r="E286" s="381"/>
      <c r="F286" s="381"/>
      <c r="G286" s="381"/>
      <c r="H286" s="486"/>
      <c r="I286" s="381"/>
      <c r="J286" s="381"/>
      <c r="K286" s="381"/>
      <c r="L286" s="381"/>
      <c r="M286" s="381"/>
      <c r="N286" s="381"/>
      <c r="O286" s="381"/>
      <c r="P286" s="381"/>
      <c r="Q286" s="381"/>
      <c r="R286" s="381"/>
      <c r="S286" s="381"/>
      <c r="T286" s="487"/>
      <c r="U286" s="381"/>
      <c r="V286" s="381"/>
      <c r="W286" s="381"/>
      <c r="X286" s="381"/>
      <c r="Y286" s="381"/>
      <c r="Z286" s="381"/>
      <c r="AA286" s="487"/>
      <c r="AB286" s="381"/>
      <c r="AC286" s="381"/>
      <c r="AD286" s="381"/>
      <c r="AE286" s="381"/>
      <c r="AF286" s="381"/>
      <c r="AG286" s="487"/>
      <c r="AH286" s="381"/>
    </row>
    <row r="287" spans="1:35" ht="30.75" customHeight="1">
      <c r="A287" s="1168" t="s">
        <v>983</v>
      </c>
      <c r="B287" s="1168"/>
      <c r="C287" s="1168"/>
      <c r="D287" s="1168"/>
      <c r="E287" s="1168"/>
      <c r="F287" s="1168"/>
      <c r="G287" s="1168"/>
      <c r="H287" s="1168"/>
      <c r="I287" s="1168"/>
      <c r="J287" s="1168"/>
      <c r="K287" s="1168"/>
      <c r="L287" s="1168"/>
      <c r="M287" s="1168"/>
      <c r="N287" s="1168"/>
      <c r="O287" s="1168"/>
      <c r="P287" s="1168"/>
      <c r="Q287" s="1168"/>
      <c r="R287" s="1168"/>
      <c r="S287" s="1168"/>
      <c r="T287" s="1168"/>
      <c r="U287" s="1168"/>
      <c r="V287" s="603"/>
      <c r="W287" s="603"/>
      <c r="X287" s="603"/>
      <c r="Y287" s="603"/>
      <c r="Z287" s="603"/>
      <c r="AA287" s="603"/>
      <c r="AB287" s="603"/>
      <c r="AC287" s="603"/>
      <c r="AD287" s="603"/>
      <c r="AE287" s="603"/>
      <c r="AF287" s="603"/>
      <c r="AG287" s="603"/>
      <c r="AH287" s="603"/>
    </row>
    <row r="288" spans="1:35">
      <c r="A288" s="603"/>
      <c r="B288" s="603"/>
      <c r="C288" s="603"/>
      <c r="D288" s="603"/>
      <c r="E288" s="603"/>
      <c r="F288" s="603"/>
      <c r="G288" s="603"/>
      <c r="H288" s="604"/>
      <c r="I288" s="381"/>
      <c r="J288" s="603"/>
      <c r="K288" s="603"/>
      <c r="L288" s="603"/>
      <c r="M288" s="603"/>
      <c r="N288" s="603"/>
      <c r="O288" s="603"/>
      <c r="P288" s="603"/>
      <c r="Q288" s="603"/>
      <c r="R288" s="603"/>
      <c r="S288" s="603"/>
      <c r="T288" s="603"/>
      <c r="U288" s="603"/>
      <c r="V288" s="603"/>
      <c r="W288" s="603"/>
      <c r="X288" s="603"/>
      <c r="Y288" s="603"/>
      <c r="Z288" s="603"/>
      <c r="AA288" s="603"/>
      <c r="AB288" s="603"/>
      <c r="AC288" s="603"/>
      <c r="AD288" s="603"/>
      <c r="AE288" s="603"/>
      <c r="AF288" s="603"/>
      <c r="AG288" s="603"/>
      <c r="AH288" s="603"/>
    </row>
    <row r="289" spans="1:34">
      <c r="A289" s="603"/>
      <c r="B289" s="603"/>
      <c r="C289" s="603"/>
      <c r="D289" s="603"/>
      <c r="E289" s="603"/>
      <c r="F289" s="603"/>
      <c r="G289" s="603"/>
      <c r="H289" s="604"/>
      <c r="I289" s="381"/>
      <c r="J289" s="603"/>
      <c r="K289" s="603"/>
      <c r="L289" s="603"/>
      <c r="M289" s="603"/>
      <c r="N289" s="603"/>
      <c r="O289" s="603"/>
      <c r="P289" s="603"/>
      <c r="Q289" s="603"/>
      <c r="R289" s="603"/>
      <c r="S289" s="603"/>
      <c r="T289" s="603"/>
      <c r="U289" s="603"/>
      <c r="V289" s="603"/>
      <c r="W289" s="603"/>
      <c r="X289" s="603"/>
      <c r="Y289" s="603"/>
      <c r="Z289" s="603"/>
      <c r="AA289" s="603"/>
      <c r="AB289" s="603"/>
      <c r="AC289" s="603"/>
      <c r="AD289" s="603"/>
      <c r="AE289" s="603"/>
      <c r="AF289" s="603"/>
      <c r="AG289" s="603"/>
      <c r="AH289" s="603"/>
    </row>
    <row r="290" spans="1:34">
      <c r="A290" s="603"/>
      <c r="B290" s="603"/>
      <c r="C290" s="603"/>
      <c r="D290" s="603"/>
      <c r="E290" s="603"/>
      <c r="F290" s="603"/>
      <c r="G290" s="603"/>
      <c r="H290" s="604"/>
      <c r="I290" s="381"/>
      <c r="J290" s="603"/>
      <c r="K290" s="603"/>
      <c r="L290" s="603"/>
      <c r="M290" s="603"/>
      <c r="N290" s="603"/>
      <c r="O290" s="603"/>
      <c r="P290" s="603"/>
      <c r="Q290" s="603"/>
      <c r="R290" s="603"/>
      <c r="S290" s="603"/>
      <c r="T290" s="603"/>
      <c r="U290" s="603"/>
      <c r="V290" s="603"/>
      <c r="W290" s="603"/>
      <c r="X290" s="603"/>
      <c r="Y290" s="603"/>
      <c r="Z290" s="603"/>
      <c r="AA290" s="603"/>
      <c r="AB290" s="603"/>
      <c r="AC290" s="603"/>
      <c r="AD290" s="603"/>
      <c r="AE290" s="603"/>
      <c r="AF290" s="603"/>
      <c r="AG290" s="603"/>
      <c r="AH290" s="603"/>
    </row>
    <row r="291" spans="1:34">
      <c r="A291" s="603"/>
      <c r="B291" s="603"/>
      <c r="C291" s="603"/>
      <c r="D291" s="603"/>
      <c r="E291" s="603"/>
      <c r="F291" s="603"/>
      <c r="G291" s="603"/>
      <c r="H291" s="604"/>
      <c r="I291" s="381"/>
      <c r="J291" s="603"/>
      <c r="K291" s="603"/>
      <c r="L291" s="603"/>
      <c r="M291" s="603"/>
      <c r="N291" s="603"/>
      <c r="O291" s="603"/>
      <c r="P291" s="603"/>
      <c r="Q291" s="603"/>
      <c r="R291" s="603"/>
      <c r="S291" s="603"/>
      <c r="T291" s="603"/>
      <c r="U291" s="603"/>
      <c r="V291" s="603"/>
      <c r="W291" s="603"/>
      <c r="X291" s="603"/>
      <c r="Y291" s="603"/>
      <c r="Z291" s="603"/>
      <c r="AA291" s="603"/>
      <c r="AB291" s="603"/>
      <c r="AC291" s="603"/>
      <c r="AD291" s="603"/>
      <c r="AE291" s="603"/>
      <c r="AF291" s="603"/>
      <c r="AG291" s="603"/>
      <c r="AH291" s="603"/>
    </row>
    <row r="292" spans="1:34">
      <c r="A292" s="603"/>
      <c r="B292" s="603"/>
      <c r="C292" s="603"/>
      <c r="D292" s="603"/>
      <c r="E292" s="603"/>
      <c r="F292" s="603"/>
      <c r="G292" s="603"/>
      <c r="H292" s="604"/>
      <c r="I292" s="381"/>
      <c r="J292" s="603"/>
      <c r="K292" s="603"/>
      <c r="L292" s="603"/>
      <c r="M292" s="603"/>
      <c r="N292" s="603"/>
      <c r="O292" s="603"/>
      <c r="P292" s="603"/>
      <c r="Q292" s="603"/>
      <c r="R292" s="603"/>
      <c r="S292" s="603"/>
      <c r="T292" s="603"/>
      <c r="U292" s="603"/>
      <c r="V292" s="603"/>
      <c r="W292" s="603"/>
      <c r="X292" s="603"/>
      <c r="Y292" s="603"/>
      <c r="Z292" s="603"/>
      <c r="AA292" s="603"/>
      <c r="AB292" s="603"/>
      <c r="AC292" s="603"/>
      <c r="AD292" s="603"/>
      <c r="AE292" s="603"/>
      <c r="AF292" s="603"/>
      <c r="AG292" s="603"/>
      <c r="AH292" s="603"/>
    </row>
    <row r="293" spans="1:34">
      <c r="A293" s="603"/>
      <c r="B293" s="603"/>
      <c r="C293" s="603"/>
      <c r="D293" s="603"/>
      <c r="E293" s="603"/>
      <c r="F293" s="603"/>
      <c r="G293" s="603"/>
      <c r="H293" s="604"/>
      <c r="I293" s="381"/>
      <c r="J293" s="603"/>
      <c r="K293" s="603"/>
      <c r="L293" s="603"/>
      <c r="M293" s="603"/>
      <c r="N293" s="603"/>
      <c r="O293" s="603"/>
      <c r="P293" s="603"/>
      <c r="Q293" s="603"/>
      <c r="R293" s="603"/>
      <c r="S293" s="603"/>
      <c r="T293" s="603"/>
      <c r="U293" s="603"/>
      <c r="V293" s="603"/>
      <c r="W293" s="603"/>
      <c r="X293" s="603"/>
      <c r="Y293" s="603"/>
      <c r="Z293" s="603"/>
      <c r="AA293" s="603"/>
      <c r="AB293" s="603"/>
      <c r="AC293" s="603"/>
      <c r="AD293" s="603"/>
      <c r="AE293" s="603"/>
      <c r="AF293" s="603"/>
      <c r="AG293" s="603"/>
      <c r="AH293" s="603"/>
    </row>
    <row r="294" spans="1:34" ht="16.149999999999999" customHeight="1">
      <c r="A294" s="482" t="s">
        <v>633</v>
      </c>
      <c r="B294" s="381"/>
      <c r="C294" s="381"/>
      <c r="D294" s="381"/>
      <c r="E294" s="381"/>
      <c r="F294" s="381"/>
      <c r="G294" s="381"/>
      <c r="H294" s="486"/>
      <c r="I294" s="381"/>
      <c r="J294" s="381"/>
      <c r="K294" s="381"/>
      <c r="L294" s="381"/>
      <c r="M294" s="381"/>
      <c r="N294" s="381"/>
      <c r="O294" s="381"/>
      <c r="P294" s="1169" t="s">
        <v>634</v>
      </c>
      <c r="Q294" s="1169"/>
      <c r="R294" s="1169"/>
      <c r="S294" s="605"/>
      <c r="T294" s="606"/>
      <c r="U294" s="381"/>
      <c r="V294" s="381"/>
      <c r="W294" s="605" t="s">
        <v>634</v>
      </c>
      <c r="X294" s="381"/>
      <c r="Y294" s="381"/>
      <c r="Z294" s="605"/>
      <c r="AA294" s="606"/>
      <c r="AB294" s="381"/>
      <c r="AC294" s="605" t="s">
        <v>634</v>
      </c>
      <c r="AD294" s="381"/>
      <c r="AE294" s="381"/>
      <c r="AF294" s="605"/>
      <c r="AG294" s="606"/>
      <c r="AH294" s="381"/>
    </row>
    <row r="295" spans="1:34">
      <c r="A295" s="482"/>
      <c r="B295" s="381"/>
      <c r="C295" s="381"/>
      <c r="D295" s="381"/>
      <c r="E295" s="381"/>
      <c r="F295" s="381"/>
      <c r="G295" s="381"/>
      <c r="H295" s="486"/>
      <c r="I295" s="381"/>
      <c r="J295" s="381"/>
      <c r="K295" s="381"/>
      <c r="L295" s="381"/>
      <c r="M295" s="381"/>
      <c r="N295" s="381"/>
      <c r="O295" s="381"/>
      <c r="P295" s="381"/>
      <c r="Q295" s="381"/>
      <c r="R295" s="381"/>
      <c r="S295" s="381"/>
      <c r="T295" s="487"/>
      <c r="U295" s="381"/>
      <c r="V295" s="381"/>
      <c r="W295" s="381"/>
      <c r="X295" s="381"/>
      <c r="Y295" s="381"/>
      <c r="Z295" s="381"/>
      <c r="AA295" s="487"/>
      <c r="AB295" s="381"/>
      <c r="AC295" s="381"/>
      <c r="AD295" s="381"/>
      <c r="AE295" s="381"/>
      <c r="AF295" s="381"/>
      <c r="AG295" s="487"/>
      <c r="AH295" s="381"/>
    </row>
    <row r="296" spans="1:34" ht="16.149999999999999" customHeight="1">
      <c r="A296" s="482" t="s">
        <v>984</v>
      </c>
      <c r="B296" s="381"/>
      <c r="C296" s="381"/>
      <c r="D296" s="381"/>
      <c r="E296" s="381"/>
      <c r="F296" s="381"/>
      <c r="G296" s="381"/>
      <c r="H296" s="486"/>
      <c r="I296" s="381"/>
      <c r="J296" s="381"/>
      <c r="K296" s="381"/>
      <c r="L296" s="381"/>
      <c r="M296" s="381"/>
      <c r="N296" s="381"/>
      <c r="O296" s="381"/>
      <c r="P296" s="1169" t="s">
        <v>985</v>
      </c>
      <c r="Q296" s="1169"/>
      <c r="R296" s="1169"/>
      <c r="S296" s="605"/>
      <c r="T296" s="606"/>
      <c r="U296" s="381"/>
      <c r="V296" s="381"/>
      <c r="W296" s="605" t="s">
        <v>985</v>
      </c>
      <c r="X296" s="381"/>
      <c r="Y296" s="381"/>
      <c r="Z296" s="605"/>
      <c r="AA296" s="606"/>
      <c r="AB296" s="381"/>
      <c r="AC296" s="605" t="s">
        <v>985</v>
      </c>
      <c r="AD296" s="381"/>
      <c r="AE296" s="381"/>
      <c r="AF296" s="605"/>
      <c r="AG296" s="606"/>
      <c r="AH296" s="381"/>
    </row>
    <row r="297" spans="1:34">
      <c r="A297" s="482"/>
      <c r="B297" s="381"/>
      <c r="C297" s="381"/>
      <c r="D297" s="381"/>
      <c r="E297" s="381"/>
      <c r="F297" s="381"/>
      <c r="G297" s="381"/>
      <c r="H297" s="486"/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487"/>
      <c r="U297" s="381"/>
      <c r="V297" s="381"/>
      <c r="W297" s="381"/>
      <c r="X297" s="381"/>
      <c r="Y297" s="381"/>
      <c r="Z297" s="381"/>
      <c r="AA297" s="487"/>
      <c r="AB297" s="381"/>
      <c r="AC297" s="381"/>
      <c r="AD297" s="381"/>
      <c r="AE297" s="381"/>
      <c r="AF297" s="381"/>
      <c r="AG297" s="487"/>
      <c r="AH297" s="381"/>
    </row>
    <row r="298" spans="1:34">
      <c r="A298" s="381"/>
      <c r="B298" s="381"/>
      <c r="C298" s="381"/>
      <c r="D298" s="381"/>
      <c r="E298" s="381"/>
      <c r="F298" s="381"/>
      <c r="G298" s="381"/>
      <c r="H298" s="486"/>
      <c r="I298" s="381"/>
      <c r="J298" s="381"/>
      <c r="K298" s="381"/>
      <c r="L298" s="381"/>
      <c r="M298" s="381"/>
      <c r="N298" s="381"/>
      <c r="O298" s="381"/>
      <c r="P298" s="381"/>
      <c r="Q298" s="381"/>
      <c r="R298" s="381"/>
      <c r="S298" s="381"/>
      <c r="T298" s="487"/>
      <c r="U298" s="381"/>
      <c r="V298" s="381"/>
      <c r="W298" s="381"/>
      <c r="X298" s="381"/>
      <c r="Y298" s="381"/>
      <c r="Z298" s="381"/>
      <c r="AA298" s="487"/>
      <c r="AB298" s="381"/>
      <c r="AC298" s="381"/>
      <c r="AD298" s="381"/>
      <c r="AE298" s="381"/>
      <c r="AF298" s="381"/>
      <c r="AG298" s="487"/>
      <c r="AH298" s="381"/>
    </row>
    <row r="299" spans="1:34">
      <c r="A299" s="482" t="s">
        <v>986</v>
      </c>
      <c r="B299" s="381"/>
      <c r="C299" s="381"/>
      <c r="D299" s="381"/>
      <c r="E299" s="381"/>
      <c r="F299" s="381"/>
      <c r="G299" s="381"/>
      <c r="H299" s="486"/>
      <c r="I299" s="381"/>
      <c r="J299" s="381"/>
      <c r="K299" s="381"/>
      <c r="L299" s="381"/>
      <c r="M299" s="381"/>
      <c r="N299" s="381"/>
      <c r="O299" s="381"/>
      <c r="P299" s="381"/>
      <c r="Q299" s="381"/>
      <c r="R299" s="381"/>
      <c r="S299" s="381"/>
      <c r="T299" s="487"/>
      <c r="U299" s="381"/>
      <c r="V299" s="381"/>
      <c r="W299" s="381"/>
      <c r="X299" s="381"/>
      <c r="Y299" s="381"/>
      <c r="Z299" s="381"/>
      <c r="AA299" s="487"/>
      <c r="AB299" s="381"/>
      <c r="AC299" s="381"/>
      <c r="AD299" s="381"/>
      <c r="AE299" s="381"/>
      <c r="AF299" s="381"/>
      <c r="AG299" s="487"/>
      <c r="AH299" s="381"/>
    </row>
    <row r="300" spans="1:34">
      <c r="A300" s="1168" t="s">
        <v>987</v>
      </c>
      <c r="B300" s="1168"/>
      <c r="C300" s="381"/>
      <c r="D300" s="381"/>
      <c r="E300" s="381"/>
      <c r="F300" s="381"/>
      <c r="G300" s="381"/>
      <c r="H300" s="486"/>
      <c r="I300" s="381"/>
      <c r="J300" s="381"/>
      <c r="K300" s="381"/>
      <c r="L300" s="381"/>
      <c r="M300" s="381"/>
      <c r="N300" s="381"/>
      <c r="O300" s="381"/>
      <c r="P300" s="381"/>
      <c r="Q300" s="381"/>
      <c r="R300" s="381"/>
      <c r="S300" s="381"/>
      <c r="T300" s="487"/>
      <c r="U300" s="381"/>
      <c r="V300" s="381"/>
      <c r="W300" s="381"/>
      <c r="X300" s="381"/>
      <c r="Y300" s="381"/>
      <c r="Z300" s="381"/>
      <c r="AA300" s="487"/>
      <c r="AB300" s="381"/>
      <c r="AC300" s="381"/>
      <c r="AD300" s="381"/>
      <c r="AE300" s="381"/>
      <c r="AF300" s="381"/>
      <c r="AG300" s="487"/>
      <c r="AH300" s="381"/>
    </row>
    <row r="301" spans="1:34">
      <c r="A301" s="607" t="s">
        <v>988</v>
      </c>
    </row>
    <row r="304" spans="1:34" ht="18" customHeight="1"/>
  </sheetData>
  <autoFilter ref="A28:AI267"/>
  <mergeCells count="23">
    <mergeCell ref="B8:U8"/>
    <mergeCell ref="AE6:AH6"/>
    <mergeCell ref="AE1:AH1"/>
    <mergeCell ref="AE2:AH2"/>
    <mergeCell ref="AE3:AH3"/>
    <mergeCell ref="AE4:AH4"/>
    <mergeCell ref="AE5:AH5"/>
    <mergeCell ref="A300:B300"/>
    <mergeCell ref="AE7:AH7"/>
    <mergeCell ref="A9:U9"/>
    <mergeCell ref="A12:A13"/>
    <mergeCell ref="B12:B13"/>
    <mergeCell ref="C12:C13"/>
    <mergeCell ref="D12:D13"/>
    <mergeCell ref="E12:H12"/>
    <mergeCell ref="I12:L12"/>
    <mergeCell ref="M12:O12"/>
    <mergeCell ref="P12:V12"/>
    <mergeCell ref="W12:AB12"/>
    <mergeCell ref="AC12:AH12"/>
    <mergeCell ref="A287:U287"/>
    <mergeCell ref="P294:R294"/>
    <mergeCell ref="P296:R29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Y113"/>
  <sheetViews>
    <sheetView zoomScale="73" zoomScaleNormal="73" workbookViewId="0">
      <pane ySplit="6" topLeftCell="A79" activePane="bottomLeft" state="frozen"/>
      <selection activeCell="V104" sqref="V104"/>
      <selection pane="bottomLeft" sqref="A1:C1"/>
    </sheetView>
  </sheetViews>
  <sheetFormatPr defaultRowHeight="15.75" outlineLevelRow="1"/>
  <cols>
    <col min="1" max="1" width="8.42578125" style="94" customWidth="1"/>
    <col min="2" max="2" width="76.140625" style="94" customWidth="1"/>
    <col min="3" max="3" width="13.28515625" style="94" customWidth="1"/>
    <col min="4" max="4" width="15.5703125" style="94" hidden="1" customWidth="1"/>
    <col min="5" max="6" width="12.28515625" style="94" hidden="1" customWidth="1"/>
    <col min="7" max="7" width="14" style="94" hidden="1" customWidth="1"/>
    <col min="8" max="8" width="14.5703125" style="94" hidden="1" customWidth="1"/>
    <col min="9" max="10" width="12.28515625" style="94" hidden="1" customWidth="1"/>
    <col min="11" max="11" width="15.28515625" style="94" hidden="1" customWidth="1"/>
    <col min="12" max="13" width="12.28515625" style="94" hidden="1" customWidth="1"/>
    <col min="14" max="14" width="14.85546875" style="94" hidden="1" customWidth="1"/>
    <col min="15" max="15" width="12.85546875" style="94" customWidth="1"/>
    <col min="16" max="16" width="13.7109375" style="94" customWidth="1"/>
    <col min="17" max="17" width="13.42578125" style="94" customWidth="1"/>
    <col min="18" max="18" width="12.28515625" style="94" customWidth="1"/>
    <col min="19" max="19" width="16.28515625" style="94" customWidth="1"/>
    <col min="20" max="20" width="12" style="670" customWidth="1"/>
    <col min="21" max="21" width="15.7109375" style="671" customWidth="1"/>
    <col min="22" max="22" width="16.42578125" style="671" customWidth="1"/>
    <col min="23" max="26" width="12.28515625" style="94" hidden="1" customWidth="1"/>
    <col min="27" max="27" width="14.5703125" style="94" hidden="1" customWidth="1"/>
    <col min="28" max="28" width="12.28515625" style="670" hidden="1" customWidth="1"/>
    <col min="29" max="29" width="15.140625" style="671" hidden="1" customWidth="1"/>
    <col min="30" max="30" width="13.28515625" style="94" hidden="1" customWidth="1"/>
    <col min="31" max="33" width="12.28515625" style="94" hidden="1" customWidth="1"/>
    <col min="34" max="34" width="15" style="94" hidden="1" customWidth="1"/>
    <col min="35" max="35" width="12.28515625" style="670" hidden="1" customWidth="1"/>
    <col min="36" max="36" width="14.7109375" style="671" hidden="1" customWidth="1"/>
    <col min="37" max="37" width="9.140625" style="94" customWidth="1"/>
    <col min="38" max="256" width="9.140625" style="94"/>
    <col min="257" max="257" width="8.42578125" style="94" customWidth="1"/>
    <col min="258" max="258" width="76.140625" style="94" customWidth="1"/>
    <col min="259" max="259" width="13.28515625" style="94" customWidth="1"/>
    <col min="260" max="270" width="0" style="94" hidden="1" customWidth="1"/>
    <col min="271" max="271" width="12.85546875" style="94" customWidth="1"/>
    <col min="272" max="272" width="13.7109375" style="94" customWidth="1"/>
    <col min="273" max="273" width="13.42578125" style="94" customWidth="1"/>
    <col min="274" max="274" width="12.28515625" style="94" customWidth="1"/>
    <col min="275" max="275" width="16.28515625" style="94" customWidth="1"/>
    <col min="276" max="276" width="12" style="94" customWidth="1"/>
    <col min="277" max="277" width="15.7109375" style="94" customWidth="1"/>
    <col min="278" max="278" width="16.42578125" style="94" customWidth="1"/>
    <col min="279" max="292" width="0" style="94" hidden="1" customWidth="1"/>
    <col min="293" max="293" width="9.140625" style="94" customWidth="1"/>
    <col min="294" max="512" width="9.140625" style="94"/>
    <col min="513" max="513" width="8.42578125" style="94" customWidth="1"/>
    <col min="514" max="514" width="76.140625" style="94" customWidth="1"/>
    <col min="515" max="515" width="13.28515625" style="94" customWidth="1"/>
    <col min="516" max="526" width="0" style="94" hidden="1" customWidth="1"/>
    <col min="527" max="527" width="12.85546875" style="94" customWidth="1"/>
    <col min="528" max="528" width="13.7109375" style="94" customWidth="1"/>
    <col min="529" max="529" width="13.42578125" style="94" customWidth="1"/>
    <col min="530" max="530" width="12.28515625" style="94" customWidth="1"/>
    <col min="531" max="531" width="16.28515625" style="94" customWidth="1"/>
    <col min="532" max="532" width="12" style="94" customWidth="1"/>
    <col min="533" max="533" width="15.7109375" style="94" customWidth="1"/>
    <col min="534" max="534" width="16.42578125" style="94" customWidth="1"/>
    <col min="535" max="548" width="0" style="94" hidden="1" customWidth="1"/>
    <col min="549" max="549" width="9.140625" style="94" customWidth="1"/>
    <col min="550" max="768" width="9.140625" style="94"/>
    <col min="769" max="769" width="8.42578125" style="94" customWidth="1"/>
    <col min="770" max="770" width="76.140625" style="94" customWidth="1"/>
    <col min="771" max="771" width="13.28515625" style="94" customWidth="1"/>
    <col min="772" max="782" width="0" style="94" hidden="1" customWidth="1"/>
    <col min="783" max="783" width="12.85546875" style="94" customWidth="1"/>
    <col min="784" max="784" width="13.7109375" style="94" customWidth="1"/>
    <col min="785" max="785" width="13.42578125" style="94" customWidth="1"/>
    <col min="786" max="786" width="12.28515625" style="94" customWidth="1"/>
    <col min="787" max="787" width="16.28515625" style="94" customWidth="1"/>
    <col min="788" max="788" width="12" style="94" customWidth="1"/>
    <col min="789" max="789" width="15.7109375" style="94" customWidth="1"/>
    <col min="790" max="790" width="16.42578125" style="94" customWidth="1"/>
    <col min="791" max="804" width="0" style="94" hidden="1" customWidth="1"/>
    <col min="805" max="805" width="9.140625" style="94" customWidth="1"/>
    <col min="806" max="1024" width="9.140625" style="94"/>
    <col min="1025" max="1025" width="8.42578125" style="94" customWidth="1"/>
    <col min="1026" max="1026" width="76.140625" style="94" customWidth="1"/>
    <col min="1027" max="1027" width="13.28515625" style="94" customWidth="1"/>
    <col min="1028" max="1038" width="0" style="94" hidden="1" customWidth="1"/>
    <col min="1039" max="1039" width="12.85546875" style="94" customWidth="1"/>
    <col min="1040" max="1040" width="13.7109375" style="94" customWidth="1"/>
    <col min="1041" max="1041" width="13.42578125" style="94" customWidth="1"/>
    <col min="1042" max="1042" width="12.28515625" style="94" customWidth="1"/>
    <col min="1043" max="1043" width="16.28515625" style="94" customWidth="1"/>
    <col min="1044" max="1044" width="12" style="94" customWidth="1"/>
    <col min="1045" max="1045" width="15.7109375" style="94" customWidth="1"/>
    <col min="1046" max="1046" width="16.42578125" style="94" customWidth="1"/>
    <col min="1047" max="1060" width="0" style="94" hidden="1" customWidth="1"/>
    <col min="1061" max="1061" width="9.140625" style="94" customWidth="1"/>
    <col min="1062" max="1280" width="9.140625" style="94"/>
    <col min="1281" max="1281" width="8.42578125" style="94" customWidth="1"/>
    <col min="1282" max="1282" width="76.140625" style="94" customWidth="1"/>
    <col min="1283" max="1283" width="13.28515625" style="94" customWidth="1"/>
    <col min="1284" max="1294" width="0" style="94" hidden="1" customWidth="1"/>
    <col min="1295" max="1295" width="12.85546875" style="94" customWidth="1"/>
    <col min="1296" max="1296" width="13.7109375" style="94" customWidth="1"/>
    <col min="1297" max="1297" width="13.42578125" style="94" customWidth="1"/>
    <col min="1298" max="1298" width="12.28515625" style="94" customWidth="1"/>
    <col min="1299" max="1299" width="16.28515625" style="94" customWidth="1"/>
    <col min="1300" max="1300" width="12" style="94" customWidth="1"/>
    <col min="1301" max="1301" width="15.7109375" style="94" customWidth="1"/>
    <col min="1302" max="1302" width="16.42578125" style="94" customWidth="1"/>
    <col min="1303" max="1316" width="0" style="94" hidden="1" customWidth="1"/>
    <col min="1317" max="1317" width="9.140625" style="94" customWidth="1"/>
    <col min="1318" max="1536" width="9.140625" style="94"/>
    <col min="1537" max="1537" width="8.42578125" style="94" customWidth="1"/>
    <col min="1538" max="1538" width="76.140625" style="94" customWidth="1"/>
    <col min="1539" max="1539" width="13.28515625" style="94" customWidth="1"/>
    <col min="1540" max="1550" width="0" style="94" hidden="1" customWidth="1"/>
    <col min="1551" max="1551" width="12.85546875" style="94" customWidth="1"/>
    <col min="1552" max="1552" width="13.7109375" style="94" customWidth="1"/>
    <col min="1553" max="1553" width="13.42578125" style="94" customWidth="1"/>
    <col min="1554" max="1554" width="12.28515625" style="94" customWidth="1"/>
    <col min="1555" max="1555" width="16.28515625" style="94" customWidth="1"/>
    <col min="1556" max="1556" width="12" style="94" customWidth="1"/>
    <col min="1557" max="1557" width="15.7109375" style="94" customWidth="1"/>
    <col min="1558" max="1558" width="16.42578125" style="94" customWidth="1"/>
    <col min="1559" max="1572" width="0" style="94" hidden="1" customWidth="1"/>
    <col min="1573" max="1573" width="9.140625" style="94" customWidth="1"/>
    <col min="1574" max="1792" width="9.140625" style="94"/>
    <col min="1793" max="1793" width="8.42578125" style="94" customWidth="1"/>
    <col min="1794" max="1794" width="76.140625" style="94" customWidth="1"/>
    <col min="1795" max="1795" width="13.28515625" style="94" customWidth="1"/>
    <col min="1796" max="1806" width="0" style="94" hidden="1" customWidth="1"/>
    <col min="1807" max="1807" width="12.85546875" style="94" customWidth="1"/>
    <col min="1808" max="1808" width="13.7109375" style="94" customWidth="1"/>
    <col min="1809" max="1809" width="13.42578125" style="94" customWidth="1"/>
    <col min="1810" max="1810" width="12.28515625" style="94" customWidth="1"/>
    <col min="1811" max="1811" width="16.28515625" style="94" customWidth="1"/>
    <col min="1812" max="1812" width="12" style="94" customWidth="1"/>
    <col min="1813" max="1813" width="15.7109375" style="94" customWidth="1"/>
    <col min="1814" max="1814" width="16.42578125" style="94" customWidth="1"/>
    <col min="1815" max="1828" width="0" style="94" hidden="1" customWidth="1"/>
    <col min="1829" max="1829" width="9.140625" style="94" customWidth="1"/>
    <col min="1830" max="2048" width="9.140625" style="94"/>
    <col min="2049" max="2049" width="8.42578125" style="94" customWidth="1"/>
    <col min="2050" max="2050" width="76.140625" style="94" customWidth="1"/>
    <col min="2051" max="2051" width="13.28515625" style="94" customWidth="1"/>
    <col min="2052" max="2062" width="0" style="94" hidden="1" customWidth="1"/>
    <col min="2063" max="2063" width="12.85546875" style="94" customWidth="1"/>
    <col min="2064" max="2064" width="13.7109375" style="94" customWidth="1"/>
    <col min="2065" max="2065" width="13.42578125" style="94" customWidth="1"/>
    <col min="2066" max="2066" width="12.28515625" style="94" customWidth="1"/>
    <col min="2067" max="2067" width="16.28515625" style="94" customWidth="1"/>
    <col min="2068" max="2068" width="12" style="94" customWidth="1"/>
    <col min="2069" max="2069" width="15.7109375" style="94" customWidth="1"/>
    <col min="2070" max="2070" width="16.42578125" style="94" customWidth="1"/>
    <col min="2071" max="2084" width="0" style="94" hidden="1" customWidth="1"/>
    <col min="2085" max="2085" width="9.140625" style="94" customWidth="1"/>
    <col min="2086" max="2304" width="9.140625" style="94"/>
    <col min="2305" max="2305" width="8.42578125" style="94" customWidth="1"/>
    <col min="2306" max="2306" width="76.140625" style="94" customWidth="1"/>
    <col min="2307" max="2307" width="13.28515625" style="94" customWidth="1"/>
    <col min="2308" max="2318" width="0" style="94" hidden="1" customWidth="1"/>
    <col min="2319" max="2319" width="12.85546875" style="94" customWidth="1"/>
    <col min="2320" max="2320" width="13.7109375" style="94" customWidth="1"/>
    <col min="2321" max="2321" width="13.42578125" style="94" customWidth="1"/>
    <col min="2322" max="2322" width="12.28515625" style="94" customWidth="1"/>
    <col min="2323" max="2323" width="16.28515625" style="94" customWidth="1"/>
    <col min="2324" max="2324" width="12" style="94" customWidth="1"/>
    <col min="2325" max="2325" width="15.7109375" style="94" customWidth="1"/>
    <col min="2326" max="2326" width="16.42578125" style="94" customWidth="1"/>
    <col min="2327" max="2340" width="0" style="94" hidden="1" customWidth="1"/>
    <col min="2341" max="2341" width="9.140625" style="94" customWidth="1"/>
    <col min="2342" max="2560" width="9.140625" style="94"/>
    <col min="2561" max="2561" width="8.42578125" style="94" customWidth="1"/>
    <col min="2562" max="2562" width="76.140625" style="94" customWidth="1"/>
    <col min="2563" max="2563" width="13.28515625" style="94" customWidth="1"/>
    <col min="2564" max="2574" width="0" style="94" hidden="1" customWidth="1"/>
    <col min="2575" max="2575" width="12.85546875" style="94" customWidth="1"/>
    <col min="2576" max="2576" width="13.7109375" style="94" customWidth="1"/>
    <col min="2577" max="2577" width="13.42578125" style="94" customWidth="1"/>
    <col min="2578" max="2578" width="12.28515625" style="94" customWidth="1"/>
    <col min="2579" max="2579" width="16.28515625" style="94" customWidth="1"/>
    <col min="2580" max="2580" width="12" style="94" customWidth="1"/>
    <col min="2581" max="2581" width="15.7109375" style="94" customWidth="1"/>
    <col min="2582" max="2582" width="16.42578125" style="94" customWidth="1"/>
    <col min="2583" max="2596" width="0" style="94" hidden="1" customWidth="1"/>
    <col min="2597" max="2597" width="9.140625" style="94" customWidth="1"/>
    <col min="2598" max="2816" width="9.140625" style="94"/>
    <col min="2817" max="2817" width="8.42578125" style="94" customWidth="1"/>
    <col min="2818" max="2818" width="76.140625" style="94" customWidth="1"/>
    <col min="2819" max="2819" width="13.28515625" style="94" customWidth="1"/>
    <col min="2820" max="2830" width="0" style="94" hidden="1" customWidth="1"/>
    <col min="2831" max="2831" width="12.85546875" style="94" customWidth="1"/>
    <col min="2832" max="2832" width="13.7109375" style="94" customWidth="1"/>
    <col min="2833" max="2833" width="13.42578125" style="94" customWidth="1"/>
    <col min="2834" max="2834" width="12.28515625" style="94" customWidth="1"/>
    <col min="2835" max="2835" width="16.28515625" style="94" customWidth="1"/>
    <col min="2836" max="2836" width="12" style="94" customWidth="1"/>
    <col min="2837" max="2837" width="15.7109375" style="94" customWidth="1"/>
    <col min="2838" max="2838" width="16.42578125" style="94" customWidth="1"/>
    <col min="2839" max="2852" width="0" style="94" hidden="1" customWidth="1"/>
    <col min="2853" max="2853" width="9.140625" style="94" customWidth="1"/>
    <col min="2854" max="3072" width="9.140625" style="94"/>
    <col min="3073" max="3073" width="8.42578125" style="94" customWidth="1"/>
    <col min="3074" max="3074" width="76.140625" style="94" customWidth="1"/>
    <col min="3075" max="3075" width="13.28515625" style="94" customWidth="1"/>
    <col min="3076" max="3086" width="0" style="94" hidden="1" customWidth="1"/>
    <col min="3087" max="3087" width="12.85546875" style="94" customWidth="1"/>
    <col min="3088" max="3088" width="13.7109375" style="94" customWidth="1"/>
    <col min="3089" max="3089" width="13.42578125" style="94" customWidth="1"/>
    <col min="3090" max="3090" width="12.28515625" style="94" customWidth="1"/>
    <col min="3091" max="3091" width="16.28515625" style="94" customWidth="1"/>
    <col min="3092" max="3092" width="12" style="94" customWidth="1"/>
    <col min="3093" max="3093" width="15.7109375" style="94" customWidth="1"/>
    <col min="3094" max="3094" width="16.42578125" style="94" customWidth="1"/>
    <col min="3095" max="3108" width="0" style="94" hidden="1" customWidth="1"/>
    <col min="3109" max="3109" width="9.140625" style="94" customWidth="1"/>
    <col min="3110" max="3328" width="9.140625" style="94"/>
    <col min="3329" max="3329" width="8.42578125" style="94" customWidth="1"/>
    <col min="3330" max="3330" width="76.140625" style="94" customWidth="1"/>
    <col min="3331" max="3331" width="13.28515625" style="94" customWidth="1"/>
    <col min="3332" max="3342" width="0" style="94" hidden="1" customWidth="1"/>
    <col min="3343" max="3343" width="12.85546875" style="94" customWidth="1"/>
    <col min="3344" max="3344" width="13.7109375" style="94" customWidth="1"/>
    <col min="3345" max="3345" width="13.42578125" style="94" customWidth="1"/>
    <col min="3346" max="3346" width="12.28515625" style="94" customWidth="1"/>
    <col min="3347" max="3347" width="16.28515625" style="94" customWidth="1"/>
    <col min="3348" max="3348" width="12" style="94" customWidth="1"/>
    <col min="3349" max="3349" width="15.7109375" style="94" customWidth="1"/>
    <col min="3350" max="3350" width="16.42578125" style="94" customWidth="1"/>
    <col min="3351" max="3364" width="0" style="94" hidden="1" customWidth="1"/>
    <col min="3365" max="3365" width="9.140625" style="94" customWidth="1"/>
    <col min="3366" max="3584" width="9.140625" style="94"/>
    <col min="3585" max="3585" width="8.42578125" style="94" customWidth="1"/>
    <col min="3586" max="3586" width="76.140625" style="94" customWidth="1"/>
    <col min="3587" max="3587" width="13.28515625" style="94" customWidth="1"/>
    <col min="3588" max="3598" width="0" style="94" hidden="1" customWidth="1"/>
    <col min="3599" max="3599" width="12.85546875" style="94" customWidth="1"/>
    <col min="3600" max="3600" width="13.7109375" style="94" customWidth="1"/>
    <col min="3601" max="3601" width="13.42578125" style="94" customWidth="1"/>
    <col min="3602" max="3602" width="12.28515625" style="94" customWidth="1"/>
    <col min="3603" max="3603" width="16.28515625" style="94" customWidth="1"/>
    <col min="3604" max="3604" width="12" style="94" customWidth="1"/>
    <col min="3605" max="3605" width="15.7109375" style="94" customWidth="1"/>
    <col min="3606" max="3606" width="16.42578125" style="94" customWidth="1"/>
    <col min="3607" max="3620" width="0" style="94" hidden="1" customWidth="1"/>
    <col min="3621" max="3621" width="9.140625" style="94" customWidth="1"/>
    <col min="3622" max="3840" width="9.140625" style="94"/>
    <col min="3841" max="3841" width="8.42578125" style="94" customWidth="1"/>
    <col min="3842" max="3842" width="76.140625" style="94" customWidth="1"/>
    <col min="3843" max="3843" width="13.28515625" style="94" customWidth="1"/>
    <col min="3844" max="3854" width="0" style="94" hidden="1" customWidth="1"/>
    <col min="3855" max="3855" width="12.85546875" style="94" customWidth="1"/>
    <col min="3856" max="3856" width="13.7109375" style="94" customWidth="1"/>
    <col min="3857" max="3857" width="13.42578125" style="94" customWidth="1"/>
    <col min="3858" max="3858" width="12.28515625" style="94" customWidth="1"/>
    <col min="3859" max="3859" width="16.28515625" style="94" customWidth="1"/>
    <col min="3860" max="3860" width="12" style="94" customWidth="1"/>
    <col min="3861" max="3861" width="15.7109375" style="94" customWidth="1"/>
    <col min="3862" max="3862" width="16.42578125" style="94" customWidth="1"/>
    <col min="3863" max="3876" width="0" style="94" hidden="1" customWidth="1"/>
    <col min="3877" max="3877" width="9.140625" style="94" customWidth="1"/>
    <col min="3878" max="4096" width="9.140625" style="94"/>
    <col min="4097" max="4097" width="8.42578125" style="94" customWidth="1"/>
    <col min="4098" max="4098" width="76.140625" style="94" customWidth="1"/>
    <col min="4099" max="4099" width="13.28515625" style="94" customWidth="1"/>
    <col min="4100" max="4110" width="0" style="94" hidden="1" customWidth="1"/>
    <col min="4111" max="4111" width="12.85546875" style="94" customWidth="1"/>
    <col min="4112" max="4112" width="13.7109375" style="94" customWidth="1"/>
    <col min="4113" max="4113" width="13.42578125" style="94" customWidth="1"/>
    <col min="4114" max="4114" width="12.28515625" style="94" customWidth="1"/>
    <col min="4115" max="4115" width="16.28515625" style="94" customWidth="1"/>
    <col min="4116" max="4116" width="12" style="94" customWidth="1"/>
    <col min="4117" max="4117" width="15.7109375" style="94" customWidth="1"/>
    <col min="4118" max="4118" width="16.42578125" style="94" customWidth="1"/>
    <col min="4119" max="4132" width="0" style="94" hidden="1" customWidth="1"/>
    <col min="4133" max="4133" width="9.140625" style="94" customWidth="1"/>
    <col min="4134" max="4352" width="9.140625" style="94"/>
    <col min="4353" max="4353" width="8.42578125" style="94" customWidth="1"/>
    <col min="4354" max="4354" width="76.140625" style="94" customWidth="1"/>
    <col min="4355" max="4355" width="13.28515625" style="94" customWidth="1"/>
    <col min="4356" max="4366" width="0" style="94" hidden="1" customWidth="1"/>
    <col min="4367" max="4367" width="12.85546875" style="94" customWidth="1"/>
    <col min="4368" max="4368" width="13.7109375" style="94" customWidth="1"/>
    <col min="4369" max="4369" width="13.42578125" style="94" customWidth="1"/>
    <col min="4370" max="4370" width="12.28515625" style="94" customWidth="1"/>
    <col min="4371" max="4371" width="16.28515625" style="94" customWidth="1"/>
    <col min="4372" max="4372" width="12" style="94" customWidth="1"/>
    <col min="4373" max="4373" width="15.7109375" style="94" customWidth="1"/>
    <col min="4374" max="4374" width="16.42578125" style="94" customWidth="1"/>
    <col min="4375" max="4388" width="0" style="94" hidden="1" customWidth="1"/>
    <col min="4389" max="4389" width="9.140625" style="94" customWidth="1"/>
    <col min="4390" max="4608" width="9.140625" style="94"/>
    <col min="4609" max="4609" width="8.42578125" style="94" customWidth="1"/>
    <col min="4610" max="4610" width="76.140625" style="94" customWidth="1"/>
    <col min="4611" max="4611" width="13.28515625" style="94" customWidth="1"/>
    <col min="4612" max="4622" width="0" style="94" hidden="1" customWidth="1"/>
    <col min="4623" max="4623" width="12.85546875" style="94" customWidth="1"/>
    <col min="4624" max="4624" width="13.7109375" style="94" customWidth="1"/>
    <col min="4625" max="4625" width="13.42578125" style="94" customWidth="1"/>
    <col min="4626" max="4626" width="12.28515625" style="94" customWidth="1"/>
    <col min="4627" max="4627" width="16.28515625" style="94" customWidth="1"/>
    <col min="4628" max="4628" width="12" style="94" customWidth="1"/>
    <col min="4629" max="4629" width="15.7109375" style="94" customWidth="1"/>
    <col min="4630" max="4630" width="16.42578125" style="94" customWidth="1"/>
    <col min="4631" max="4644" width="0" style="94" hidden="1" customWidth="1"/>
    <col min="4645" max="4645" width="9.140625" style="94" customWidth="1"/>
    <col min="4646" max="4864" width="9.140625" style="94"/>
    <col min="4865" max="4865" width="8.42578125" style="94" customWidth="1"/>
    <col min="4866" max="4866" width="76.140625" style="94" customWidth="1"/>
    <col min="4867" max="4867" width="13.28515625" style="94" customWidth="1"/>
    <col min="4868" max="4878" width="0" style="94" hidden="1" customWidth="1"/>
    <col min="4879" max="4879" width="12.85546875" style="94" customWidth="1"/>
    <col min="4880" max="4880" width="13.7109375" style="94" customWidth="1"/>
    <col min="4881" max="4881" width="13.42578125" style="94" customWidth="1"/>
    <col min="4882" max="4882" width="12.28515625" style="94" customWidth="1"/>
    <col min="4883" max="4883" width="16.28515625" style="94" customWidth="1"/>
    <col min="4884" max="4884" width="12" style="94" customWidth="1"/>
    <col min="4885" max="4885" width="15.7109375" style="94" customWidth="1"/>
    <col min="4886" max="4886" width="16.42578125" style="94" customWidth="1"/>
    <col min="4887" max="4900" width="0" style="94" hidden="1" customWidth="1"/>
    <col min="4901" max="4901" width="9.140625" style="94" customWidth="1"/>
    <col min="4902" max="5120" width="9.140625" style="94"/>
    <col min="5121" max="5121" width="8.42578125" style="94" customWidth="1"/>
    <col min="5122" max="5122" width="76.140625" style="94" customWidth="1"/>
    <col min="5123" max="5123" width="13.28515625" style="94" customWidth="1"/>
    <col min="5124" max="5134" width="0" style="94" hidden="1" customWidth="1"/>
    <col min="5135" max="5135" width="12.85546875" style="94" customWidth="1"/>
    <col min="5136" max="5136" width="13.7109375" style="94" customWidth="1"/>
    <col min="5137" max="5137" width="13.42578125" style="94" customWidth="1"/>
    <col min="5138" max="5138" width="12.28515625" style="94" customWidth="1"/>
    <col min="5139" max="5139" width="16.28515625" style="94" customWidth="1"/>
    <col min="5140" max="5140" width="12" style="94" customWidth="1"/>
    <col min="5141" max="5141" width="15.7109375" style="94" customWidth="1"/>
    <col min="5142" max="5142" width="16.42578125" style="94" customWidth="1"/>
    <col min="5143" max="5156" width="0" style="94" hidden="1" customWidth="1"/>
    <col min="5157" max="5157" width="9.140625" style="94" customWidth="1"/>
    <col min="5158" max="5376" width="9.140625" style="94"/>
    <col min="5377" max="5377" width="8.42578125" style="94" customWidth="1"/>
    <col min="5378" max="5378" width="76.140625" style="94" customWidth="1"/>
    <col min="5379" max="5379" width="13.28515625" style="94" customWidth="1"/>
    <col min="5380" max="5390" width="0" style="94" hidden="1" customWidth="1"/>
    <col min="5391" max="5391" width="12.85546875" style="94" customWidth="1"/>
    <col min="5392" max="5392" width="13.7109375" style="94" customWidth="1"/>
    <col min="5393" max="5393" width="13.42578125" style="94" customWidth="1"/>
    <col min="5394" max="5394" width="12.28515625" style="94" customWidth="1"/>
    <col min="5395" max="5395" width="16.28515625" style="94" customWidth="1"/>
    <col min="5396" max="5396" width="12" style="94" customWidth="1"/>
    <col min="5397" max="5397" width="15.7109375" style="94" customWidth="1"/>
    <col min="5398" max="5398" width="16.42578125" style="94" customWidth="1"/>
    <col min="5399" max="5412" width="0" style="94" hidden="1" customWidth="1"/>
    <col min="5413" max="5413" width="9.140625" style="94" customWidth="1"/>
    <col min="5414" max="5632" width="9.140625" style="94"/>
    <col min="5633" max="5633" width="8.42578125" style="94" customWidth="1"/>
    <col min="5634" max="5634" width="76.140625" style="94" customWidth="1"/>
    <col min="5635" max="5635" width="13.28515625" style="94" customWidth="1"/>
    <col min="5636" max="5646" width="0" style="94" hidden="1" customWidth="1"/>
    <col min="5647" max="5647" width="12.85546875" style="94" customWidth="1"/>
    <col min="5648" max="5648" width="13.7109375" style="94" customWidth="1"/>
    <col min="5649" max="5649" width="13.42578125" style="94" customWidth="1"/>
    <col min="5650" max="5650" width="12.28515625" style="94" customWidth="1"/>
    <col min="5651" max="5651" width="16.28515625" style="94" customWidth="1"/>
    <col min="5652" max="5652" width="12" style="94" customWidth="1"/>
    <col min="5653" max="5653" width="15.7109375" style="94" customWidth="1"/>
    <col min="5654" max="5654" width="16.42578125" style="94" customWidth="1"/>
    <col min="5655" max="5668" width="0" style="94" hidden="1" customWidth="1"/>
    <col min="5669" max="5669" width="9.140625" style="94" customWidth="1"/>
    <col min="5670" max="5888" width="9.140625" style="94"/>
    <col min="5889" max="5889" width="8.42578125" style="94" customWidth="1"/>
    <col min="5890" max="5890" width="76.140625" style="94" customWidth="1"/>
    <col min="5891" max="5891" width="13.28515625" style="94" customWidth="1"/>
    <col min="5892" max="5902" width="0" style="94" hidden="1" customWidth="1"/>
    <col min="5903" max="5903" width="12.85546875" style="94" customWidth="1"/>
    <col min="5904" max="5904" width="13.7109375" style="94" customWidth="1"/>
    <col min="5905" max="5905" width="13.42578125" style="94" customWidth="1"/>
    <col min="5906" max="5906" width="12.28515625" style="94" customWidth="1"/>
    <col min="5907" max="5907" width="16.28515625" style="94" customWidth="1"/>
    <col min="5908" max="5908" width="12" style="94" customWidth="1"/>
    <col min="5909" max="5909" width="15.7109375" style="94" customWidth="1"/>
    <col min="5910" max="5910" width="16.42578125" style="94" customWidth="1"/>
    <col min="5911" max="5924" width="0" style="94" hidden="1" customWidth="1"/>
    <col min="5925" max="5925" width="9.140625" style="94" customWidth="1"/>
    <col min="5926" max="6144" width="9.140625" style="94"/>
    <col min="6145" max="6145" width="8.42578125" style="94" customWidth="1"/>
    <col min="6146" max="6146" width="76.140625" style="94" customWidth="1"/>
    <col min="6147" max="6147" width="13.28515625" style="94" customWidth="1"/>
    <col min="6148" max="6158" width="0" style="94" hidden="1" customWidth="1"/>
    <col min="6159" max="6159" width="12.85546875" style="94" customWidth="1"/>
    <col min="6160" max="6160" width="13.7109375" style="94" customWidth="1"/>
    <col min="6161" max="6161" width="13.42578125" style="94" customWidth="1"/>
    <col min="6162" max="6162" width="12.28515625" style="94" customWidth="1"/>
    <col min="6163" max="6163" width="16.28515625" style="94" customWidth="1"/>
    <col min="6164" max="6164" width="12" style="94" customWidth="1"/>
    <col min="6165" max="6165" width="15.7109375" style="94" customWidth="1"/>
    <col min="6166" max="6166" width="16.42578125" style="94" customWidth="1"/>
    <col min="6167" max="6180" width="0" style="94" hidden="1" customWidth="1"/>
    <col min="6181" max="6181" width="9.140625" style="94" customWidth="1"/>
    <col min="6182" max="6400" width="9.140625" style="94"/>
    <col min="6401" max="6401" width="8.42578125" style="94" customWidth="1"/>
    <col min="6402" max="6402" width="76.140625" style="94" customWidth="1"/>
    <col min="6403" max="6403" width="13.28515625" style="94" customWidth="1"/>
    <col min="6404" max="6414" width="0" style="94" hidden="1" customWidth="1"/>
    <col min="6415" max="6415" width="12.85546875" style="94" customWidth="1"/>
    <col min="6416" max="6416" width="13.7109375" style="94" customWidth="1"/>
    <col min="6417" max="6417" width="13.42578125" style="94" customWidth="1"/>
    <col min="6418" max="6418" width="12.28515625" style="94" customWidth="1"/>
    <col min="6419" max="6419" width="16.28515625" style="94" customWidth="1"/>
    <col min="6420" max="6420" width="12" style="94" customWidth="1"/>
    <col min="6421" max="6421" width="15.7109375" style="94" customWidth="1"/>
    <col min="6422" max="6422" width="16.42578125" style="94" customWidth="1"/>
    <col min="6423" max="6436" width="0" style="94" hidden="1" customWidth="1"/>
    <col min="6437" max="6437" width="9.140625" style="94" customWidth="1"/>
    <col min="6438" max="6656" width="9.140625" style="94"/>
    <col min="6657" max="6657" width="8.42578125" style="94" customWidth="1"/>
    <col min="6658" max="6658" width="76.140625" style="94" customWidth="1"/>
    <col min="6659" max="6659" width="13.28515625" style="94" customWidth="1"/>
    <col min="6660" max="6670" width="0" style="94" hidden="1" customWidth="1"/>
    <col min="6671" max="6671" width="12.85546875" style="94" customWidth="1"/>
    <col min="6672" max="6672" width="13.7109375" style="94" customWidth="1"/>
    <col min="6673" max="6673" width="13.42578125" style="94" customWidth="1"/>
    <col min="6674" max="6674" width="12.28515625" style="94" customWidth="1"/>
    <col min="6675" max="6675" width="16.28515625" style="94" customWidth="1"/>
    <col min="6676" max="6676" width="12" style="94" customWidth="1"/>
    <col min="6677" max="6677" width="15.7109375" style="94" customWidth="1"/>
    <col min="6678" max="6678" width="16.42578125" style="94" customWidth="1"/>
    <col min="6679" max="6692" width="0" style="94" hidden="1" customWidth="1"/>
    <col min="6693" max="6693" width="9.140625" style="94" customWidth="1"/>
    <col min="6694" max="6912" width="9.140625" style="94"/>
    <col min="6913" max="6913" width="8.42578125" style="94" customWidth="1"/>
    <col min="6914" max="6914" width="76.140625" style="94" customWidth="1"/>
    <col min="6915" max="6915" width="13.28515625" style="94" customWidth="1"/>
    <col min="6916" max="6926" width="0" style="94" hidden="1" customWidth="1"/>
    <col min="6927" max="6927" width="12.85546875" style="94" customWidth="1"/>
    <col min="6928" max="6928" width="13.7109375" style="94" customWidth="1"/>
    <col min="6929" max="6929" width="13.42578125" style="94" customWidth="1"/>
    <col min="6930" max="6930" width="12.28515625" style="94" customWidth="1"/>
    <col min="6931" max="6931" width="16.28515625" style="94" customWidth="1"/>
    <col min="6932" max="6932" width="12" style="94" customWidth="1"/>
    <col min="6933" max="6933" width="15.7109375" style="94" customWidth="1"/>
    <col min="6934" max="6934" width="16.42578125" style="94" customWidth="1"/>
    <col min="6935" max="6948" width="0" style="94" hidden="1" customWidth="1"/>
    <col min="6949" max="6949" width="9.140625" style="94" customWidth="1"/>
    <col min="6950" max="7168" width="9.140625" style="94"/>
    <col min="7169" max="7169" width="8.42578125" style="94" customWidth="1"/>
    <col min="7170" max="7170" width="76.140625" style="94" customWidth="1"/>
    <col min="7171" max="7171" width="13.28515625" style="94" customWidth="1"/>
    <col min="7172" max="7182" width="0" style="94" hidden="1" customWidth="1"/>
    <col min="7183" max="7183" width="12.85546875" style="94" customWidth="1"/>
    <col min="7184" max="7184" width="13.7109375" style="94" customWidth="1"/>
    <col min="7185" max="7185" width="13.42578125" style="94" customWidth="1"/>
    <col min="7186" max="7186" width="12.28515625" style="94" customWidth="1"/>
    <col min="7187" max="7187" width="16.28515625" style="94" customWidth="1"/>
    <col min="7188" max="7188" width="12" style="94" customWidth="1"/>
    <col min="7189" max="7189" width="15.7109375" style="94" customWidth="1"/>
    <col min="7190" max="7190" width="16.42578125" style="94" customWidth="1"/>
    <col min="7191" max="7204" width="0" style="94" hidden="1" customWidth="1"/>
    <col min="7205" max="7205" width="9.140625" style="94" customWidth="1"/>
    <col min="7206" max="7424" width="9.140625" style="94"/>
    <col min="7425" max="7425" width="8.42578125" style="94" customWidth="1"/>
    <col min="7426" max="7426" width="76.140625" style="94" customWidth="1"/>
    <col min="7427" max="7427" width="13.28515625" style="94" customWidth="1"/>
    <col min="7428" max="7438" width="0" style="94" hidden="1" customWidth="1"/>
    <col min="7439" max="7439" width="12.85546875" style="94" customWidth="1"/>
    <col min="7440" max="7440" width="13.7109375" style="94" customWidth="1"/>
    <col min="7441" max="7441" width="13.42578125" style="94" customWidth="1"/>
    <col min="7442" max="7442" width="12.28515625" style="94" customWidth="1"/>
    <col min="7443" max="7443" width="16.28515625" style="94" customWidth="1"/>
    <col min="7444" max="7444" width="12" style="94" customWidth="1"/>
    <col min="7445" max="7445" width="15.7109375" style="94" customWidth="1"/>
    <col min="7446" max="7446" width="16.42578125" style="94" customWidth="1"/>
    <col min="7447" max="7460" width="0" style="94" hidden="1" customWidth="1"/>
    <col min="7461" max="7461" width="9.140625" style="94" customWidth="1"/>
    <col min="7462" max="7680" width="9.140625" style="94"/>
    <col min="7681" max="7681" width="8.42578125" style="94" customWidth="1"/>
    <col min="7682" max="7682" width="76.140625" style="94" customWidth="1"/>
    <col min="7683" max="7683" width="13.28515625" style="94" customWidth="1"/>
    <col min="7684" max="7694" width="0" style="94" hidden="1" customWidth="1"/>
    <col min="7695" max="7695" width="12.85546875" style="94" customWidth="1"/>
    <col min="7696" max="7696" width="13.7109375" style="94" customWidth="1"/>
    <col min="7697" max="7697" width="13.42578125" style="94" customWidth="1"/>
    <col min="7698" max="7698" width="12.28515625" style="94" customWidth="1"/>
    <col min="7699" max="7699" width="16.28515625" style="94" customWidth="1"/>
    <col min="7700" max="7700" width="12" style="94" customWidth="1"/>
    <col min="7701" max="7701" width="15.7109375" style="94" customWidth="1"/>
    <col min="7702" max="7702" width="16.42578125" style="94" customWidth="1"/>
    <col min="7703" max="7716" width="0" style="94" hidden="1" customWidth="1"/>
    <col min="7717" max="7717" width="9.140625" style="94" customWidth="1"/>
    <col min="7718" max="7936" width="9.140625" style="94"/>
    <col min="7937" max="7937" width="8.42578125" style="94" customWidth="1"/>
    <col min="7938" max="7938" width="76.140625" style="94" customWidth="1"/>
    <col min="7939" max="7939" width="13.28515625" style="94" customWidth="1"/>
    <col min="7940" max="7950" width="0" style="94" hidden="1" customWidth="1"/>
    <col min="7951" max="7951" width="12.85546875" style="94" customWidth="1"/>
    <col min="7952" max="7952" width="13.7109375" style="94" customWidth="1"/>
    <col min="7953" max="7953" width="13.42578125" style="94" customWidth="1"/>
    <col min="7954" max="7954" width="12.28515625" style="94" customWidth="1"/>
    <col min="7955" max="7955" width="16.28515625" style="94" customWidth="1"/>
    <col min="7956" max="7956" width="12" style="94" customWidth="1"/>
    <col min="7957" max="7957" width="15.7109375" style="94" customWidth="1"/>
    <col min="7958" max="7958" width="16.42578125" style="94" customWidth="1"/>
    <col min="7959" max="7972" width="0" style="94" hidden="1" customWidth="1"/>
    <col min="7973" max="7973" width="9.140625" style="94" customWidth="1"/>
    <col min="7974" max="8192" width="9.140625" style="94"/>
    <col min="8193" max="8193" width="8.42578125" style="94" customWidth="1"/>
    <col min="8194" max="8194" width="76.140625" style="94" customWidth="1"/>
    <col min="8195" max="8195" width="13.28515625" style="94" customWidth="1"/>
    <col min="8196" max="8206" width="0" style="94" hidden="1" customWidth="1"/>
    <col min="8207" max="8207" width="12.85546875" style="94" customWidth="1"/>
    <col min="8208" max="8208" width="13.7109375" style="94" customWidth="1"/>
    <col min="8209" max="8209" width="13.42578125" style="94" customWidth="1"/>
    <col min="8210" max="8210" width="12.28515625" style="94" customWidth="1"/>
    <col min="8211" max="8211" width="16.28515625" style="94" customWidth="1"/>
    <col min="8212" max="8212" width="12" style="94" customWidth="1"/>
    <col min="8213" max="8213" width="15.7109375" style="94" customWidth="1"/>
    <col min="8214" max="8214" width="16.42578125" style="94" customWidth="1"/>
    <col min="8215" max="8228" width="0" style="94" hidden="1" customWidth="1"/>
    <col min="8229" max="8229" width="9.140625" style="94" customWidth="1"/>
    <col min="8230" max="8448" width="9.140625" style="94"/>
    <col min="8449" max="8449" width="8.42578125" style="94" customWidth="1"/>
    <col min="8450" max="8450" width="76.140625" style="94" customWidth="1"/>
    <col min="8451" max="8451" width="13.28515625" style="94" customWidth="1"/>
    <col min="8452" max="8462" width="0" style="94" hidden="1" customWidth="1"/>
    <col min="8463" max="8463" width="12.85546875" style="94" customWidth="1"/>
    <col min="8464" max="8464" width="13.7109375" style="94" customWidth="1"/>
    <col min="8465" max="8465" width="13.42578125" style="94" customWidth="1"/>
    <col min="8466" max="8466" width="12.28515625" style="94" customWidth="1"/>
    <col min="8467" max="8467" width="16.28515625" style="94" customWidth="1"/>
    <col min="8468" max="8468" width="12" style="94" customWidth="1"/>
    <col min="8469" max="8469" width="15.7109375" style="94" customWidth="1"/>
    <col min="8470" max="8470" width="16.42578125" style="94" customWidth="1"/>
    <col min="8471" max="8484" width="0" style="94" hidden="1" customWidth="1"/>
    <col min="8485" max="8485" width="9.140625" style="94" customWidth="1"/>
    <col min="8486" max="8704" width="9.140625" style="94"/>
    <col min="8705" max="8705" width="8.42578125" style="94" customWidth="1"/>
    <col min="8706" max="8706" width="76.140625" style="94" customWidth="1"/>
    <col min="8707" max="8707" width="13.28515625" style="94" customWidth="1"/>
    <col min="8708" max="8718" width="0" style="94" hidden="1" customWidth="1"/>
    <col min="8719" max="8719" width="12.85546875" style="94" customWidth="1"/>
    <col min="8720" max="8720" width="13.7109375" style="94" customWidth="1"/>
    <col min="8721" max="8721" width="13.42578125" style="94" customWidth="1"/>
    <col min="8722" max="8722" width="12.28515625" style="94" customWidth="1"/>
    <col min="8723" max="8723" width="16.28515625" style="94" customWidth="1"/>
    <col min="8724" max="8724" width="12" style="94" customWidth="1"/>
    <col min="8725" max="8725" width="15.7109375" style="94" customWidth="1"/>
    <col min="8726" max="8726" width="16.42578125" style="94" customWidth="1"/>
    <col min="8727" max="8740" width="0" style="94" hidden="1" customWidth="1"/>
    <col min="8741" max="8741" width="9.140625" style="94" customWidth="1"/>
    <col min="8742" max="8960" width="9.140625" style="94"/>
    <col min="8961" max="8961" width="8.42578125" style="94" customWidth="1"/>
    <col min="8962" max="8962" width="76.140625" style="94" customWidth="1"/>
    <col min="8963" max="8963" width="13.28515625" style="94" customWidth="1"/>
    <col min="8964" max="8974" width="0" style="94" hidden="1" customWidth="1"/>
    <col min="8975" max="8975" width="12.85546875" style="94" customWidth="1"/>
    <col min="8976" max="8976" width="13.7109375" style="94" customWidth="1"/>
    <col min="8977" max="8977" width="13.42578125" style="94" customWidth="1"/>
    <col min="8978" max="8978" width="12.28515625" style="94" customWidth="1"/>
    <col min="8979" max="8979" width="16.28515625" style="94" customWidth="1"/>
    <col min="8980" max="8980" width="12" style="94" customWidth="1"/>
    <col min="8981" max="8981" width="15.7109375" style="94" customWidth="1"/>
    <col min="8982" max="8982" width="16.42578125" style="94" customWidth="1"/>
    <col min="8983" max="8996" width="0" style="94" hidden="1" customWidth="1"/>
    <col min="8997" max="8997" width="9.140625" style="94" customWidth="1"/>
    <col min="8998" max="9216" width="9.140625" style="94"/>
    <col min="9217" max="9217" width="8.42578125" style="94" customWidth="1"/>
    <col min="9218" max="9218" width="76.140625" style="94" customWidth="1"/>
    <col min="9219" max="9219" width="13.28515625" style="94" customWidth="1"/>
    <col min="9220" max="9230" width="0" style="94" hidden="1" customWidth="1"/>
    <col min="9231" max="9231" width="12.85546875" style="94" customWidth="1"/>
    <col min="9232" max="9232" width="13.7109375" style="94" customWidth="1"/>
    <col min="9233" max="9233" width="13.42578125" style="94" customWidth="1"/>
    <col min="9234" max="9234" width="12.28515625" style="94" customWidth="1"/>
    <col min="9235" max="9235" width="16.28515625" style="94" customWidth="1"/>
    <col min="9236" max="9236" width="12" style="94" customWidth="1"/>
    <col min="9237" max="9237" width="15.7109375" style="94" customWidth="1"/>
    <col min="9238" max="9238" width="16.42578125" style="94" customWidth="1"/>
    <col min="9239" max="9252" width="0" style="94" hidden="1" customWidth="1"/>
    <col min="9253" max="9253" width="9.140625" style="94" customWidth="1"/>
    <col min="9254" max="9472" width="9.140625" style="94"/>
    <col min="9473" max="9473" width="8.42578125" style="94" customWidth="1"/>
    <col min="9474" max="9474" width="76.140625" style="94" customWidth="1"/>
    <col min="9475" max="9475" width="13.28515625" style="94" customWidth="1"/>
    <col min="9476" max="9486" width="0" style="94" hidden="1" customWidth="1"/>
    <col min="9487" max="9487" width="12.85546875" style="94" customWidth="1"/>
    <col min="9488" max="9488" width="13.7109375" style="94" customWidth="1"/>
    <col min="9489" max="9489" width="13.42578125" style="94" customWidth="1"/>
    <col min="9490" max="9490" width="12.28515625" style="94" customWidth="1"/>
    <col min="9491" max="9491" width="16.28515625" style="94" customWidth="1"/>
    <col min="9492" max="9492" width="12" style="94" customWidth="1"/>
    <col min="9493" max="9493" width="15.7109375" style="94" customWidth="1"/>
    <col min="9494" max="9494" width="16.42578125" style="94" customWidth="1"/>
    <col min="9495" max="9508" width="0" style="94" hidden="1" customWidth="1"/>
    <col min="9509" max="9509" width="9.140625" style="94" customWidth="1"/>
    <col min="9510" max="9728" width="9.140625" style="94"/>
    <col min="9729" max="9729" width="8.42578125" style="94" customWidth="1"/>
    <col min="9730" max="9730" width="76.140625" style="94" customWidth="1"/>
    <col min="9731" max="9731" width="13.28515625" style="94" customWidth="1"/>
    <col min="9732" max="9742" width="0" style="94" hidden="1" customWidth="1"/>
    <col min="9743" max="9743" width="12.85546875" style="94" customWidth="1"/>
    <col min="9744" max="9744" width="13.7109375" style="94" customWidth="1"/>
    <col min="9745" max="9745" width="13.42578125" style="94" customWidth="1"/>
    <col min="9746" max="9746" width="12.28515625" style="94" customWidth="1"/>
    <col min="9747" max="9747" width="16.28515625" style="94" customWidth="1"/>
    <col min="9748" max="9748" width="12" style="94" customWidth="1"/>
    <col min="9749" max="9749" width="15.7109375" style="94" customWidth="1"/>
    <col min="9750" max="9750" width="16.42578125" style="94" customWidth="1"/>
    <col min="9751" max="9764" width="0" style="94" hidden="1" customWidth="1"/>
    <col min="9765" max="9765" width="9.140625" style="94" customWidth="1"/>
    <col min="9766" max="9984" width="9.140625" style="94"/>
    <col min="9985" max="9985" width="8.42578125" style="94" customWidth="1"/>
    <col min="9986" max="9986" width="76.140625" style="94" customWidth="1"/>
    <col min="9987" max="9987" width="13.28515625" style="94" customWidth="1"/>
    <col min="9988" max="9998" width="0" style="94" hidden="1" customWidth="1"/>
    <col min="9999" max="9999" width="12.85546875" style="94" customWidth="1"/>
    <col min="10000" max="10000" width="13.7109375" style="94" customWidth="1"/>
    <col min="10001" max="10001" width="13.42578125" style="94" customWidth="1"/>
    <col min="10002" max="10002" width="12.28515625" style="94" customWidth="1"/>
    <col min="10003" max="10003" width="16.28515625" style="94" customWidth="1"/>
    <col min="10004" max="10004" width="12" style="94" customWidth="1"/>
    <col min="10005" max="10005" width="15.7109375" style="94" customWidth="1"/>
    <col min="10006" max="10006" width="16.42578125" style="94" customWidth="1"/>
    <col min="10007" max="10020" width="0" style="94" hidden="1" customWidth="1"/>
    <col min="10021" max="10021" width="9.140625" style="94" customWidth="1"/>
    <col min="10022" max="10240" width="9.140625" style="94"/>
    <col min="10241" max="10241" width="8.42578125" style="94" customWidth="1"/>
    <col min="10242" max="10242" width="76.140625" style="94" customWidth="1"/>
    <col min="10243" max="10243" width="13.28515625" style="94" customWidth="1"/>
    <col min="10244" max="10254" width="0" style="94" hidden="1" customWidth="1"/>
    <col min="10255" max="10255" width="12.85546875" style="94" customWidth="1"/>
    <col min="10256" max="10256" width="13.7109375" style="94" customWidth="1"/>
    <col min="10257" max="10257" width="13.42578125" style="94" customWidth="1"/>
    <col min="10258" max="10258" width="12.28515625" style="94" customWidth="1"/>
    <col min="10259" max="10259" width="16.28515625" style="94" customWidth="1"/>
    <col min="10260" max="10260" width="12" style="94" customWidth="1"/>
    <col min="10261" max="10261" width="15.7109375" style="94" customWidth="1"/>
    <col min="10262" max="10262" width="16.42578125" style="94" customWidth="1"/>
    <col min="10263" max="10276" width="0" style="94" hidden="1" customWidth="1"/>
    <col min="10277" max="10277" width="9.140625" style="94" customWidth="1"/>
    <col min="10278" max="10496" width="9.140625" style="94"/>
    <col min="10497" max="10497" width="8.42578125" style="94" customWidth="1"/>
    <col min="10498" max="10498" width="76.140625" style="94" customWidth="1"/>
    <col min="10499" max="10499" width="13.28515625" style="94" customWidth="1"/>
    <col min="10500" max="10510" width="0" style="94" hidden="1" customWidth="1"/>
    <col min="10511" max="10511" width="12.85546875" style="94" customWidth="1"/>
    <col min="10512" max="10512" width="13.7109375" style="94" customWidth="1"/>
    <col min="10513" max="10513" width="13.42578125" style="94" customWidth="1"/>
    <col min="10514" max="10514" width="12.28515625" style="94" customWidth="1"/>
    <col min="10515" max="10515" width="16.28515625" style="94" customWidth="1"/>
    <col min="10516" max="10516" width="12" style="94" customWidth="1"/>
    <col min="10517" max="10517" width="15.7109375" style="94" customWidth="1"/>
    <col min="10518" max="10518" width="16.42578125" style="94" customWidth="1"/>
    <col min="10519" max="10532" width="0" style="94" hidden="1" customWidth="1"/>
    <col min="10533" max="10533" width="9.140625" style="94" customWidth="1"/>
    <col min="10534" max="10752" width="9.140625" style="94"/>
    <col min="10753" max="10753" width="8.42578125" style="94" customWidth="1"/>
    <col min="10754" max="10754" width="76.140625" style="94" customWidth="1"/>
    <col min="10755" max="10755" width="13.28515625" style="94" customWidth="1"/>
    <col min="10756" max="10766" width="0" style="94" hidden="1" customWidth="1"/>
    <col min="10767" max="10767" width="12.85546875" style="94" customWidth="1"/>
    <col min="10768" max="10768" width="13.7109375" style="94" customWidth="1"/>
    <col min="10769" max="10769" width="13.42578125" style="94" customWidth="1"/>
    <col min="10770" max="10770" width="12.28515625" style="94" customWidth="1"/>
    <col min="10771" max="10771" width="16.28515625" style="94" customWidth="1"/>
    <col min="10772" max="10772" width="12" style="94" customWidth="1"/>
    <col min="10773" max="10773" width="15.7109375" style="94" customWidth="1"/>
    <col min="10774" max="10774" width="16.42578125" style="94" customWidth="1"/>
    <col min="10775" max="10788" width="0" style="94" hidden="1" customWidth="1"/>
    <col min="10789" max="10789" width="9.140625" style="94" customWidth="1"/>
    <col min="10790" max="11008" width="9.140625" style="94"/>
    <col min="11009" max="11009" width="8.42578125" style="94" customWidth="1"/>
    <col min="11010" max="11010" width="76.140625" style="94" customWidth="1"/>
    <col min="11011" max="11011" width="13.28515625" style="94" customWidth="1"/>
    <col min="11012" max="11022" width="0" style="94" hidden="1" customWidth="1"/>
    <col min="11023" max="11023" width="12.85546875" style="94" customWidth="1"/>
    <col min="11024" max="11024" width="13.7109375" style="94" customWidth="1"/>
    <col min="11025" max="11025" width="13.42578125" style="94" customWidth="1"/>
    <col min="11026" max="11026" width="12.28515625" style="94" customWidth="1"/>
    <col min="11027" max="11027" width="16.28515625" style="94" customWidth="1"/>
    <col min="11028" max="11028" width="12" style="94" customWidth="1"/>
    <col min="11029" max="11029" width="15.7109375" style="94" customWidth="1"/>
    <col min="11030" max="11030" width="16.42578125" style="94" customWidth="1"/>
    <col min="11031" max="11044" width="0" style="94" hidden="1" customWidth="1"/>
    <col min="11045" max="11045" width="9.140625" style="94" customWidth="1"/>
    <col min="11046" max="11264" width="9.140625" style="94"/>
    <col min="11265" max="11265" width="8.42578125" style="94" customWidth="1"/>
    <col min="11266" max="11266" width="76.140625" style="94" customWidth="1"/>
    <col min="11267" max="11267" width="13.28515625" style="94" customWidth="1"/>
    <col min="11268" max="11278" width="0" style="94" hidden="1" customWidth="1"/>
    <col min="11279" max="11279" width="12.85546875" style="94" customWidth="1"/>
    <col min="11280" max="11280" width="13.7109375" style="94" customWidth="1"/>
    <col min="11281" max="11281" width="13.42578125" style="94" customWidth="1"/>
    <col min="11282" max="11282" width="12.28515625" style="94" customWidth="1"/>
    <col min="11283" max="11283" width="16.28515625" style="94" customWidth="1"/>
    <col min="11284" max="11284" width="12" style="94" customWidth="1"/>
    <col min="11285" max="11285" width="15.7109375" style="94" customWidth="1"/>
    <col min="11286" max="11286" width="16.42578125" style="94" customWidth="1"/>
    <col min="11287" max="11300" width="0" style="94" hidden="1" customWidth="1"/>
    <col min="11301" max="11301" width="9.140625" style="94" customWidth="1"/>
    <col min="11302" max="11520" width="9.140625" style="94"/>
    <col min="11521" max="11521" width="8.42578125" style="94" customWidth="1"/>
    <col min="11522" max="11522" width="76.140625" style="94" customWidth="1"/>
    <col min="11523" max="11523" width="13.28515625" style="94" customWidth="1"/>
    <col min="11524" max="11534" width="0" style="94" hidden="1" customWidth="1"/>
    <col min="11535" max="11535" width="12.85546875" style="94" customWidth="1"/>
    <col min="11536" max="11536" width="13.7109375" style="94" customWidth="1"/>
    <col min="11537" max="11537" width="13.42578125" style="94" customWidth="1"/>
    <col min="11538" max="11538" width="12.28515625" style="94" customWidth="1"/>
    <col min="11539" max="11539" width="16.28515625" style="94" customWidth="1"/>
    <col min="11540" max="11540" width="12" style="94" customWidth="1"/>
    <col min="11541" max="11541" width="15.7109375" style="94" customWidth="1"/>
    <col min="11542" max="11542" width="16.42578125" style="94" customWidth="1"/>
    <col min="11543" max="11556" width="0" style="94" hidden="1" customWidth="1"/>
    <col min="11557" max="11557" width="9.140625" style="94" customWidth="1"/>
    <col min="11558" max="11776" width="9.140625" style="94"/>
    <col min="11777" max="11777" width="8.42578125" style="94" customWidth="1"/>
    <col min="11778" max="11778" width="76.140625" style="94" customWidth="1"/>
    <col min="11779" max="11779" width="13.28515625" style="94" customWidth="1"/>
    <col min="11780" max="11790" width="0" style="94" hidden="1" customWidth="1"/>
    <col min="11791" max="11791" width="12.85546875" style="94" customWidth="1"/>
    <col min="11792" max="11792" width="13.7109375" style="94" customWidth="1"/>
    <col min="11793" max="11793" width="13.42578125" style="94" customWidth="1"/>
    <col min="11794" max="11794" width="12.28515625" style="94" customWidth="1"/>
    <col min="11795" max="11795" width="16.28515625" style="94" customWidth="1"/>
    <col min="11796" max="11796" width="12" style="94" customWidth="1"/>
    <col min="11797" max="11797" width="15.7109375" style="94" customWidth="1"/>
    <col min="11798" max="11798" width="16.42578125" style="94" customWidth="1"/>
    <col min="11799" max="11812" width="0" style="94" hidden="1" customWidth="1"/>
    <col min="11813" max="11813" width="9.140625" style="94" customWidth="1"/>
    <col min="11814" max="12032" width="9.140625" style="94"/>
    <col min="12033" max="12033" width="8.42578125" style="94" customWidth="1"/>
    <col min="12034" max="12034" width="76.140625" style="94" customWidth="1"/>
    <col min="12035" max="12035" width="13.28515625" style="94" customWidth="1"/>
    <col min="12036" max="12046" width="0" style="94" hidden="1" customWidth="1"/>
    <col min="12047" max="12047" width="12.85546875" style="94" customWidth="1"/>
    <col min="12048" max="12048" width="13.7109375" style="94" customWidth="1"/>
    <col min="12049" max="12049" width="13.42578125" style="94" customWidth="1"/>
    <col min="12050" max="12050" width="12.28515625" style="94" customWidth="1"/>
    <col min="12051" max="12051" width="16.28515625" style="94" customWidth="1"/>
    <col min="12052" max="12052" width="12" style="94" customWidth="1"/>
    <col min="12053" max="12053" width="15.7109375" style="94" customWidth="1"/>
    <col min="12054" max="12054" width="16.42578125" style="94" customWidth="1"/>
    <col min="12055" max="12068" width="0" style="94" hidden="1" customWidth="1"/>
    <col min="12069" max="12069" width="9.140625" style="94" customWidth="1"/>
    <col min="12070" max="12288" width="9.140625" style="94"/>
    <col min="12289" max="12289" width="8.42578125" style="94" customWidth="1"/>
    <col min="12290" max="12290" width="76.140625" style="94" customWidth="1"/>
    <col min="12291" max="12291" width="13.28515625" style="94" customWidth="1"/>
    <col min="12292" max="12302" width="0" style="94" hidden="1" customWidth="1"/>
    <col min="12303" max="12303" width="12.85546875" style="94" customWidth="1"/>
    <col min="12304" max="12304" width="13.7109375" style="94" customWidth="1"/>
    <col min="12305" max="12305" width="13.42578125" style="94" customWidth="1"/>
    <col min="12306" max="12306" width="12.28515625" style="94" customWidth="1"/>
    <col min="12307" max="12307" width="16.28515625" style="94" customWidth="1"/>
    <col min="12308" max="12308" width="12" style="94" customWidth="1"/>
    <col min="12309" max="12309" width="15.7109375" style="94" customWidth="1"/>
    <col min="12310" max="12310" width="16.42578125" style="94" customWidth="1"/>
    <col min="12311" max="12324" width="0" style="94" hidden="1" customWidth="1"/>
    <col min="12325" max="12325" width="9.140625" style="94" customWidth="1"/>
    <col min="12326" max="12544" width="9.140625" style="94"/>
    <col min="12545" max="12545" width="8.42578125" style="94" customWidth="1"/>
    <col min="12546" max="12546" width="76.140625" style="94" customWidth="1"/>
    <col min="12547" max="12547" width="13.28515625" style="94" customWidth="1"/>
    <col min="12548" max="12558" width="0" style="94" hidden="1" customWidth="1"/>
    <col min="12559" max="12559" width="12.85546875" style="94" customWidth="1"/>
    <col min="12560" max="12560" width="13.7109375" style="94" customWidth="1"/>
    <col min="12561" max="12561" width="13.42578125" style="94" customWidth="1"/>
    <col min="12562" max="12562" width="12.28515625" style="94" customWidth="1"/>
    <col min="12563" max="12563" width="16.28515625" style="94" customWidth="1"/>
    <col min="12564" max="12564" width="12" style="94" customWidth="1"/>
    <col min="12565" max="12565" width="15.7109375" style="94" customWidth="1"/>
    <col min="12566" max="12566" width="16.42578125" style="94" customWidth="1"/>
    <col min="12567" max="12580" width="0" style="94" hidden="1" customWidth="1"/>
    <col min="12581" max="12581" width="9.140625" style="94" customWidth="1"/>
    <col min="12582" max="12800" width="9.140625" style="94"/>
    <col min="12801" max="12801" width="8.42578125" style="94" customWidth="1"/>
    <col min="12802" max="12802" width="76.140625" style="94" customWidth="1"/>
    <col min="12803" max="12803" width="13.28515625" style="94" customWidth="1"/>
    <col min="12804" max="12814" width="0" style="94" hidden="1" customWidth="1"/>
    <col min="12815" max="12815" width="12.85546875" style="94" customWidth="1"/>
    <col min="12816" max="12816" width="13.7109375" style="94" customWidth="1"/>
    <col min="12817" max="12817" width="13.42578125" style="94" customWidth="1"/>
    <col min="12818" max="12818" width="12.28515625" style="94" customWidth="1"/>
    <col min="12819" max="12819" width="16.28515625" style="94" customWidth="1"/>
    <col min="12820" max="12820" width="12" style="94" customWidth="1"/>
    <col min="12821" max="12821" width="15.7109375" style="94" customWidth="1"/>
    <col min="12822" max="12822" width="16.42578125" style="94" customWidth="1"/>
    <col min="12823" max="12836" width="0" style="94" hidden="1" customWidth="1"/>
    <col min="12837" max="12837" width="9.140625" style="94" customWidth="1"/>
    <col min="12838" max="13056" width="9.140625" style="94"/>
    <col min="13057" max="13057" width="8.42578125" style="94" customWidth="1"/>
    <col min="13058" max="13058" width="76.140625" style="94" customWidth="1"/>
    <col min="13059" max="13059" width="13.28515625" style="94" customWidth="1"/>
    <col min="13060" max="13070" width="0" style="94" hidden="1" customWidth="1"/>
    <col min="13071" max="13071" width="12.85546875" style="94" customWidth="1"/>
    <col min="13072" max="13072" width="13.7109375" style="94" customWidth="1"/>
    <col min="13073" max="13073" width="13.42578125" style="94" customWidth="1"/>
    <col min="13074" max="13074" width="12.28515625" style="94" customWidth="1"/>
    <col min="13075" max="13075" width="16.28515625" style="94" customWidth="1"/>
    <col min="13076" max="13076" width="12" style="94" customWidth="1"/>
    <col min="13077" max="13077" width="15.7109375" style="94" customWidth="1"/>
    <col min="13078" max="13078" width="16.42578125" style="94" customWidth="1"/>
    <col min="13079" max="13092" width="0" style="94" hidden="1" customWidth="1"/>
    <col min="13093" max="13093" width="9.140625" style="94" customWidth="1"/>
    <col min="13094" max="13312" width="9.140625" style="94"/>
    <col min="13313" max="13313" width="8.42578125" style="94" customWidth="1"/>
    <col min="13314" max="13314" width="76.140625" style="94" customWidth="1"/>
    <col min="13315" max="13315" width="13.28515625" style="94" customWidth="1"/>
    <col min="13316" max="13326" width="0" style="94" hidden="1" customWidth="1"/>
    <col min="13327" max="13327" width="12.85546875" style="94" customWidth="1"/>
    <col min="13328" max="13328" width="13.7109375" style="94" customWidth="1"/>
    <col min="13329" max="13329" width="13.42578125" style="94" customWidth="1"/>
    <col min="13330" max="13330" width="12.28515625" style="94" customWidth="1"/>
    <col min="13331" max="13331" width="16.28515625" style="94" customWidth="1"/>
    <col min="13332" max="13332" width="12" style="94" customWidth="1"/>
    <col min="13333" max="13333" width="15.7109375" style="94" customWidth="1"/>
    <col min="13334" max="13334" width="16.42578125" style="94" customWidth="1"/>
    <col min="13335" max="13348" width="0" style="94" hidden="1" customWidth="1"/>
    <col min="13349" max="13349" width="9.140625" style="94" customWidth="1"/>
    <col min="13350" max="13568" width="9.140625" style="94"/>
    <col min="13569" max="13569" width="8.42578125" style="94" customWidth="1"/>
    <col min="13570" max="13570" width="76.140625" style="94" customWidth="1"/>
    <col min="13571" max="13571" width="13.28515625" style="94" customWidth="1"/>
    <col min="13572" max="13582" width="0" style="94" hidden="1" customWidth="1"/>
    <col min="13583" max="13583" width="12.85546875" style="94" customWidth="1"/>
    <col min="13584" max="13584" width="13.7109375" style="94" customWidth="1"/>
    <col min="13585" max="13585" width="13.42578125" style="94" customWidth="1"/>
    <col min="13586" max="13586" width="12.28515625" style="94" customWidth="1"/>
    <col min="13587" max="13587" width="16.28515625" style="94" customWidth="1"/>
    <col min="13588" max="13588" width="12" style="94" customWidth="1"/>
    <col min="13589" max="13589" width="15.7109375" style="94" customWidth="1"/>
    <col min="13590" max="13590" width="16.42578125" style="94" customWidth="1"/>
    <col min="13591" max="13604" width="0" style="94" hidden="1" customWidth="1"/>
    <col min="13605" max="13605" width="9.140625" style="94" customWidth="1"/>
    <col min="13606" max="13824" width="9.140625" style="94"/>
    <col min="13825" max="13825" width="8.42578125" style="94" customWidth="1"/>
    <col min="13826" max="13826" width="76.140625" style="94" customWidth="1"/>
    <col min="13827" max="13827" width="13.28515625" style="94" customWidth="1"/>
    <col min="13828" max="13838" width="0" style="94" hidden="1" customWidth="1"/>
    <col min="13839" max="13839" width="12.85546875" style="94" customWidth="1"/>
    <col min="13840" max="13840" width="13.7109375" style="94" customWidth="1"/>
    <col min="13841" max="13841" width="13.42578125" style="94" customWidth="1"/>
    <col min="13842" max="13842" width="12.28515625" style="94" customWidth="1"/>
    <col min="13843" max="13843" width="16.28515625" style="94" customWidth="1"/>
    <col min="13844" max="13844" width="12" style="94" customWidth="1"/>
    <col min="13845" max="13845" width="15.7109375" style="94" customWidth="1"/>
    <col min="13846" max="13846" width="16.42578125" style="94" customWidth="1"/>
    <col min="13847" max="13860" width="0" style="94" hidden="1" customWidth="1"/>
    <col min="13861" max="13861" width="9.140625" style="94" customWidth="1"/>
    <col min="13862" max="14080" width="9.140625" style="94"/>
    <col min="14081" max="14081" width="8.42578125" style="94" customWidth="1"/>
    <col min="14082" max="14082" width="76.140625" style="94" customWidth="1"/>
    <col min="14083" max="14083" width="13.28515625" style="94" customWidth="1"/>
    <col min="14084" max="14094" width="0" style="94" hidden="1" customWidth="1"/>
    <col min="14095" max="14095" width="12.85546875" style="94" customWidth="1"/>
    <col min="14096" max="14096" width="13.7109375" style="94" customWidth="1"/>
    <col min="14097" max="14097" width="13.42578125" style="94" customWidth="1"/>
    <col min="14098" max="14098" width="12.28515625" style="94" customWidth="1"/>
    <col min="14099" max="14099" width="16.28515625" style="94" customWidth="1"/>
    <col min="14100" max="14100" width="12" style="94" customWidth="1"/>
    <col min="14101" max="14101" width="15.7109375" style="94" customWidth="1"/>
    <col min="14102" max="14102" width="16.42578125" style="94" customWidth="1"/>
    <col min="14103" max="14116" width="0" style="94" hidden="1" customWidth="1"/>
    <col min="14117" max="14117" width="9.140625" style="94" customWidth="1"/>
    <col min="14118" max="14336" width="9.140625" style="94"/>
    <col min="14337" max="14337" width="8.42578125" style="94" customWidth="1"/>
    <col min="14338" max="14338" width="76.140625" style="94" customWidth="1"/>
    <col min="14339" max="14339" width="13.28515625" style="94" customWidth="1"/>
    <col min="14340" max="14350" width="0" style="94" hidden="1" customWidth="1"/>
    <col min="14351" max="14351" width="12.85546875" style="94" customWidth="1"/>
    <col min="14352" max="14352" width="13.7109375" style="94" customWidth="1"/>
    <col min="14353" max="14353" width="13.42578125" style="94" customWidth="1"/>
    <col min="14354" max="14354" width="12.28515625" style="94" customWidth="1"/>
    <col min="14355" max="14355" width="16.28515625" style="94" customWidth="1"/>
    <col min="14356" max="14356" width="12" style="94" customWidth="1"/>
    <col min="14357" max="14357" width="15.7109375" style="94" customWidth="1"/>
    <col min="14358" max="14358" width="16.42578125" style="94" customWidth="1"/>
    <col min="14359" max="14372" width="0" style="94" hidden="1" customWidth="1"/>
    <col min="14373" max="14373" width="9.140625" style="94" customWidth="1"/>
    <col min="14374" max="14592" width="9.140625" style="94"/>
    <col min="14593" max="14593" width="8.42578125" style="94" customWidth="1"/>
    <col min="14594" max="14594" width="76.140625" style="94" customWidth="1"/>
    <col min="14595" max="14595" width="13.28515625" style="94" customWidth="1"/>
    <col min="14596" max="14606" width="0" style="94" hidden="1" customWidth="1"/>
    <col min="14607" max="14607" width="12.85546875" style="94" customWidth="1"/>
    <col min="14608" max="14608" width="13.7109375" style="94" customWidth="1"/>
    <col min="14609" max="14609" width="13.42578125" style="94" customWidth="1"/>
    <col min="14610" max="14610" width="12.28515625" style="94" customWidth="1"/>
    <col min="14611" max="14611" width="16.28515625" style="94" customWidth="1"/>
    <col min="14612" max="14612" width="12" style="94" customWidth="1"/>
    <col min="14613" max="14613" width="15.7109375" style="94" customWidth="1"/>
    <col min="14614" max="14614" width="16.42578125" style="94" customWidth="1"/>
    <col min="14615" max="14628" width="0" style="94" hidden="1" customWidth="1"/>
    <col min="14629" max="14629" width="9.140625" style="94" customWidth="1"/>
    <col min="14630" max="14848" width="9.140625" style="94"/>
    <col min="14849" max="14849" width="8.42578125" style="94" customWidth="1"/>
    <col min="14850" max="14850" width="76.140625" style="94" customWidth="1"/>
    <col min="14851" max="14851" width="13.28515625" style="94" customWidth="1"/>
    <col min="14852" max="14862" width="0" style="94" hidden="1" customWidth="1"/>
    <col min="14863" max="14863" width="12.85546875" style="94" customWidth="1"/>
    <col min="14864" max="14864" width="13.7109375" style="94" customWidth="1"/>
    <col min="14865" max="14865" width="13.42578125" style="94" customWidth="1"/>
    <col min="14866" max="14866" width="12.28515625" style="94" customWidth="1"/>
    <col min="14867" max="14867" width="16.28515625" style="94" customWidth="1"/>
    <col min="14868" max="14868" width="12" style="94" customWidth="1"/>
    <col min="14869" max="14869" width="15.7109375" style="94" customWidth="1"/>
    <col min="14870" max="14870" width="16.42578125" style="94" customWidth="1"/>
    <col min="14871" max="14884" width="0" style="94" hidden="1" customWidth="1"/>
    <col min="14885" max="14885" width="9.140625" style="94" customWidth="1"/>
    <col min="14886" max="15104" width="9.140625" style="94"/>
    <col min="15105" max="15105" width="8.42578125" style="94" customWidth="1"/>
    <col min="15106" max="15106" width="76.140625" style="94" customWidth="1"/>
    <col min="15107" max="15107" width="13.28515625" style="94" customWidth="1"/>
    <col min="15108" max="15118" width="0" style="94" hidden="1" customWidth="1"/>
    <col min="15119" max="15119" width="12.85546875" style="94" customWidth="1"/>
    <col min="15120" max="15120" width="13.7109375" style="94" customWidth="1"/>
    <col min="15121" max="15121" width="13.42578125" style="94" customWidth="1"/>
    <col min="15122" max="15122" width="12.28515625" style="94" customWidth="1"/>
    <col min="15123" max="15123" width="16.28515625" style="94" customWidth="1"/>
    <col min="15124" max="15124" width="12" style="94" customWidth="1"/>
    <col min="15125" max="15125" width="15.7109375" style="94" customWidth="1"/>
    <col min="15126" max="15126" width="16.42578125" style="94" customWidth="1"/>
    <col min="15127" max="15140" width="0" style="94" hidden="1" customWidth="1"/>
    <col min="15141" max="15141" width="9.140625" style="94" customWidth="1"/>
    <col min="15142" max="15360" width="9.140625" style="94"/>
    <col min="15361" max="15361" width="8.42578125" style="94" customWidth="1"/>
    <col min="15362" max="15362" width="76.140625" style="94" customWidth="1"/>
    <col min="15363" max="15363" width="13.28515625" style="94" customWidth="1"/>
    <col min="15364" max="15374" width="0" style="94" hidden="1" customWidth="1"/>
    <col min="15375" max="15375" width="12.85546875" style="94" customWidth="1"/>
    <col min="15376" max="15376" width="13.7109375" style="94" customWidth="1"/>
    <col min="15377" max="15377" width="13.42578125" style="94" customWidth="1"/>
    <col min="15378" max="15378" width="12.28515625" style="94" customWidth="1"/>
    <col min="15379" max="15379" width="16.28515625" style="94" customWidth="1"/>
    <col min="15380" max="15380" width="12" style="94" customWidth="1"/>
    <col min="15381" max="15381" width="15.7109375" style="94" customWidth="1"/>
    <col min="15382" max="15382" width="16.42578125" style="94" customWidth="1"/>
    <col min="15383" max="15396" width="0" style="94" hidden="1" customWidth="1"/>
    <col min="15397" max="15397" width="9.140625" style="94" customWidth="1"/>
    <col min="15398" max="15616" width="9.140625" style="94"/>
    <col min="15617" max="15617" width="8.42578125" style="94" customWidth="1"/>
    <col min="15618" max="15618" width="76.140625" style="94" customWidth="1"/>
    <col min="15619" max="15619" width="13.28515625" style="94" customWidth="1"/>
    <col min="15620" max="15630" width="0" style="94" hidden="1" customWidth="1"/>
    <col min="15631" max="15631" width="12.85546875" style="94" customWidth="1"/>
    <col min="15632" max="15632" width="13.7109375" style="94" customWidth="1"/>
    <col min="15633" max="15633" width="13.42578125" style="94" customWidth="1"/>
    <col min="15634" max="15634" width="12.28515625" style="94" customWidth="1"/>
    <col min="15635" max="15635" width="16.28515625" style="94" customWidth="1"/>
    <col min="15636" max="15636" width="12" style="94" customWidth="1"/>
    <col min="15637" max="15637" width="15.7109375" style="94" customWidth="1"/>
    <col min="15638" max="15638" width="16.42578125" style="94" customWidth="1"/>
    <col min="15639" max="15652" width="0" style="94" hidden="1" customWidth="1"/>
    <col min="15653" max="15653" width="9.140625" style="94" customWidth="1"/>
    <col min="15654" max="15872" width="9.140625" style="94"/>
    <col min="15873" max="15873" width="8.42578125" style="94" customWidth="1"/>
    <col min="15874" max="15874" width="76.140625" style="94" customWidth="1"/>
    <col min="15875" max="15875" width="13.28515625" style="94" customWidth="1"/>
    <col min="15876" max="15886" width="0" style="94" hidden="1" customWidth="1"/>
    <col min="15887" max="15887" width="12.85546875" style="94" customWidth="1"/>
    <col min="15888" max="15888" width="13.7109375" style="94" customWidth="1"/>
    <col min="15889" max="15889" width="13.42578125" style="94" customWidth="1"/>
    <col min="15890" max="15890" width="12.28515625" style="94" customWidth="1"/>
    <col min="15891" max="15891" width="16.28515625" style="94" customWidth="1"/>
    <col min="15892" max="15892" width="12" style="94" customWidth="1"/>
    <col min="15893" max="15893" width="15.7109375" style="94" customWidth="1"/>
    <col min="15894" max="15894" width="16.42578125" style="94" customWidth="1"/>
    <col min="15895" max="15908" width="0" style="94" hidden="1" customWidth="1"/>
    <col min="15909" max="15909" width="9.140625" style="94" customWidth="1"/>
    <col min="15910" max="16128" width="9.140625" style="94"/>
    <col min="16129" max="16129" width="8.42578125" style="94" customWidth="1"/>
    <col min="16130" max="16130" width="76.140625" style="94" customWidth="1"/>
    <col min="16131" max="16131" width="13.28515625" style="94" customWidth="1"/>
    <col min="16132" max="16142" width="0" style="94" hidden="1" customWidth="1"/>
    <col min="16143" max="16143" width="12.85546875" style="94" customWidth="1"/>
    <col min="16144" max="16144" width="13.7109375" style="94" customWidth="1"/>
    <col min="16145" max="16145" width="13.42578125" style="94" customWidth="1"/>
    <col min="16146" max="16146" width="12.28515625" style="94" customWidth="1"/>
    <col min="16147" max="16147" width="16.28515625" style="94" customWidth="1"/>
    <col min="16148" max="16148" width="12" style="94" customWidth="1"/>
    <col min="16149" max="16149" width="15.7109375" style="94" customWidth="1"/>
    <col min="16150" max="16150" width="16.42578125" style="94" customWidth="1"/>
    <col min="16151" max="16164" width="0" style="94" hidden="1" customWidth="1"/>
    <col min="16165" max="16165" width="9.140625" style="94" customWidth="1"/>
    <col min="16166" max="16384" width="9.140625" style="94"/>
  </cols>
  <sheetData>
    <row r="1" spans="1:51" ht="23.25" customHeight="1">
      <c r="A1" s="608" t="s">
        <v>644</v>
      </c>
      <c r="B1" s="1188" t="s">
        <v>989</v>
      </c>
      <c r="C1" s="1188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609"/>
      <c r="U1" s="610"/>
      <c r="V1" s="610"/>
      <c r="W1" s="486"/>
      <c r="X1" s="486"/>
      <c r="Y1" s="486"/>
      <c r="Z1" s="486"/>
      <c r="AA1" s="486"/>
      <c r="AB1" s="609"/>
      <c r="AC1" s="610"/>
      <c r="AD1" s="486"/>
      <c r="AE1" s="486"/>
      <c r="AF1" s="486"/>
      <c r="AI1" s="94"/>
      <c r="AJ1" s="94"/>
    </row>
    <row r="2" spans="1:51" ht="36" customHeight="1">
      <c r="A2" s="1192" t="s">
        <v>990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</row>
    <row r="3" spans="1:51">
      <c r="A3" s="609"/>
      <c r="B3" s="609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609"/>
      <c r="U3" s="610"/>
      <c r="V3" s="610"/>
      <c r="W3" s="486"/>
      <c r="X3" s="486"/>
      <c r="Y3" s="486"/>
      <c r="Z3" s="486"/>
      <c r="AA3" s="486"/>
      <c r="AB3" s="609"/>
      <c r="AC3" s="610"/>
      <c r="AD3" s="486"/>
      <c r="AE3" s="486"/>
      <c r="AF3" s="486"/>
      <c r="AG3" s="486"/>
      <c r="AH3" s="486"/>
      <c r="AI3" s="609"/>
      <c r="AJ3" s="610"/>
    </row>
    <row r="4" spans="1:51">
      <c r="A4" s="1193" t="s">
        <v>516</v>
      </c>
      <c r="B4" s="1193" t="s">
        <v>517</v>
      </c>
      <c r="C4" s="1194" t="s">
        <v>991</v>
      </c>
      <c r="D4" s="1196" t="s">
        <v>648</v>
      </c>
      <c r="E4" s="1197"/>
      <c r="F4" s="1197"/>
      <c r="G4" s="1198"/>
      <c r="H4" s="1199" t="s">
        <v>649</v>
      </c>
      <c r="I4" s="1199"/>
      <c r="J4" s="1199"/>
      <c r="K4" s="1199"/>
      <c r="L4" s="1200" t="s">
        <v>650</v>
      </c>
      <c r="M4" s="1201"/>
      <c r="N4" s="1202"/>
      <c r="O4" s="1203" t="s">
        <v>651</v>
      </c>
      <c r="P4" s="1204"/>
      <c r="Q4" s="1204"/>
      <c r="R4" s="1204"/>
      <c r="S4" s="1204"/>
      <c r="T4" s="1204"/>
      <c r="U4" s="1204"/>
      <c r="V4" s="1205"/>
      <c r="W4" s="1203" t="s">
        <v>652</v>
      </c>
      <c r="X4" s="1204"/>
      <c r="Y4" s="1204"/>
      <c r="Z4" s="1204"/>
      <c r="AA4" s="1204"/>
      <c r="AB4" s="1204"/>
      <c r="AC4" s="1205"/>
      <c r="AD4" s="1203" t="s">
        <v>992</v>
      </c>
      <c r="AE4" s="1204"/>
      <c r="AF4" s="1204"/>
      <c r="AG4" s="1204"/>
      <c r="AH4" s="1204"/>
      <c r="AI4" s="1204"/>
      <c r="AJ4" s="1205"/>
    </row>
    <row r="5" spans="1:51" ht="78.75">
      <c r="A5" s="1193"/>
      <c r="B5" s="1193"/>
      <c r="C5" s="1195"/>
      <c r="D5" s="611" t="s">
        <v>653</v>
      </c>
      <c r="E5" s="611" t="s">
        <v>130</v>
      </c>
      <c r="F5" s="611" t="s">
        <v>655</v>
      </c>
      <c r="G5" s="611" t="s">
        <v>656</v>
      </c>
      <c r="H5" s="611" t="s">
        <v>657</v>
      </c>
      <c r="I5" s="611" t="s">
        <v>130</v>
      </c>
      <c r="J5" s="611" t="s">
        <v>655</v>
      </c>
      <c r="K5" s="611" t="s">
        <v>656</v>
      </c>
      <c r="L5" s="611" t="s">
        <v>130</v>
      </c>
      <c r="M5" s="611" t="s">
        <v>655</v>
      </c>
      <c r="N5" s="611" t="s">
        <v>656</v>
      </c>
      <c r="O5" s="611" t="s">
        <v>130</v>
      </c>
      <c r="P5" s="611" t="s">
        <v>993</v>
      </c>
      <c r="Q5" s="611" t="s">
        <v>994</v>
      </c>
      <c r="R5" s="611" t="s">
        <v>658</v>
      </c>
      <c r="S5" s="611" t="s">
        <v>524</v>
      </c>
      <c r="T5" s="611" t="s">
        <v>661</v>
      </c>
      <c r="U5" s="611" t="s">
        <v>995</v>
      </c>
      <c r="V5" s="611" t="s">
        <v>663</v>
      </c>
      <c r="W5" s="611" t="s">
        <v>130</v>
      </c>
      <c r="X5" s="611" t="s">
        <v>993</v>
      </c>
      <c r="Y5" s="611" t="s">
        <v>994</v>
      </c>
      <c r="Z5" s="611" t="s">
        <v>658</v>
      </c>
      <c r="AA5" s="611" t="s">
        <v>524</v>
      </c>
      <c r="AB5" s="611" t="s">
        <v>661</v>
      </c>
      <c r="AC5" s="611" t="s">
        <v>656</v>
      </c>
      <c r="AD5" s="611" t="s">
        <v>130</v>
      </c>
      <c r="AE5" s="611" t="s">
        <v>993</v>
      </c>
      <c r="AF5" s="611" t="s">
        <v>994</v>
      </c>
      <c r="AG5" s="611" t="s">
        <v>658</v>
      </c>
      <c r="AH5" s="611" t="s">
        <v>524</v>
      </c>
      <c r="AI5" s="611" t="s">
        <v>661</v>
      </c>
      <c r="AJ5" s="611" t="s">
        <v>656</v>
      </c>
      <c r="AM5" s="612"/>
      <c r="AN5" s="612"/>
      <c r="AO5" s="612"/>
      <c r="AP5" s="613"/>
      <c r="AQ5" s="613"/>
      <c r="AR5" s="612"/>
      <c r="AS5" s="613"/>
      <c r="AT5" s="612"/>
      <c r="AU5" s="612"/>
      <c r="AV5" s="612"/>
      <c r="AW5" s="613"/>
      <c r="AX5" s="612"/>
      <c r="AY5" s="612"/>
    </row>
    <row r="6" spans="1:51" s="506" customFormat="1">
      <c r="A6" s="614">
        <v>1</v>
      </c>
      <c r="B6" s="615" t="s">
        <v>996</v>
      </c>
      <c r="C6" s="616"/>
      <c r="D6" s="616"/>
      <c r="E6" s="616"/>
      <c r="F6" s="616"/>
      <c r="G6" s="616"/>
      <c r="H6" s="616">
        <v>117.10000000000001</v>
      </c>
      <c r="I6" s="617">
        <f>SUM(I7:I11)</f>
        <v>12</v>
      </c>
      <c r="J6" s="618"/>
      <c r="K6" s="616">
        <f>CEILING((K9+K11+K10)/1000,0.1)</f>
        <v>117.10000000000001</v>
      </c>
      <c r="L6" s="616"/>
      <c r="M6" s="616"/>
      <c r="N6" s="616">
        <f>K6</f>
        <v>117.10000000000001</v>
      </c>
      <c r="O6" s="617"/>
      <c r="P6" s="617"/>
      <c r="Q6" s="617"/>
      <c r="R6" s="617"/>
      <c r="S6" s="618"/>
      <c r="T6" s="618"/>
      <c r="U6" s="619">
        <f>CEILING((U9+U11+U10)/1000,0.1)</f>
        <v>117.10000000000001</v>
      </c>
      <c r="V6" s="619"/>
      <c r="W6" s="617"/>
      <c r="X6" s="617"/>
      <c r="Y6" s="617"/>
      <c r="Z6" s="617"/>
      <c r="AA6" s="618"/>
      <c r="AB6" s="618"/>
      <c r="AC6" s="619">
        <f>CEILING((AC9+AC11+AC10)/1000,0.1)</f>
        <v>117.10000000000001</v>
      </c>
      <c r="AD6" s="617"/>
      <c r="AE6" s="617"/>
      <c r="AF6" s="617"/>
      <c r="AG6" s="617"/>
      <c r="AH6" s="618"/>
      <c r="AI6" s="618"/>
      <c r="AJ6" s="619">
        <f>CEILING((AJ9+AJ11+AJ10)/1000,0.1)</f>
        <v>117.10000000000001</v>
      </c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</row>
    <row r="7" spans="1:51">
      <c r="A7" s="507" t="s">
        <v>527</v>
      </c>
      <c r="B7" s="621" t="s">
        <v>997</v>
      </c>
      <c r="C7" s="509" t="s">
        <v>998</v>
      </c>
      <c r="D7" s="509"/>
      <c r="E7" s="509"/>
      <c r="F7" s="509"/>
      <c r="G7" s="509"/>
      <c r="H7" s="509"/>
      <c r="I7" s="622">
        <v>11</v>
      </c>
      <c r="J7" s="515">
        <v>3507.27</v>
      </c>
      <c r="K7" s="509">
        <f>I7*J7</f>
        <v>38579.97</v>
      </c>
      <c r="L7" s="509"/>
      <c r="M7" s="509"/>
      <c r="N7" s="509"/>
      <c r="O7" s="511"/>
      <c r="P7" s="511"/>
      <c r="Q7" s="511"/>
      <c r="R7" s="511"/>
      <c r="S7" s="512">
        <f>J7</f>
        <v>3507.27</v>
      </c>
      <c r="T7" s="513">
        <v>11</v>
      </c>
      <c r="U7" s="623">
        <f>S7*T7</f>
        <v>38579.97</v>
      </c>
      <c r="V7" s="623"/>
      <c r="W7" s="511"/>
      <c r="X7" s="511"/>
      <c r="Y7" s="511"/>
      <c r="Z7" s="511"/>
      <c r="AA7" s="512">
        <f>S7</f>
        <v>3507.27</v>
      </c>
      <c r="AB7" s="513">
        <v>11</v>
      </c>
      <c r="AC7" s="623">
        <f>AA7*AB7</f>
        <v>38579.97</v>
      </c>
      <c r="AD7" s="511"/>
      <c r="AE7" s="511"/>
      <c r="AF7" s="511"/>
      <c r="AG7" s="511"/>
      <c r="AH7" s="512">
        <f>AA7</f>
        <v>3507.27</v>
      </c>
      <c r="AI7" s="513">
        <v>11</v>
      </c>
      <c r="AJ7" s="623">
        <f>AH7*AI7</f>
        <v>38579.97</v>
      </c>
    </row>
    <row r="8" spans="1:51">
      <c r="A8" s="507" t="s">
        <v>529</v>
      </c>
      <c r="B8" s="621" t="s">
        <v>999</v>
      </c>
      <c r="C8" s="509" t="s">
        <v>998</v>
      </c>
      <c r="D8" s="509"/>
      <c r="E8" s="509"/>
      <c r="F8" s="509"/>
      <c r="G8" s="509"/>
      <c r="H8" s="509"/>
      <c r="I8" s="622">
        <v>1</v>
      </c>
      <c r="J8" s="515">
        <v>9643.18</v>
      </c>
      <c r="K8" s="509">
        <f>I8*J8</f>
        <v>9643.18</v>
      </c>
      <c r="L8" s="509"/>
      <c r="M8" s="509"/>
      <c r="N8" s="509"/>
      <c r="O8" s="511"/>
      <c r="P8" s="511"/>
      <c r="Q8" s="511"/>
      <c r="R8" s="511"/>
      <c r="S8" s="512">
        <f>J8</f>
        <v>9643.18</v>
      </c>
      <c r="T8" s="513">
        <v>1</v>
      </c>
      <c r="U8" s="623">
        <f>S8*T8</f>
        <v>9643.18</v>
      </c>
      <c r="V8" s="623"/>
      <c r="W8" s="511"/>
      <c r="X8" s="511"/>
      <c r="Y8" s="511"/>
      <c r="Z8" s="511"/>
      <c r="AA8" s="512">
        <f>S8</f>
        <v>9643.18</v>
      </c>
      <c r="AB8" s="513">
        <v>1</v>
      </c>
      <c r="AC8" s="623">
        <f>AA8*AB8</f>
        <v>9643.18</v>
      </c>
      <c r="AD8" s="511"/>
      <c r="AE8" s="511"/>
      <c r="AF8" s="511"/>
      <c r="AG8" s="511"/>
      <c r="AH8" s="512">
        <f>AA8</f>
        <v>9643.18</v>
      </c>
      <c r="AI8" s="513">
        <v>1</v>
      </c>
      <c r="AJ8" s="623">
        <f>AH8*AI8</f>
        <v>9643.18</v>
      </c>
    </row>
    <row r="9" spans="1:51">
      <c r="A9" s="507" t="s">
        <v>531</v>
      </c>
      <c r="B9" s="621" t="s">
        <v>1000</v>
      </c>
      <c r="C9" s="509" t="s">
        <v>1001</v>
      </c>
      <c r="D9" s="509"/>
      <c r="E9" s="509"/>
      <c r="F9" s="509"/>
      <c r="G9" s="509"/>
      <c r="H9" s="509"/>
      <c r="I9" s="622"/>
      <c r="J9" s="515">
        <v>1.87</v>
      </c>
      <c r="K9" s="509">
        <f>(K7+K8)*J9</f>
        <v>90177.290500000003</v>
      </c>
      <c r="L9" s="509"/>
      <c r="M9" s="509"/>
      <c r="N9" s="509"/>
      <c r="O9" s="511"/>
      <c r="P9" s="511"/>
      <c r="Q9" s="511"/>
      <c r="R9" s="511"/>
      <c r="S9" s="512">
        <v>1.87</v>
      </c>
      <c r="T9" s="513"/>
      <c r="U9" s="623">
        <f>(U7+U8)*S9</f>
        <v>90177.290500000003</v>
      </c>
      <c r="V9" s="623"/>
      <c r="W9" s="511"/>
      <c r="X9" s="511"/>
      <c r="Y9" s="511"/>
      <c r="Z9" s="511"/>
      <c r="AA9" s="512">
        <v>1.87</v>
      </c>
      <c r="AB9" s="513"/>
      <c r="AC9" s="623">
        <f>(AC7+AC8)*AA9</f>
        <v>90177.290500000003</v>
      </c>
      <c r="AD9" s="511"/>
      <c r="AE9" s="511"/>
      <c r="AF9" s="511"/>
      <c r="AG9" s="511"/>
      <c r="AH9" s="512">
        <v>1.87</v>
      </c>
      <c r="AI9" s="513"/>
      <c r="AJ9" s="623">
        <f>(AJ7+AJ8)*AH9</f>
        <v>90177.290500000003</v>
      </c>
    </row>
    <row r="10" spans="1:51">
      <c r="A10" s="507" t="s">
        <v>533</v>
      </c>
      <c r="B10" s="621" t="s">
        <v>1002</v>
      </c>
      <c r="C10" s="509" t="s">
        <v>1003</v>
      </c>
      <c r="D10" s="509"/>
      <c r="E10" s="509"/>
      <c r="F10" s="509"/>
      <c r="G10" s="509"/>
      <c r="H10" s="509"/>
      <c r="I10" s="622"/>
      <c r="J10" s="515"/>
      <c r="K10" s="509">
        <f>(K9+K11)/100*10</f>
        <v>10640.920279000002</v>
      </c>
      <c r="L10" s="509"/>
      <c r="M10" s="509"/>
      <c r="N10" s="509"/>
      <c r="O10" s="511"/>
      <c r="P10" s="511"/>
      <c r="Q10" s="511"/>
      <c r="R10" s="511"/>
      <c r="S10" s="512"/>
      <c r="T10" s="513"/>
      <c r="U10" s="623">
        <f>(U9+U11)/100*10</f>
        <v>10640.920279000002</v>
      </c>
      <c r="V10" s="623"/>
      <c r="W10" s="511"/>
      <c r="X10" s="511"/>
      <c r="Y10" s="511"/>
      <c r="Z10" s="511"/>
      <c r="AA10" s="512"/>
      <c r="AB10" s="513"/>
      <c r="AC10" s="623">
        <f>(AC9+AC11)/100*10</f>
        <v>10640.920279000002</v>
      </c>
      <c r="AD10" s="511"/>
      <c r="AE10" s="511"/>
      <c r="AF10" s="511"/>
      <c r="AG10" s="511"/>
      <c r="AH10" s="512"/>
      <c r="AI10" s="513"/>
      <c r="AJ10" s="623">
        <f>(AJ9+AJ11)/100*10</f>
        <v>10640.920279000002</v>
      </c>
    </row>
    <row r="11" spans="1:51">
      <c r="A11" s="507" t="s">
        <v>535</v>
      </c>
      <c r="B11" s="621" t="s">
        <v>1004</v>
      </c>
      <c r="C11" s="509" t="s">
        <v>1003</v>
      </c>
      <c r="D11" s="509"/>
      <c r="E11" s="509"/>
      <c r="F11" s="509"/>
      <c r="G11" s="509"/>
      <c r="H11" s="509"/>
      <c r="I11" s="622"/>
      <c r="J11" s="515">
        <v>0.18</v>
      </c>
      <c r="K11" s="509">
        <f>K9*J11</f>
        <v>16231.91229</v>
      </c>
      <c r="L11" s="509"/>
      <c r="M11" s="509"/>
      <c r="N11" s="509"/>
      <c r="O11" s="511"/>
      <c r="P11" s="511"/>
      <c r="Q11" s="511"/>
      <c r="R11" s="511"/>
      <c r="S11" s="624">
        <v>0.18</v>
      </c>
      <c r="T11" s="513"/>
      <c r="U11" s="623">
        <f>U9*S11</f>
        <v>16231.91229</v>
      </c>
      <c r="V11" s="623"/>
      <c r="W11" s="511"/>
      <c r="X11" s="511"/>
      <c r="Y11" s="511"/>
      <c r="Z11" s="511"/>
      <c r="AA11" s="624">
        <v>0.18</v>
      </c>
      <c r="AB11" s="513"/>
      <c r="AC11" s="623">
        <f>AC9*AA11</f>
        <v>16231.91229</v>
      </c>
      <c r="AD11" s="511"/>
      <c r="AE11" s="511"/>
      <c r="AF11" s="511"/>
      <c r="AG11" s="511"/>
      <c r="AH11" s="624">
        <v>0.18</v>
      </c>
      <c r="AI11" s="513"/>
      <c r="AJ11" s="623">
        <f>AJ9*AH11</f>
        <v>16231.91229</v>
      </c>
    </row>
    <row r="12" spans="1:51" s="506" customFormat="1">
      <c r="A12" s="614">
        <v>2</v>
      </c>
      <c r="B12" s="615" t="s">
        <v>1005</v>
      </c>
      <c r="C12" s="616"/>
      <c r="D12" s="616"/>
      <c r="E12" s="616"/>
      <c r="F12" s="616"/>
      <c r="G12" s="616"/>
      <c r="H12" s="616">
        <v>6.7</v>
      </c>
      <c r="I12" s="617"/>
      <c r="J12" s="618"/>
      <c r="K12" s="616">
        <f>CEILING(K13+K14+K15,0.1)</f>
        <v>6.7</v>
      </c>
      <c r="L12" s="616"/>
      <c r="M12" s="616"/>
      <c r="N12" s="616">
        <f>K12</f>
        <v>6.7</v>
      </c>
      <c r="O12" s="617"/>
      <c r="P12" s="617"/>
      <c r="Q12" s="617"/>
      <c r="R12" s="617"/>
      <c r="S12" s="618"/>
      <c r="T12" s="618"/>
      <c r="U12" s="619">
        <f>CEILING(U13+U14+U15,0.1)</f>
        <v>0</v>
      </c>
      <c r="V12" s="619"/>
      <c r="W12" s="617"/>
      <c r="X12" s="617"/>
      <c r="Y12" s="617"/>
      <c r="Z12" s="617"/>
      <c r="AA12" s="618"/>
      <c r="AB12" s="618"/>
      <c r="AC12" s="619">
        <f>CEILING(AC13+AC14+AC15,0.1)</f>
        <v>6.7</v>
      </c>
      <c r="AD12" s="617"/>
      <c r="AE12" s="617"/>
      <c r="AF12" s="617"/>
      <c r="AG12" s="617"/>
      <c r="AH12" s="618"/>
      <c r="AI12" s="618"/>
      <c r="AJ12" s="619">
        <f>CEILING(AJ13+AJ14+AJ15,0.1)</f>
        <v>0</v>
      </c>
    </row>
    <row r="13" spans="1:51" ht="31.5">
      <c r="A13" s="507" t="s">
        <v>1006</v>
      </c>
      <c r="B13" s="625" t="s">
        <v>1007</v>
      </c>
      <c r="C13" s="518" t="s">
        <v>1008</v>
      </c>
      <c r="D13" s="518"/>
      <c r="E13" s="518"/>
      <c r="F13" s="518"/>
      <c r="G13" s="518"/>
      <c r="H13" s="518"/>
      <c r="I13" s="522">
        <v>83</v>
      </c>
      <c r="J13" s="521">
        <v>52</v>
      </c>
      <c r="K13" s="518">
        <f>I13*J13/1000</f>
        <v>4.3159999999999998</v>
      </c>
      <c r="L13" s="522"/>
      <c r="M13" s="521"/>
      <c r="N13" s="518"/>
      <c r="O13" s="522"/>
      <c r="P13" s="522"/>
      <c r="Q13" s="522"/>
      <c r="R13" s="626"/>
      <c r="S13" s="521">
        <v>52</v>
      </c>
      <c r="T13" s="522"/>
      <c r="U13" s="627">
        <f>O13*S13/1000</f>
        <v>0</v>
      </c>
      <c r="V13" s="627"/>
      <c r="W13" s="522">
        <v>83</v>
      </c>
      <c r="X13" s="522"/>
      <c r="Y13" s="522"/>
      <c r="Z13" s="626"/>
      <c r="AA13" s="521">
        <v>52</v>
      </c>
      <c r="AB13" s="522"/>
      <c r="AC13" s="627">
        <f>W13*AA13/1000</f>
        <v>4.3159999999999998</v>
      </c>
      <c r="AD13" s="522"/>
      <c r="AE13" s="522"/>
      <c r="AF13" s="522"/>
      <c r="AG13" s="626"/>
      <c r="AH13" s="521">
        <v>52</v>
      </c>
      <c r="AI13" s="522"/>
      <c r="AJ13" s="627">
        <f>AD13*AH13/1000</f>
        <v>0</v>
      </c>
    </row>
    <row r="14" spans="1:51" ht="31.5">
      <c r="A14" s="507" t="s">
        <v>1009</v>
      </c>
      <c r="B14" s="625" t="s">
        <v>1010</v>
      </c>
      <c r="C14" s="518" t="s">
        <v>1008</v>
      </c>
      <c r="D14" s="518"/>
      <c r="E14" s="518"/>
      <c r="F14" s="518"/>
      <c r="G14" s="518"/>
      <c r="H14" s="518"/>
      <c r="I14" s="521">
        <v>0.64</v>
      </c>
      <c r="J14" s="521">
        <v>2000</v>
      </c>
      <c r="K14" s="518">
        <f>I14*J14/1000</f>
        <v>1.28</v>
      </c>
      <c r="L14" s="521"/>
      <c r="M14" s="521"/>
      <c r="N14" s="518"/>
      <c r="O14" s="521"/>
      <c r="P14" s="521"/>
      <c r="Q14" s="521"/>
      <c r="R14" s="626"/>
      <c r="S14" s="521">
        <v>2000</v>
      </c>
      <c r="T14" s="521"/>
      <c r="U14" s="627">
        <f>O14*S14/1000</f>
        <v>0</v>
      </c>
      <c r="V14" s="627"/>
      <c r="W14" s="521">
        <v>0.64</v>
      </c>
      <c r="X14" s="521"/>
      <c r="Y14" s="521"/>
      <c r="Z14" s="626"/>
      <c r="AA14" s="521">
        <v>2000</v>
      </c>
      <c r="AB14" s="521"/>
      <c r="AC14" s="627">
        <f>W14*AA14/1000</f>
        <v>1.28</v>
      </c>
      <c r="AD14" s="521"/>
      <c r="AE14" s="521"/>
      <c r="AF14" s="521"/>
      <c r="AG14" s="626"/>
      <c r="AH14" s="521">
        <v>2000</v>
      </c>
      <c r="AI14" s="521"/>
      <c r="AJ14" s="627">
        <f>AD14*AH14/1000</f>
        <v>0</v>
      </c>
    </row>
    <row r="15" spans="1:51">
      <c r="A15" s="507" t="s">
        <v>1011</v>
      </c>
      <c r="B15" s="625" t="s">
        <v>1004</v>
      </c>
      <c r="C15" s="518" t="s">
        <v>1003</v>
      </c>
      <c r="D15" s="518"/>
      <c r="E15" s="518"/>
      <c r="F15" s="518"/>
      <c r="G15" s="518"/>
      <c r="H15" s="518"/>
      <c r="I15" s="626"/>
      <c r="J15" s="628">
        <v>0.18</v>
      </c>
      <c r="K15" s="518">
        <f>(K13+K14)*J15</f>
        <v>1.00728</v>
      </c>
      <c r="L15" s="518"/>
      <c r="M15" s="628"/>
      <c r="N15" s="518"/>
      <c r="O15" s="626"/>
      <c r="P15" s="626"/>
      <c r="Q15" s="626"/>
      <c r="R15" s="626"/>
      <c r="S15" s="628">
        <v>0.18</v>
      </c>
      <c r="T15" s="521"/>
      <c r="U15" s="627">
        <f>(U13+U14)*S15</f>
        <v>0</v>
      </c>
      <c r="V15" s="627"/>
      <c r="W15" s="626"/>
      <c r="X15" s="626"/>
      <c r="Y15" s="626"/>
      <c r="Z15" s="626"/>
      <c r="AA15" s="628">
        <v>0.18</v>
      </c>
      <c r="AB15" s="521"/>
      <c r="AC15" s="627">
        <f>(AC13+AC14)*AA15</f>
        <v>1.00728</v>
      </c>
      <c r="AD15" s="626"/>
      <c r="AE15" s="626"/>
      <c r="AF15" s="626"/>
      <c r="AG15" s="626"/>
      <c r="AH15" s="628">
        <v>0.18</v>
      </c>
      <c r="AI15" s="521"/>
      <c r="AJ15" s="627">
        <f>(AJ13+AJ14)*AH15</f>
        <v>0</v>
      </c>
    </row>
    <row r="16" spans="1:51" s="506" customFormat="1" ht="24" customHeight="1">
      <c r="A16" s="614">
        <v>3</v>
      </c>
      <c r="B16" s="615" t="s">
        <v>1012</v>
      </c>
      <c r="C16" s="616"/>
      <c r="D16" s="616"/>
      <c r="E16" s="616"/>
      <c r="F16" s="616"/>
      <c r="G16" s="616"/>
      <c r="H16" s="616">
        <v>0</v>
      </c>
      <c r="I16" s="617"/>
      <c r="J16" s="618"/>
      <c r="K16" s="616">
        <f>K17+K20+K24</f>
        <v>0</v>
      </c>
      <c r="L16" s="616"/>
      <c r="M16" s="616"/>
      <c r="N16" s="616">
        <f>K16</f>
        <v>0</v>
      </c>
      <c r="O16" s="617"/>
      <c r="P16" s="617"/>
      <c r="Q16" s="617"/>
      <c r="R16" s="617"/>
      <c r="S16" s="629"/>
      <c r="T16" s="618"/>
      <c r="U16" s="619">
        <f>CEILING(U17+U20+U24,0.1)</f>
        <v>59.6</v>
      </c>
      <c r="V16" s="619"/>
      <c r="W16" s="617"/>
      <c r="X16" s="617"/>
      <c r="Y16" s="617"/>
      <c r="Z16" s="617"/>
      <c r="AA16" s="629"/>
      <c r="AB16" s="618"/>
      <c r="AC16" s="619">
        <v>0</v>
      </c>
      <c r="AD16" s="617"/>
      <c r="AE16" s="617"/>
      <c r="AF16" s="617"/>
      <c r="AG16" s="617"/>
      <c r="AH16" s="629"/>
      <c r="AI16" s="618"/>
      <c r="AJ16" s="619">
        <f>U16</f>
        <v>59.6</v>
      </c>
    </row>
    <row r="17" spans="1:36">
      <c r="A17" s="507" t="s">
        <v>161</v>
      </c>
      <c r="B17" s="625" t="s">
        <v>1013</v>
      </c>
      <c r="C17" s="518"/>
      <c r="D17" s="518"/>
      <c r="E17" s="518"/>
      <c r="F17" s="518"/>
      <c r="G17" s="518"/>
      <c r="H17" s="518"/>
      <c r="I17" s="626"/>
      <c r="J17" s="521"/>
      <c r="K17" s="518"/>
      <c r="L17" s="518"/>
      <c r="M17" s="518"/>
      <c r="N17" s="518"/>
      <c r="O17" s="626"/>
      <c r="P17" s="626"/>
      <c r="Q17" s="626"/>
      <c r="R17" s="626"/>
      <c r="S17" s="524"/>
      <c r="T17" s="521"/>
      <c r="U17" s="627">
        <f>SUM(U18:U19)/1000</f>
        <v>0</v>
      </c>
      <c r="V17" s="627"/>
      <c r="W17" s="626"/>
      <c r="X17" s="626"/>
      <c r="Y17" s="626"/>
      <c r="Z17" s="626"/>
      <c r="AA17" s="524"/>
      <c r="AB17" s="521"/>
      <c r="AC17" s="627">
        <f>U17</f>
        <v>0</v>
      </c>
      <c r="AD17" s="626"/>
      <c r="AE17" s="626"/>
      <c r="AF17" s="626"/>
      <c r="AG17" s="626"/>
      <c r="AH17" s="524"/>
      <c r="AI17" s="521"/>
      <c r="AJ17" s="627">
        <f>AJ18+AJ19</f>
        <v>0</v>
      </c>
    </row>
    <row r="18" spans="1:36" s="506" customFormat="1" ht="31.5" outlineLevel="1">
      <c r="A18" s="507" t="s">
        <v>164</v>
      </c>
      <c r="B18" s="630" t="s">
        <v>1014</v>
      </c>
      <c r="C18" s="527" t="s">
        <v>171</v>
      </c>
      <c r="D18" s="527"/>
      <c r="E18" s="527"/>
      <c r="F18" s="527"/>
      <c r="G18" s="527"/>
      <c r="H18" s="527"/>
      <c r="I18" s="527"/>
      <c r="J18" s="521"/>
      <c r="K18" s="527"/>
      <c r="L18" s="527"/>
      <c r="M18" s="527"/>
      <c r="N18" s="527"/>
      <c r="O18" s="531"/>
      <c r="P18" s="531"/>
      <c r="Q18" s="531"/>
      <c r="R18" s="531"/>
      <c r="S18" s="538">
        <v>126</v>
      </c>
      <c r="T18" s="522">
        <v>1</v>
      </c>
      <c r="U18" s="631">
        <f>S18*O18</f>
        <v>0</v>
      </c>
      <c r="V18" s="631"/>
      <c r="W18" s="531"/>
      <c r="X18" s="531"/>
      <c r="Y18" s="531"/>
      <c r="Z18" s="531"/>
      <c r="AA18" s="538">
        <v>126</v>
      </c>
      <c r="AB18" s="522">
        <v>1</v>
      </c>
      <c r="AC18" s="631">
        <f>W18*AA18*AB18</f>
        <v>0</v>
      </c>
      <c r="AD18" s="531"/>
      <c r="AE18" s="531"/>
      <c r="AF18" s="531"/>
      <c r="AG18" s="531"/>
      <c r="AH18" s="538">
        <v>126</v>
      </c>
      <c r="AI18" s="522">
        <v>1</v>
      </c>
      <c r="AJ18" s="631">
        <f>AD18*AH18*AI18</f>
        <v>0</v>
      </c>
    </row>
    <row r="19" spans="1:36" s="506" customFormat="1" ht="47.25" outlineLevel="1">
      <c r="A19" s="507" t="s">
        <v>747</v>
      </c>
      <c r="B19" s="630" t="s">
        <v>1015</v>
      </c>
      <c r="C19" s="527" t="s">
        <v>171</v>
      </c>
      <c r="D19" s="527"/>
      <c r="E19" s="527"/>
      <c r="F19" s="527"/>
      <c r="G19" s="527"/>
      <c r="H19" s="527"/>
      <c r="I19" s="527"/>
      <c r="J19" s="521"/>
      <c r="K19" s="527"/>
      <c r="L19" s="527"/>
      <c r="M19" s="527"/>
      <c r="N19" s="527"/>
      <c r="O19" s="531"/>
      <c r="P19" s="531"/>
      <c r="Q19" s="531"/>
      <c r="R19" s="531"/>
      <c r="S19" s="538">
        <v>126</v>
      </c>
      <c r="T19" s="522">
        <v>1</v>
      </c>
      <c r="U19" s="631">
        <f>S19*O19</f>
        <v>0</v>
      </c>
      <c r="V19" s="631"/>
      <c r="W19" s="531"/>
      <c r="X19" s="531"/>
      <c r="Y19" s="531"/>
      <c r="Z19" s="531"/>
      <c r="AA19" s="538">
        <v>126</v>
      </c>
      <c r="AB19" s="522">
        <v>1</v>
      </c>
      <c r="AC19" s="631">
        <f>W19*AA19*AB19</f>
        <v>0</v>
      </c>
      <c r="AD19" s="531"/>
      <c r="AE19" s="531"/>
      <c r="AF19" s="531"/>
      <c r="AG19" s="531"/>
      <c r="AH19" s="538">
        <v>126</v>
      </c>
      <c r="AI19" s="522">
        <v>1</v>
      </c>
      <c r="AJ19" s="631">
        <f>AD19*AH19*AI19</f>
        <v>0</v>
      </c>
    </row>
    <row r="20" spans="1:36">
      <c r="A20" s="507" t="s">
        <v>748</v>
      </c>
      <c r="B20" s="625" t="s">
        <v>1016</v>
      </c>
      <c r="C20" s="518"/>
      <c r="D20" s="518"/>
      <c r="E20" s="518"/>
      <c r="F20" s="518"/>
      <c r="G20" s="518"/>
      <c r="H20" s="518"/>
      <c r="I20" s="626"/>
      <c r="J20" s="521"/>
      <c r="K20" s="518"/>
      <c r="L20" s="518"/>
      <c r="M20" s="518"/>
      <c r="N20" s="518"/>
      <c r="O20" s="626"/>
      <c r="P20" s="626"/>
      <c r="Q20" s="626"/>
      <c r="R20" s="626"/>
      <c r="S20" s="524"/>
      <c r="T20" s="521"/>
      <c r="U20" s="627">
        <f>SUM(U21:U23)/1000</f>
        <v>50.488</v>
      </c>
      <c r="V20" s="627"/>
      <c r="W20" s="626"/>
      <c r="X20" s="626"/>
      <c r="Y20" s="626"/>
      <c r="Z20" s="626"/>
      <c r="AA20" s="524"/>
      <c r="AB20" s="521"/>
      <c r="AC20" s="627">
        <f>U20</f>
        <v>50.488</v>
      </c>
      <c r="AD20" s="626"/>
      <c r="AE20" s="626"/>
      <c r="AF20" s="626"/>
      <c r="AG20" s="626"/>
      <c r="AH20" s="524"/>
      <c r="AI20" s="521"/>
      <c r="AJ20" s="627">
        <f>AC20</f>
        <v>50.488</v>
      </c>
    </row>
    <row r="21" spans="1:36" s="506" customFormat="1" ht="31.5" outlineLevel="1">
      <c r="A21" s="507" t="s">
        <v>749</v>
      </c>
      <c r="B21" s="630" t="s">
        <v>1017</v>
      </c>
      <c r="C21" s="527" t="s">
        <v>1018</v>
      </c>
      <c r="D21" s="527"/>
      <c r="E21" s="527"/>
      <c r="F21" s="527"/>
      <c r="G21" s="527"/>
      <c r="H21" s="527"/>
      <c r="I21" s="527"/>
      <c r="J21" s="521"/>
      <c r="K21" s="527"/>
      <c r="L21" s="527"/>
      <c r="M21" s="527"/>
      <c r="N21" s="527"/>
      <c r="O21" s="531">
        <v>6.3</v>
      </c>
      <c r="P21" s="531"/>
      <c r="Q21" s="531"/>
      <c r="R21" s="531"/>
      <c r="S21" s="538">
        <v>2000</v>
      </c>
      <c r="T21" s="522">
        <v>1</v>
      </c>
      <c r="U21" s="631">
        <f>S21*O21</f>
        <v>12600</v>
      </c>
      <c r="V21" s="631"/>
      <c r="W21" s="531"/>
      <c r="X21" s="531"/>
      <c r="Y21" s="531"/>
      <c r="Z21" s="531"/>
      <c r="AA21" s="538">
        <v>2000</v>
      </c>
      <c r="AB21" s="522">
        <v>1</v>
      </c>
      <c r="AC21" s="631">
        <f>W21*AA21*AB21</f>
        <v>0</v>
      </c>
      <c r="AD21" s="531"/>
      <c r="AE21" s="531"/>
      <c r="AF21" s="531"/>
      <c r="AG21" s="531"/>
      <c r="AH21" s="538">
        <v>2000</v>
      </c>
      <c r="AI21" s="522">
        <v>1</v>
      </c>
      <c r="AJ21" s="631">
        <f>AD21*AH21*AI21</f>
        <v>0</v>
      </c>
    </row>
    <row r="22" spans="1:36" s="506" customFormat="1" ht="30.75" customHeight="1" outlineLevel="1">
      <c r="A22" s="507" t="s">
        <v>750</v>
      </c>
      <c r="B22" s="630" t="s">
        <v>1019</v>
      </c>
      <c r="C22" s="527" t="s">
        <v>1020</v>
      </c>
      <c r="D22" s="527"/>
      <c r="E22" s="527"/>
      <c r="F22" s="527"/>
      <c r="G22" s="527"/>
      <c r="H22" s="527"/>
      <c r="I22" s="527"/>
      <c r="J22" s="521"/>
      <c r="K22" s="527"/>
      <c r="L22" s="527"/>
      <c r="M22" s="527"/>
      <c r="N22" s="527"/>
      <c r="O22" s="531">
        <v>148</v>
      </c>
      <c r="P22" s="531"/>
      <c r="Q22" s="531"/>
      <c r="R22" s="531"/>
      <c r="S22" s="538">
        <v>126</v>
      </c>
      <c r="T22" s="522">
        <v>1</v>
      </c>
      <c r="U22" s="631">
        <f>S22*O22</f>
        <v>18648</v>
      </c>
      <c r="V22" s="631"/>
      <c r="W22" s="531"/>
      <c r="X22" s="531"/>
      <c r="Y22" s="531"/>
      <c r="Z22" s="531"/>
      <c r="AA22" s="538">
        <v>126</v>
      </c>
      <c r="AB22" s="522">
        <v>1</v>
      </c>
      <c r="AC22" s="631">
        <f>W22*AA22*AB22</f>
        <v>0</v>
      </c>
      <c r="AD22" s="531"/>
      <c r="AE22" s="531"/>
      <c r="AF22" s="531"/>
      <c r="AG22" s="531"/>
      <c r="AH22" s="538">
        <v>126</v>
      </c>
      <c r="AI22" s="522">
        <v>1</v>
      </c>
      <c r="AJ22" s="631">
        <f>AD22*AH22*AI22</f>
        <v>0</v>
      </c>
    </row>
    <row r="23" spans="1:36" s="506" customFormat="1" ht="31.5" outlineLevel="1">
      <c r="A23" s="507" t="s">
        <v>751</v>
      </c>
      <c r="B23" s="630" t="s">
        <v>1021</v>
      </c>
      <c r="C23" s="527" t="s">
        <v>1022</v>
      </c>
      <c r="D23" s="527"/>
      <c r="E23" s="527"/>
      <c r="F23" s="527"/>
      <c r="G23" s="527"/>
      <c r="H23" s="527"/>
      <c r="I23" s="527"/>
      <c r="J23" s="521"/>
      <c r="K23" s="527"/>
      <c r="L23" s="527"/>
      <c r="M23" s="527"/>
      <c r="N23" s="527"/>
      <c r="O23" s="531">
        <v>370</v>
      </c>
      <c r="P23" s="531"/>
      <c r="Q23" s="531"/>
      <c r="R23" s="531"/>
      <c r="S23" s="538">
        <v>52</v>
      </c>
      <c r="T23" s="522">
        <v>1</v>
      </c>
      <c r="U23" s="631">
        <f>S23*O23</f>
        <v>19240</v>
      </c>
      <c r="V23" s="631"/>
      <c r="W23" s="531"/>
      <c r="X23" s="531"/>
      <c r="Y23" s="531"/>
      <c r="Z23" s="531"/>
      <c r="AA23" s="538">
        <v>52</v>
      </c>
      <c r="AB23" s="522">
        <v>1</v>
      </c>
      <c r="AC23" s="631">
        <f>W23*AA23*AB23</f>
        <v>0</v>
      </c>
      <c r="AD23" s="531"/>
      <c r="AE23" s="531"/>
      <c r="AF23" s="531"/>
      <c r="AG23" s="531"/>
      <c r="AH23" s="538">
        <v>52</v>
      </c>
      <c r="AI23" s="522">
        <v>1</v>
      </c>
      <c r="AJ23" s="631">
        <f>AD23*AH23*AI23</f>
        <v>0</v>
      </c>
    </row>
    <row r="24" spans="1:36" s="506" customFormat="1" outlineLevel="1">
      <c r="A24" s="507" t="s">
        <v>752</v>
      </c>
      <c r="B24" s="630" t="s">
        <v>1004</v>
      </c>
      <c r="C24" s="632" t="s">
        <v>1003</v>
      </c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28">
        <v>0.18</v>
      </c>
      <c r="T24" s="632"/>
      <c r="U24" s="521">
        <f>(U20+U17)*S24</f>
        <v>9.0878399999999999</v>
      </c>
      <c r="V24" s="521"/>
      <c r="W24" s="632"/>
      <c r="X24" s="632"/>
      <c r="Y24" s="632"/>
      <c r="Z24" s="632"/>
      <c r="AA24" s="628">
        <v>0.18</v>
      </c>
      <c r="AB24" s="632"/>
      <c r="AC24" s="521">
        <f>(AC20+AC17)*AA24</f>
        <v>9.0878399999999999</v>
      </c>
      <c r="AD24" s="632"/>
      <c r="AE24" s="632"/>
      <c r="AF24" s="632"/>
      <c r="AG24" s="632"/>
      <c r="AH24" s="628">
        <v>0.18</v>
      </c>
      <c r="AI24" s="632"/>
      <c r="AJ24" s="521">
        <f>AC24</f>
        <v>9.0878399999999999</v>
      </c>
    </row>
    <row r="25" spans="1:36" s="506" customFormat="1">
      <c r="A25" s="633" t="s">
        <v>760</v>
      </c>
      <c r="B25" s="634" t="s">
        <v>1023</v>
      </c>
      <c r="C25" s="635"/>
      <c r="D25" s="635"/>
      <c r="E25" s="635"/>
      <c r="F25" s="635"/>
      <c r="G25" s="635"/>
      <c r="H25" s="635">
        <v>39.1</v>
      </c>
      <c r="I25" s="636">
        <f>I27</f>
        <v>80</v>
      </c>
      <c r="J25" s="637"/>
      <c r="K25" s="638">
        <f>CEILING(K26+K27,0.1)</f>
        <v>39.1</v>
      </c>
      <c r="L25" s="637"/>
      <c r="M25" s="637"/>
      <c r="N25" s="637">
        <f>K25</f>
        <v>39.1</v>
      </c>
      <c r="O25" s="639">
        <f>O27</f>
        <v>80</v>
      </c>
      <c r="P25" s="639"/>
      <c r="Q25" s="639"/>
      <c r="R25" s="639"/>
      <c r="S25" s="640"/>
      <c r="T25" s="641"/>
      <c r="U25" s="619">
        <f>CEILING(U26+U27,0.1)</f>
        <v>39.1</v>
      </c>
      <c r="V25" s="619"/>
      <c r="W25" s="639">
        <f>W27</f>
        <v>80</v>
      </c>
      <c r="X25" s="639"/>
      <c r="Y25" s="639"/>
      <c r="Z25" s="639"/>
      <c r="AA25" s="640"/>
      <c r="AB25" s="641"/>
      <c r="AC25" s="619">
        <f>CEILING(AC26+AC27,0.1)</f>
        <v>39.1</v>
      </c>
      <c r="AD25" s="639">
        <f>AD27</f>
        <v>80</v>
      </c>
      <c r="AE25" s="639"/>
      <c r="AF25" s="639"/>
      <c r="AG25" s="639"/>
      <c r="AH25" s="640"/>
      <c r="AI25" s="641"/>
      <c r="AJ25" s="619">
        <f>CEILING(AJ26+AJ27,0.1)</f>
        <v>39.1</v>
      </c>
    </row>
    <row r="26" spans="1:36" outlineLevel="1">
      <c r="A26" s="507" t="s">
        <v>762</v>
      </c>
      <c r="B26" s="630" t="s">
        <v>1004</v>
      </c>
      <c r="C26" s="632" t="s">
        <v>1003</v>
      </c>
      <c r="D26" s="632"/>
      <c r="E26" s="632"/>
      <c r="F26" s="632"/>
      <c r="G26" s="632"/>
      <c r="H26" s="632"/>
      <c r="I26" s="632"/>
      <c r="J26" s="632">
        <v>0.18</v>
      </c>
      <c r="K26" s="632">
        <f>K27*J26</f>
        <v>5.9615999999999989</v>
      </c>
      <c r="L26" s="632"/>
      <c r="M26" s="632"/>
      <c r="N26" s="632"/>
      <c r="O26" s="632"/>
      <c r="P26" s="632"/>
      <c r="Q26" s="632"/>
      <c r="R26" s="632"/>
      <c r="S26" s="628">
        <v>0.18</v>
      </c>
      <c r="T26" s="535"/>
      <c r="U26" s="627">
        <f>U27*S26</f>
        <v>5.9615999999999989</v>
      </c>
      <c r="V26" s="627"/>
      <c r="W26" s="632"/>
      <c r="X26" s="632"/>
      <c r="Y26" s="632"/>
      <c r="Z26" s="632"/>
      <c r="AA26" s="628">
        <v>0.18</v>
      </c>
      <c r="AB26" s="535"/>
      <c r="AC26" s="627">
        <f>AC27*AA26</f>
        <v>5.9615999999999989</v>
      </c>
      <c r="AD26" s="632"/>
      <c r="AE26" s="632"/>
      <c r="AF26" s="632"/>
      <c r="AG26" s="632"/>
      <c r="AH26" s="628">
        <v>0.18</v>
      </c>
      <c r="AI26" s="535"/>
      <c r="AJ26" s="627">
        <f>AJ27*AH26</f>
        <v>5.9615999999999989</v>
      </c>
    </row>
    <row r="27" spans="1:36" ht="47.25" outlineLevel="1">
      <c r="A27" s="507" t="s">
        <v>764</v>
      </c>
      <c r="B27" s="642" t="s">
        <v>1024</v>
      </c>
      <c r="C27" s="527" t="s">
        <v>1025</v>
      </c>
      <c r="D27" s="527"/>
      <c r="E27" s="527"/>
      <c r="F27" s="527"/>
      <c r="G27" s="527"/>
      <c r="H27" s="527"/>
      <c r="I27" s="555">
        <v>80</v>
      </c>
      <c r="J27" s="535">
        <v>414</v>
      </c>
      <c r="K27" s="527">
        <f>J27*I27/1000</f>
        <v>33.119999999999997</v>
      </c>
      <c r="L27" s="527"/>
      <c r="M27" s="527"/>
      <c r="N27" s="527"/>
      <c r="O27" s="555">
        <v>80</v>
      </c>
      <c r="P27" s="555"/>
      <c r="Q27" s="555"/>
      <c r="R27" s="555"/>
      <c r="S27" s="535">
        <v>414</v>
      </c>
      <c r="T27" s="535"/>
      <c r="U27" s="627">
        <f>O27*S27/1000</f>
        <v>33.119999999999997</v>
      </c>
      <c r="V27" s="627"/>
      <c r="W27" s="555">
        <v>80</v>
      </c>
      <c r="X27" s="555"/>
      <c r="Y27" s="555"/>
      <c r="Z27" s="555"/>
      <c r="AA27" s="535">
        <v>414</v>
      </c>
      <c r="AB27" s="535"/>
      <c r="AC27" s="627">
        <f>W27*AA27/1000</f>
        <v>33.119999999999997</v>
      </c>
      <c r="AD27" s="555">
        <v>80</v>
      </c>
      <c r="AE27" s="555"/>
      <c r="AF27" s="555"/>
      <c r="AG27" s="555"/>
      <c r="AH27" s="535">
        <v>414</v>
      </c>
      <c r="AI27" s="535"/>
      <c r="AJ27" s="627">
        <f>AD27*AH27/1000</f>
        <v>33.119999999999997</v>
      </c>
    </row>
    <row r="28" spans="1:36" s="506" customFormat="1">
      <c r="A28" s="633" t="s">
        <v>782</v>
      </c>
      <c r="B28" s="634" t="s">
        <v>1026</v>
      </c>
      <c r="C28" s="635"/>
      <c r="D28" s="635"/>
      <c r="E28" s="635"/>
      <c r="F28" s="635"/>
      <c r="G28" s="635"/>
      <c r="H28" s="619">
        <v>22.1</v>
      </c>
      <c r="I28" s="643">
        <f>SUM(I29:I32)</f>
        <v>150</v>
      </c>
      <c r="J28" s="643"/>
      <c r="K28" s="643">
        <f>CEILING(K29+K30+K31+K32,0.1)</f>
        <v>22.1</v>
      </c>
      <c r="L28" s="643"/>
      <c r="M28" s="643"/>
      <c r="N28" s="643">
        <f>K28</f>
        <v>22.1</v>
      </c>
      <c r="O28" s="619">
        <f>SUM(O29:O32)</f>
        <v>150</v>
      </c>
      <c r="P28" s="619"/>
      <c r="Q28" s="619"/>
      <c r="R28" s="619"/>
      <c r="S28" s="641"/>
      <c r="T28" s="641"/>
      <c r="U28" s="619">
        <f>CEILING(U29+U30+U31+U32,0.1)</f>
        <v>22.1</v>
      </c>
      <c r="V28" s="619"/>
      <c r="W28" s="619">
        <f>SUM(W29:W32)</f>
        <v>150</v>
      </c>
      <c r="X28" s="619"/>
      <c r="Y28" s="619"/>
      <c r="Z28" s="619"/>
      <c r="AA28" s="641"/>
      <c r="AB28" s="641"/>
      <c r="AC28" s="619">
        <f>CEILING(AC29+AC30+AC31+AC32,0.1)</f>
        <v>22.1</v>
      </c>
      <c r="AD28" s="619">
        <f>SUM(AD29:AD32)</f>
        <v>150</v>
      </c>
      <c r="AE28" s="619"/>
      <c r="AF28" s="619"/>
      <c r="AG28" s="619"/>
      <c r="AH28" s="641"/>
      <c r="AI28" s="641"/>
      <c r="AJ28" s="619">
        <f>CEILING(AJ29+AJ30+AJ31+AJ32,0.1)</f>
        <v>22.1</v>
      </c>
    </row>
    <row r="29" spans="1:36" outlineLevel="1">
      <c r="A29" s="507" t="s">
        <v>784</v>
      </c>
      <c r="B29" s="644" t="s">
        <v>1027</v>
      </c>
      <c r="C29" s="527" t="s">
        <v>1028</v>
      </c>
      <c r="D29" s="527"/>
      <c r="E29" s="527"/>
      <c r="F29" s="527"/>
      <c r="G29" s="527"/>
      <c r="H29" s="627"/>
      <c r="I29" s="645"/>
      <c r="J29" s="645">
        <v>137</v>
      </c>
      <c r="K29" s="645">
        <f>J29*I29/1000</f>
        <v>0</v>
      </c>
      <c r="L29" s="645"/>
      <c r="M29" s="645"/>
      <c r="N29" s="645"/>
      <c r="O29" s="627"/>
      <c r="P29" s="627"/>
      <c r="Q29" s="627"/>
      <c r="R29" s="627"/>
      <c r="S29" s="645">
        <v>137</v>
      </c>
      <c r="T29" s="535"/>
      <c r="U29" s="627">
        <f>O29*S29/1000</f>
        <v>0</v>
      </c>
      <c r="V29" s="627"/>
      <c r="W29" s="627"/>
      <c r="X29" s="627"/>
      <c r="Y29" s="627"/>
      <c r="Z29" s="627"/>
      <c r="AA29" s="645">
        <v>137</v>
      </c>
      <c r="AB29" s="535"/>
      <c r="AC29" s="627">
        <f>W29*AA29/1000</f>
        <v>0</v>
      </c>
      <c r="AD29" s="627"/>
      <c r="AE29" s="627"/>
      <c r="AF29" s="627"/>
      <c r="AG29" s="627"/>
      <c r="AH29" s="645">
        <v>137</v>
      </c>
      <c r="AI29" s="535"/>
      <c r="AJ29" s="627">
        <f>AD29*AH29/1000</f>
        <v>0</v>
      </c>
    </row>
    <row r="30" spans="1:36" outlineLevel="1">
      <c r="A30" s="507" t="s">
        <v>786</v>
      </c>
      <c r="B30" s="644" t="s">
        <v>1029</v>
      </c>
      <c r="C30" s="527" t="s">
        <v>1028</v>
      </c>
      <c r="D30" s="527"/>
      <c r="E30" s="527"/>
      <c r="F30" s="527"/>
      <c r="G30" s="527"/>
      <c r="H30" s="627"/>
      <c r="I30" s="645"/>
      <c r="J30" s="645">
        <v>140</v>
      </c>
      <c r="K30" s="645">
        <f>J30*I30/1000</f>
        <v>0</v>
      </c>
      <c r="L30" s="645"/>
      <c r="M30" s="645"/>
      <c r="N30" s="645"/>
      <c r="O30" s="627"/>
      <c r="P30" s="627"/>
      <c r="Q30" s="627"/>
      <c r="R30" s="627"/>
      <c r="S30" s="645">
        <v>140</v>
      </c>
      <c r="T30" s="535"/>
      <c r="U30" s="627">
        <f>O30*S30/1000</f>
        <v>0</v>
      </c>
      <c r="V30" s="627"/>
      <c r="W30" s="627"/>
      <c r="X30" s="627"/>
      <c r="Y30" s="627"/>
      <c r="Z30" s="627"/>
      <c r="AA30" s="645">
        <v>140</v>
      </c>
      <c r="AB30" s="535"/>
      <c r="AC30" s="627">
        <f>W30*AA30/1000</f>
        <v>0</v>
      </c>
      <c r="AD30" s="627"/>
      <c r="AE30" s="627"/>
      <c r="AF30" s="627"/>
      <c r="AG30" s="627"/>
      <c r="AH30" s="645">
        <v>140</v>
      </c>
      <c r="AI30" s="535"/>
      <c r="AJ30" s="627">
        <f>AD30*AH30/1000</f>
        <v>0</v>
      </c>
    </row>
    <row r="31" spans="1:36" outlineLevel="1">
      <c r="A31" s="507" t="s">
        <v>788</v>
      </c>
      <c r="B31" s="644" t="s">
        <v>1030</v>
      </c>
      <c r="C31" s="527" t="s">
        <v>1031</v>
      </c>
      <c r="D31" s="527"/>
      <c r="E31" s="527"/>
      <c r="F31" s="527"/>
      <c r="G31" s="527"/>
      <c r="H31" s="627"/>
      <c r="I31" s="645">
        <v>150</v>
      </c>
      <c r="J31" s="645">
        <v>147</v>
      </c>
      <c r="K31" s="645">
        <f>J31*I31/1000</f>
        <v>22.05</v>
      </c>
      <c r="L31" s="645"/>
      <c r="M31" s="645"/>
      <c r="N31" s="645"/>
      <c r="O31" s="627">
        <v>150</v>
      </c>
      <c r="P31" s="627"/>
      <c r="Q31" s="627"/>
      <c r="R31" s="627"/>
      <c r="S31" s="645">
        <v>147</v>
      </c>
      <c r="T31" s="535"/>
      <c r="U31" s="627">
        <f>O31*S31/1000</f>
        <v>22.05</v>
      </c>
      <c r="V31" s="627"/>
      <c r="W31" s="627">
        <f>O31</f>
        <v>150</v>
      </c>
      <c r="X31" s="627"/>
      <c r="Y31" s="627"/>
      <c r="Z31" s="627"/>
      <c r="AA31" s="645">
        <v>147</v>
      </c>
      <c r="AB31" s="535"/>
      <c r="AC31" s="627">
        <f>W31*AA31/1000</f>
        <v>22.05</v>
      </c>
      <c r="AD31" s="627">
        <f>W31</f>
        <v>150</v>
      </c>
      <c r="AE31" s="627"/>
      <c r="AF31" s="627"/>
      <c r="AG31" s="627"/>
      <c r="AH31" s="645">
        <v>147</v>
      </c>
      <c r="AI31" s="535"/>
      <c r="AJ31" s="627">
        <f>AD31*AH31/1000</f>
        <v>22.05</v>
      </c>
    </row>
    <row r="32" spans="1:36" outlineLevel="1">
      <c r="A32" s="507" t="s">
        <v>790</v>
      </c>
      <c r="B32" s="644" t="s">
        <v>1004</v>
      </c>
      <c r="C32" s="527"/>
      <c r="D32" s="527"/>
      <c r="E32" s="527"/>
      <c r="F32" s="527"/>
      <c r="G32" s="527"/>
      <c r="H32" s="627"/>
      <c r="I32" s="645"/>
      <c r="J32" s="645"/>
      <c r="K32" s="645">
        <f>(K31+K30+K29)*J32</f>
        <v>0</v>
      </c>
      <c r="L32" s="645"/>
      <c r="M32" s="645"/>
      <c r="N32" s="645"/>
      <c r="O32" s="627"/>
      <c r="P32" s="627"/>
      <c r="Q32" s="627"/>
      <c r="R32" s="627"/>
      <c r="S32" s="646"/>
      <c r="T32" s="535"/>
      <c r="U32" s="627">
        <f>(U31+U30+U29)*S32</f>
        <v>0</v>
      </c>
      <c r="V32" s="627"/>
      <c r="W32" s="627"/>
      <c r="X32" s="627"/>
      <c r="Y32" s="627"/>
      <c r="Z32" s="627"/>
      <c r="AA32" s="646"/>
      <c r="AB32" s="535"/>
      <c r="AC32" s="627">
        <f>(AC31+AC30+AC29)*AA32</f>
        <v>0</v>
      </c>
      <c r="AD32" s="627"/>
      <c r="AE32" s="627"/>
      <c r="AF32" s="627"/>
      <c r="AG32" s="627"/>
      <c r="AH32" s="646"/>
      <c r="AI32" s="535"/>
      <c r="AJ32" s="627">
        <f>(AJ31+AJ30+AJ29)*AH32</f>
        <v>0</v>
      </c>
    </row>
    <row r="33" spans="1:36" s="506" customFormat="1">
      <c r="A33" s="633" t="s">
        <v>893</v>
      </c>
      <c r="B33" s="634" t="s">
        <v>1032</v>
      </c>
      <c r="C33" s="635"/>
      <c r="D33" s="635"/>
      <c r="E33" s="635"/>
      <c r="F33" s="635"/>
      <c r="G33" s="635"/>
      <c r="H33" s="619">
        <v>27.6</v>
      </c>
      <c r="I33" s="643">
        <f>SUM(I34:I62)</f>
        <v>27</v>
      </c>
      <c r="J33" s="643"/>
      <c r="K33" s="643" t="e">
        <f>#N/A</f>
        <v>#N/A</v>
      </c>
      <c r="L33" s="643"/>
      <c r="M33" s="643"/>
      <c r="N33" s="643" t="e">
        <f>K33</f>
        <v>#N/A</v>
      </c>
      <c r="O33" s="619">
        <f>SUM(O34:O62)</f>
        <v>21</v>
      </c>
      <c r="P33" s="619"/>
      <c r="Q33" s="619"/>
      <c r="R33" s="619"/>
      <c r="S33" s="641"/>
      <c r="T33" s="641"/>
      <c r="U33" s="619">
        <f>SUM(U34:U62)</f>
        <v>20.941046999999998</v>
      </c>
      <c r="V33" s="619"/>
      <c r="W33" s="619">
        <f>SUM(W34:W62)</f>
        <v>27</v>
      </c>
      <c r="X33" s="619"/>
      <c r="Y33" s="619"/>
      <c r="Z33" s="619"/>
      <c r="AA33" s="641"/>
      <c r="AB33" s="641"/>
      <c r="AC33" s="619" t="e">
        <f>#N/A</f>
        <v>#N/A</v>
      </c>
      <c r="AD33" s="619">
        <f>SUM(AD34:AD62)</f>
        <v>15</v>
      </c>
      <c r="AE33" s="619"/>
      <c r="AF33" s="619"/>
      <c r="AG33" s="619"/>
      <c r="AH33" s="641"/>
      <c r="AI33" s="641"/>
      <c r="AJ33" s="619" t="e">
        <f>#N/A</f>
        <v>#N/A</v>
      </c>
    </row>
    <row r="34" spans="1:36">
      <c r="A34" s="507" t="s">
        <v>895</v>
      </c>
      <c r="B34" s="644" t="s">
        <v>1004</v>
      </c>
      <c r="C34" s="527"/>
      <c r="D34" s="527"/>
      <c r="E34" s="527"/>
      <c r="F34" s="527"/>
      <c r="G34" s="527"/>
      <c r="H34" s="627"/>
      <c r="I34" s="645"/>
      <c r="J34" s="647" t="s">
        <v>1033</v>
      </c>
      <c r="K34" s="645">
        <f>(K35+K36+K37+K38+K39+K40+K41+K42+K43+K44+K45+K46+K62+K47+K48+K49+K50+K51+K52+K53)*J34</f>
        <v>4.2073289999999997</v>
      </c>
      <c r="L34" s="645"/>
      <c r="M34" s="645"/>
      <c r="N34" s="645"/>
      <c r="O34" s="627"/>
      <c r="P34" s="627"/>
      <c r="Q34" s="627"/>
      <c r="R34" s="627"/>
      <c r="S34" s="647" t="s">
        <v>1033</v>
      </c>
      <c r="T34" s="535"/>
      <c r="U34" s="627">
        <f>(U35+U36+U37+U38+U39+U40+U41+U42+U43+U44+U45+U46+U62+U47+U48+U49+U50+U51+U52+U53)*S34</f>
        <v>3.1943969999999995</v>
      </c>
      <c r="V34" s="627"/>
      <c r="W34" s="627"/>
      <c r="X34" s="627"/>
      <c r="Y34" s="627"/>
      <c r="Z34" s="627"/>
      <c r="AA34" s="647" t="s">
        <v>1033</v>
      </c>
      <c r="AB34" s="535"/>
      <c r="AC34" s="627">
        <f>(AC35+AC36+AC37+AC38+AC39+AC40+AC41+AC42+AC43+AC44+AC45+AC46+AC62+AC47+AC48+AC49+AC50+AC51+AC52+AC53)*AA34</f>
        <v>4.2073289999999997</v>
      </c>
      <c r="AD34" s="627"/>
      <c r="AE34" s="627"/>
      <c r="AF34" s="627"/>
      <c r="AG34" s="627"/>
      <c r="AH34" s="647" t="s">
        <v>1033</v>
      </c>
      <c r="AI34" s="535"/>
      <c r="AJ34" s="627">
        <f>(AJ35+AJ36+AJ37+AJ38+AJ39+AJ40+AJ41+AJ42+AJ43+AJ44+AJ45+AJ46+AJ62+AJ47+AJ48+AJ49+AJ50+AJ51+AJ52+AJ53)*AH34</f>
        <v>2.4826769999999998</v>
      </c>
    </row>
    <row r="35" spans="1:36">
      <c r="A35" s="507" t="s">
        <v>898</v>
      </c>
      <c r="B35" s="644" t="s">
        <v>1034</v>
      </c>
      <c r="C35" s="527" t="s">
        <v>171</v>
      </c>
      <c r="D35" s="527"/>
      <c r="E35" s="527"/>
      <c r="F35" s="527"/>
      <c r="G35" s="527"/>
      <c r="H35" s="627"/>
      <c r="I35" s="645">
        <v>1</v>
      </c>
      <c r="J35" s="645">
        <v>2051.41</v>
      </c>
      <c r="K35" s="645">
        <f t="shared" ref="K35:K53" si="0">J35*I35/1000</f>
        <v>2.0514099999999997</v>
      </c>
      <c r="L35" s="645"/>
      <c r="M35" s="645"/>
      <c r="N35" s="645"/>
      <c r="O35" s="627">
        <f t="shared" ref="O35:O42" si="1">I35</f>
        <v>1</v>
      </c>
      <c r="P35" s="627"/>
      <c r="Q35" s="627"/>
      <c r="R35" s="627"/>
      <c r="S35" s="535">
        <f t="shared" ref="S35:S53" si="2">J35</f>
        <v>2051.41</v>
      </c>
      <c r="T35" s="535"/>
      <c r="U35" s="627">
        <f>O35*S35/1000</f>
        <v>2.0514099999999997</v>
      </c>
      <c r="V35" s="627"/>
      <c r="W35" s="627">
        <f t="shared" ref="W35:W42" si="3">O35</f>
        <v>1</v>
      </c>
      <c r="X35" s="627"/>
      <c r="Y35" s="627"/>
      <c r="Z35" s="627"/>
      <c r="AA35" s="535">
        <f t="shared" ref="AA35:AA53" si="4">S35</f>
        <v>2051.41</v>
      </c>
      <c r="AB35" s="535"/>
      <c r="AC35" s="627">
        <f t="shared" ref="AC35:AC53" si="5">W35*AA35/1000</f>
        <v>2.0514099999999997</v>
      </c>
      <c r="AD35" s="627">
        <f t="shared" ref="AD35:AD43" si="6">W35</f>
        <v>1</v>
      </c>
      <c r="AE35" s="627"/>
      <c r="AF35" s="627"/>
      <c r="AG35" s="627"/>
      <c r="AH35" s="535">
        <f t="shared" ref="AH35:AH53" si="7">AA35</f>
        <v>2051.41</v>
      </c>
      <c r="AI35" s="535"/>
      <c r="AJ35" s="627">
        <f t="shared" ref="AJ35:AJ53" si="8">AD35*AH35/1000</f>
        <v>2.0514099999999997</v>
      </c>
    </row>
    <row r="36" spans="1:36">
      <c r="A36" s="507" t="s">
        <v>901</v>
      </c>
      <c r="B36" s="644" t="s">
        <v>1034</v>
      </c>
      <c r="C36" s="527"/>
      <c r="D36" s="527"/>
      <c r="E36" s="527"/>
      <c r="F36" s="527"/>
      <c r="G36" s="527"/>
      <c r="H36" s="627"/>
      <c r="I36" s="645">
        <v>1</v>
      </c>
      <c r="J36" s="645">
        <v>1363.51</v>
      </c>
      <c r="K36" s="645">
        <f t="shared" si="0"/>
        <v>1.36351</v>
      </c>
      <c r="L36" s="645"/>
      <c r="M36" s="645"/>
      <c r="N36" s="645"/>
      <c r="O36" s="627">
        <f t="shared" si="1"/>
        <v>1</v>
      </c>
      <c r="P36" s="627"/>
      <c r="Q36" s="627"/>
      <c r="R36" s="627"/>
      <c r="S36" s="535">
        <f t="shared" si="2"/>
        <v>1363.51</v>
      </c>
      <c r="T36" s="535"/>
      <c r="U36" s="627">
        <f t="shared" ref="U36:U53" si="9">O36*S36/1000</f>
        <v>1.36351</v>
      </c>
      <c r="V36" s="627"/>
      <c r="W36" s="627">
        <f t="shared" si="3"/>
        <v>1</v>
      </c>
      <c r="X36" s="627"/>
      <c r="Y36" s="627"/>
      <c r="Z36" s="627"/>
      <c r="AA36" s="535">
        <f t="shared" si="4"/>
        <v>1363.51</v>
      </c>
      <c r="AB36" s="535"/>
      <c r="AC36" s="627">
        <f t="shared" si="5"/>
        <v>1.36351</v>
      </c>
      <c r="AD36" s="627">
        <f t="shared" si="6"/>
        <v>1</v>
      </c>
      <c r="AE36" s="627"/>
      <c r="AF36" s="627"/>
      <c r="AG36" s="627"/>
      <c r="AH36" s="535">
        <f t="shared" si="7"/>
        <v>1363.51</v>
      </c>
      <c r="AI36" s="535"/>
      <c r="AJ36" s="627">
        <f t="shared" si="8"/>
        <v>1.36351</v>
      </c>
    </row>
    <row r="37" spans="1:36">
      <c r="A37" s="507" t="s">
        <v>902</v>
      </c>
      <c r="B37" s="644" t="s">
        <v>1034</v>
      </c>
      <c r="C37" s="527"/>
      <c r="D37" s="527"/>
      <c r="E37" s="527"/>
      <c r="F37" s="527"/>
      <c r="G37" s="527"/>
      <c r="H37" s="627"/>
      <c r="I37" s="645">
        <v>1</v>
      </c>
      <c r="J37" s="645">
        <v>1363.51</v>
      </c>
      <c r="K37" s="645">
        <f t="shared" si="0"/>
        <v>1.36351</v>
      </c>
      <c r="L37" s="645"/>
      <c r="M37" s="645"/>
      <c r="N37" s="645"/>
      <c r="O37" s="627">
        <f t="shared" si="1"/>
        <v>1</v>
      </c>
      <c r="P37" s="627"/>
      <c r="Q37" s="627"/>
      <c r="R37" s="627"/>
      <c r="S37" s="535">
        <f t="shared" si="2"/>
        <v>1363.51</v>
      </c>
      <c r="T37" s="535"/>
      <c r="U37" s="627">
        <f t="shared" si="9"/>
        <v>1.36351</v>
      </c>
      <c r="V37" s="627"/>
      <c r="W37" s="627">
        <f t="shared" si="3"/>
        <v>1</v>
      </c>
      <c r="X37" s="627"/>
      <c r="Y37" s="627"/>
      <c r="Z37" s="627"/>
      <c r="AA37" s="535">
        <f t="shared" si="4"/>
        <v>1363.51</v>
      </c>
      <c r="AB37" s="535"/>
      <c r="AC37" s="627">
        <f t="shared" si="5"/>
        <v>1.36351</v>
      </c>
      <c r="AD37" s="627">
        <f t="shared" si="6"/>
        <v>1</v>
      </c>
      <c r="AE37" s="627"/>
      <c r="AF37" s="627"/>
      <c r="AG37" s="627"/>
      <c r="AH37" s="535">
        <f t="shared" si="7"/>
        <v>1363.51</v>
      </c>
      <c r="AI37" s="535"/>
      <c r="AJ37" s="627">
        <f t="shared" si="8"/>
        <v>1.36351</v>
      </c>
    </row>
    <row r="38" spans="1:36">
      <c r="A38" s="507" t="s">
        <v>904</v>
      </c>
      <c r="B38" s="644" t="s">
        <v>1034</v>
      </c>
      <c r="C38" s="527"/>
      <c r="D38" s="527"/>
      <c r="E38" s="527"/>
      <c r="F38" s="527"/>
      <c r="G38" s="527"/>
      <c r="H38" s="627"/>
      <c r="I38" s="645">
        <v>1</v>
      </c>
      <c r="J38" s="645">
        <v>1363.51</v>
      </c>
      <c r="K38" s="645">
        <f t="shared" si="0"/>
        <v>1.36351</v>
      </c>
      <c r="L38" s="645"/>
      <c r="M38" s="645"/>
      <c r="N38" s="645"/>
      <c r="O38" s="627">
        <f t="shared" si="1"/>
        <v>1</v>
      </c>
      <c r="P38" s="627"/>
      <c r="Q38" s="627"/>
      <c r="R38" s="627"/>
      <c r="S38" s="535">
        <f t="shared" si="2"/>
        <v>1363.51</v>
      </c>
      <c r="T38" s="535"/>
      <c r="U38" s="627">
        <f t="shared" si="9"/>
        <v>1.36351</v>
      </c>
      <c r="V38" s="627"/>
      <c r="W38" s="627">
        <f t="shared" si="3"/>
        <v>1</v>
      </c>
      <c r="X38" s="627"/>
      <c r="Y38" s="627"/>
      <c r="Z38" s="627"/>
      <c r="AA38" s="535">
        <f t="shared" si="4"/>
        <v>1363.51</v>
      </c>
      <c r="AB38" s="535"/>
      <c r="AC38" s="627">
        <f t="shared" si="5"/>
        <v>1.36351</v>
      </c>
      <c r="AD38" s="627">
        <f t="shared" si="6"/>
        <v>1</v>
      </c>
      <c r="AE38" s="627"/>
      <c r="AF38" s="627"/>
      <c r="AG38" s="627"/>
      <c r="AH38" s="535">
        <f t="shared" si="7"/>
        <v>1363.51</v>
      </c>
      <c r="AI38" s="535"/>
      <c r="AJ38" s="627">
        <f t="shared" si="8"/>
        <v>1.36351</v>
      </c>
    </row>
    <row r="39" spans="1:36">
      <c r="A39" s="507" t="s">
        <v>905</v>
      </c>
      <c r="B39" s="644" t="s">
        <v>1034</v>
      </c>
      <c r="C39" s="527"/>
      <c r="D39" s="527"/>
      <c r="E39" s="527"/>
      <c r="F39" s="527"/>
      <c r="G39" s="527"/>
      <c r="H39" s="627"/>
      <c r="I39" s="645">
        <v>1</v>
      </c>
      <c r="J39" s="645">
        <v>2051.41</v>
      </c>
      <c r="K39" s="645">
        <f t="shared" si="0"/>
        <v>2.0514099999999997</v>
      </c>
      <c r="L39" s="645"/>
      <c r="M39" s="645"/>
      <c r="N39" s="645"/>
      <c r="O39" s="627">
        <f t="shared" si="1"/>
        <v>1</v>
      </c>
      <c r="P39" s="627"/>
      <c r="Q39" s="627"/>
      <c r="R39" s="627"/>
      <c r="S39" s="535">
        <f t="shared" si="2"/>
        <v>2051.41</v>
      </c>
      <c r="T39" s="535"/>
      <c r="U39" s="627">
        <f t="shared" si="9"/>
        <v>2.0514099999999997</v>
      </c>
      <c r="V39" s="627"/>
      <c r="W39" s="627">
        <f t="shared" si="3"/>
        <v>1</v>
      </c>
      <c r="X39" s="627"/>
      <c r="Y39" s="627"/>
      <c r="Z39" s="627"/>
      <c r="AA39" s="535">
        <f t="shared" si="4"/>
        <v>2051.41</v>
      </c>
      <c r="AB39" s="535"/>
      <c r="AC39" s="627">
        <f t="shared" si="5"/>
        <v>2.0514099999999997</v>
      </c>
      <c r="AD39" s="627">
        <f t="shared" si="6"/>
        <v>1</v>
      </c>
      <c r="AE39" s="627"/>
      <c r="AF39" s="627"/>
      <c r="AG39" s="627"/>
      <c r="AH39" s="535">
        <f t="shared" si="7"/>
        <v>2051.41</v>
      </c>
      <c r="AI39" s="535"/>
      <c r="AJ39" s="627">
        <f t="shared" si="8"/>
        <v>2.0514099999999997</v>
      </c>
    </row>
    <row r="40" spans="1:36">
      <c r="A40" s="507" t="s">
        <v>908</v>
      </c>
      <c r="B40" s="644" t="s">
        <v>1035</v>
      </c>
      <c r="C40" s="527"/>
      <c r="D40" s="527"/>
      <c r="E40" s="527"/>
      <c r="F40" s="527"/>
      <c r="G40" s="527"/>
      <c r="H40" s="627"/>
      <c r="I40" s="645">
        <v>1</v>
      </c>
      <c r="J40" s="645">
        <v>2154</v>
      </c>
      <c r="K40" s="645">
        <f t="shared" si="0"/>
        <v>2.1539999999999999</v>
      </c>
      <c r="L40" s="645"/>
      <c r="M40" s="645"/>
      <c r="N40" s="645"/>
      <c r="O40" s="627">
        <f t="shared" si="1"/>
        <v>1</v>
      </c>
      <c r="P40" s="627"/>
      <c r="Q40" s="627"/>
      <c r="R40" s="627"/>
      <c r="S40" s="535">
        <f t="shared" si="2"/>
        <v>2154</v>
      </c>
      <c r="T40" s="535"/>
      <c r="U40" s="627">
        <f t="shared" si="9"/>
        <v>2.1539999999999999</v>
      </c>
      <c r="V40" s="627"/>
      <c r="W40" s="627">
        <f t="shared" si="3"/>
        <v>1</v>
      </c>
      <c r="X40" s="627"/>
      <c r="Y40" s="627"/>
      <c r="Z40" s="627"/>
      <c r="AA40" s="535">
        <f t="shared" si="4"/>
        <v>2154</v>
      </c>
      <c r="AB40" s="535"/>
      <c r="AC40" s="627">
        <f t="shared" si="5"/>
        <v>2.1539999999999999</v>
      </c>
      <c r="AD40" s="627">
        <f t="shared" si="6"/>
        <v>1</v>
      </c>
      <c r="AE40" s="627"/>
      <c r="AF40" s="627"/>
      <c r="AG40" s="627"/>
      <c r="AH40" s="535">
        <f t="shared" si="7"/>
        <v>2154</v>
      </c>
      <c r="AI40" s="535"/>
      <c r="AJ40" s="627">
        <f t="shared" si="8"/>
        <v>2.1539999999999999</v>
      </c>
    </row>
    <row r="41" spans="1:36">
      <c r="A41" s="507" t="s">
        <v>909</v>
      </c>
      <c r="B41" s="644" t="s">
        <v>1036</v>
      </c>
      <c r="C41" s="527"/>
      <c r="D41" s="527"/>
      <c r="E41" s="527"/>
      <c r="F41" s="527"/>
      <c r="G41" s="527"/>
      <c r="H41" s="627"/>
      <c r="I41" s="645">
        <v>2</v>
      </c>
      <c r="J41" s="645">
        <v>310</v>
      </c>
      <c r="K41" s="645">
        <f t="shared" si="0"/>
        <v>0.62</v>
      </c>
      <c r="L41" s="645"/>
      <c r="M41" s="645"/>
      <c r="N41" s="645"/>
      <c r="O41" s="627">
        <f t="shared" si="1"/>
        <v>2</v>
      </c>
      <c r="P41" s="627"/>
      <c r="Q41" s="627"/>
      <c r="R41" s="627"/>
      <c r="S41" s="535">
        <f t="shared" si="2"/>
        <v>310</v>
      </c>
      <c r="T41" s="535"/>
      <c r="U41" s="627">
        <f t="shared" si="9"/>
        <v>0.62</v>
      </c>
      <c r="V41" s="627"/>
      <c r="W41" s="627">
        <f t="shared" si="3"/>
        <v>2</v>
      </c>
      <c r="X41" s="627"/>
      <c r="Y41" s="627"/>
      <c r="Z41" s="627"/>
      <c r="AA41" s="535">
        <f t="shared" si="4"/>
        <v>310</v>
      </c>
      <c r="AB41" s="535"/>
      <c r="AC41" s="627">
        <f t="shared" si="5"/>
        <v>0.62</v>
      </c>
      <c r="AD41" s="627">
        <f t="shared" si="6"/>
        <v>2</v>
      </c>
      <c r="AE41" s="627"/>
      <c r="AF41" s="627"/>
      <c r="AG41" s="627"/>
      <c r="AH41" s="535">
        <f t="shared" si="7"/>
        <v>310</v>
      </c>
      <c r="AI41" s="535"/>
      <c r="AJ41" s="627">
        <f t="shared" si="8"/>
        <v>0.62</v>
      </c>
    </row>
    <row r="42" spans="1:36">
      <c r="A42" s="507" t="s">
        <v>912</v>
      </c>
      <c r="B42" s="644" t="s">
        <v>1037</v>
      </c>
      <c r="C42" s="527"/>
      <c r="D42" s="527"/>
      <c r="E42" s="527"/>
      <c r="F42" s="527"/>
      <c r="G42" s="527"/>
      <c r="H42" s="627"/>
      <c r="I42" s="645">
        <v>5</v>
      </c>
      <c r="J42" s="645">
        <v>245.68</v>
      </c>
      <c r="K42" s="645">
        <f t="shared" si="0"/>
        <v>1.2284000000000002</v>
      </c>
      <c r="L42" s="645"/>
      <c r="M42" s="645"/>
      <c r="N42" s="645"/>
      <c r="O42" s="627">
        <f t="shared" si="1"/>
        <v>5</v>
      </c>
      <c r="P42" s="627"/>
      <c r="Q42" s="627"/>
      <c r="R42" s="627"/>
      <c r="S42" s="535">
        <f t="shared" si="2"/>
        <v>245.68</v>
      </c>
      <c r="T42" s="535"/>
      <c r="U42" s="627">
        <f t="shared" si="9"/>
        <v>1.2284000000000002</v>
      </c>
      <c r="V42" s="627"/>
      <c r="W42" s="627">
        <f t="shared" si="3"/>
        <v>5</v>
      </c>
      <c r="X42" s="627"/>
      <c r="Y42" s="627"/>
      <c r="Z42" s="627"/>
      <c r="AA42" s="535">
        <f t="shared" si="4"/>
        <v>245.68</v>
      </c>
      <c r="AB42" s="535"/>
      <c r="AC42" s="627">
        <f t="shared" si="5"/>
        <v>1.2284000000000002</v>
      </c>
      <c r="AD42" s="627">
        <f t="shared" si="6"/>
        <v>5</v>
      </c>
      <c r="AE42" s="627"/>
      <c r="AF42" s="627"/>
      <c r="AG42" s="627"/>
      <c r="AH42" s="535">
        <f t="shared" si="7"/>
        <v>245.68</v>
      </c>
      <c r="AI42" s="535"/>
      <c r="AJ42" s="627">
        <f t="shared" si="8"/>
        <v>1.2284000000000002</v>
      </c>
    </row>
    <row r="43" spans="1:36">
      <c r="A43" s="507" t="s">
        <v>913</v>
      </c>
      <c r="B43" s="644" t="s">
        <v>1038</v>
      </c>
      <c r="C43" s="527"/>
      <c r="D43" s="527"/>
      <c r="E43" s="527"/>
      <c r="F43" s="527"/>
      <c r="G43" s="527"/>
      <c r="H43" s="627"/>
      <c r="I43" s="645"/>
      <c r="J43" s="645">
        <v>659</v>
      </c>
      <c r="K43" s="645">
        <f t="shared" si="0"/>
        <v>0</v>
      </c>
      <c r="L43" s="645"/>
      <c r="M43" s="645"/>
      <c r="N43" s="645"/>
      <c r="O43" s="627">
        <v>6</v>
      </c>
      <c r="P43" s="627"/>
      <c r="Q43" s="627"/>
      <c r="R43" s="627"/>
      <c r="S43" s="535">
        <f t="shared" si="2"/>
        <v>659</v>
      </c>
      <c r="T43" s="535"/>
      <c r="U43" s="627">
        <f t="shared" si="9"/>
        <v>3.9540000000000002</v>
      </c>
      <c r="V43" s="627"/>
      <c r="W43" s="627"/>
      <c r="X43" s="627"/>
      <c r="Y43" s="627"/>
      <c r="Z43" s="627"/>
      <c r="AA43" s="535">
        <f t="shared" si="4"/>
        <v>659</v>
      </c>
      <c r="AB43" s="535"/>
      <c r="AC43" s="627">
        <f t="shared" si="5"/>
        <v>0</v>
      </c>
      <c r="AD43" s="627">
        <f t="shared" si="6"/>
        <v>0</v>
      </c>
      <c r="AE43" s="627"/>
      <c r="AF43" s="627"/>
      <c r="AG43" s="627"/>
      <c r="AH43" s="535">
        <f t="shared" si="7"/>
        <v>659</v>
      </c>
      <c r="AI43" s="535"/>
      <c r="AJ43" s="627">
        <f t="shared" si="8"/>
        <v>0</v>
      </c>
    </row>
    <row r="44" spans="1:36">
      <c r="A44" s="507" t="s">
        <v>916</v>
      </c>
      <c r="B44" s="644" t="s">
        <v>1039</v>
      </c>
      <c r="C44" s="527"/>
      <c r="D44" s="527"/>
      <c r="E44" s="527"/>
      <c r="F44" s="527"/>
      <c r="G44" s="527"/>
      <c r="H44" s="627"/>
      <c r="I44" s="645"/>
      <c r="J44" s="645">
        <v>798.45</v>
      </c>
      <c r="K44" s="645">
        <f t="shared" si="0"/>
        <v>0</v>
      </c>
      <c r="L44" s="645"/>
      <c r="M44" s="645"/>
      <c r="N44" s="645"/>
      <c r="O44" s="627">
        <v>2</v>
      </c>
      <c r="P44" s="627"/>
      <c r="Q44" s="627"/>
      <c r="R44" s="627"/>
      <c r="S44" s="535">
        <f t="shared" si="2"/>
        <v>798.45</v>
      </c>
      <c r="T44" s="535"/>
      <c r="U44" s="627">
        <f t="shared" si="9"/>
        <v>1.5969</v>
      </c>
      <c r="V44" s="627"/>
      <c r="W44" s="627"/>
      <c r="X44" s="627"/>
      <c r="Y44" s="627"/>
      <c r="Z44" s="627"/>
      <c r="AA44" s="535">
        <f t="shared" si="4"/>
        <v>798.45</v>
      </c>
      <c r="AB44" s="535"/>
      <c r="AC44" s="627">
        <f t="shared" si="5"/>
        <v>0</v>
      </c>
      <c r="AD44" s="627">
        <v>2</v>
      </c>
      <c r="AE44" s="627"/>
      <c r="AF44" s="627"/>
      <c r="AG44" s="627"/>
      <c r="AH44" s="535">
        <f t="shared" si="7"/>
        <v>798.45</v>
      </c>
      <c r="AI44" s="535"/>
      <c r="AJ44" s="627">
        <f t="shared" si="8"/>
        <v>1.5969</v>
      </c>
    </row>
    <row r="45" spans="1:36">
      <c r="A45" s="507" t="s">
        <v>917</v>
      </c>
      <c r="B45" s="644" t="s">
        <v>1039</v>
      </c>
      <c r="C45" s="527"/>
      <c r="D45" s="527"/>
      <c r="E45" s="527"/>
      <c r="F45" s="527"/>
      <c r="G45" s="527"/>
      <c r="H45" s="627"/>
      <c r="I45" s="645">
        <v>14</v>
      </c>
      <c r="J45" s="645">
        <v>798.45</v>
      </c>
      <c r="K45" s="645">
        <f t="shared" si="0"/>
        <v>11.178300000000002</v>
      </c>
      <c r="L45" s="645"/>
      <c r="M45" s="645"/>
      <c r="N45" s="645"/>
      <c r="O45" s="627"/>
      <c r="P45" s="627"/>
      <c r="Q45" s="627"/>
      <c r="R45" s="627"/>
      <c r="S45" s="535">
        <f t="shared" si="2"/>
        <v>798.45</v>
      </c>
      <c r="T45" s="535"/>
      <c r="U45" s="627">
        <f>O45*S45/1000</f>
        <v>0</v>
      </c>
      <c r="V45" s="627"/>
      <c r="W45" s="627">
        <v>14</v>
      </c>
      <c r="X45" s="627"/>
      <c r="Y45" s="627"/>
      <c r="Z45" s="627"/>
      <c r="AA45" s="535">
        <f t="shared" si="4"/>
        <v>798.45</v>
      </c>
      <c r="AB45" s="535"/>
      <c r="AC45" s="627">
        <f t="shared" si="5"/>
        <v>11.178300000000002</v>
      </c>
      <c r="AD45" s="627"/>
      <c r="AE45" s="627"/>
      <c r="AF45" s="627"/>
      <c r="AG45" s="627"/>
      <c r="AH45" s="535">
        <f t="shared" si="7"/>
        <v>798.45</v>
      </c>
      <c r="AI45" s="535"/>
      <c r="AJ45" s="627">
        <f t="shared" si="8"/>
        <v>0</v>
      </c>
    </row>
    <row r="46" spans="1:36">
      <c r="A46" s="507" t="s">
        <v>918</v>
      </c>
      <c r="B46" s="644"/>
      <c r="C46" s="527"/>
      <c r="D46" s="527"/>
      <c r="E46" s="527"/>
      <c r="F46" s="527"/>
      <c r="G46" s="527"/>
      <c r="H46" s="627"/>
      <c r="I46" s="645"/>
      <c r="J46" s="645"/>
      <c r="K46" s="645">
        <f t="shared" si="0"/>
        <v>0</v>
      </c>
      <c r="L46" s="645"/>
      <c r="M46" s="645"/>
      <c r="N46" s="645"/>
      <c r="O46" s="627">
        <f>I46</f>
        <v>0</v>
      </c>
      <c r="P46" s="627"/>
      <c r="Q46" s="627"/>
      <c r="R46" s="627"/>
      <c r="S46" s="535">
        <f t="shared" si="2"/>
        <v>0</v>
      </c>
      <c r="T46" s="535"/>
      <c r="U46" s="627">
        <f t="shared" si="9"/>
        <v>0</v>
      </c>
      <c r="V46" s="627"/>
      <c r="W46" s="627">
        <f>O46</f>
        <v>0</v>
      </c>
      <c r="X46" s="627"/>
      <c r="Y46" s="627"/>
      <c r="Z46" s="627"/>
      <c r="AA46" s="535">
        <f t="shared" si="4"/>
        <v>0</v>
      </c>
      <c r="AB46" s="535"/>
      <c r="AC46" s="627">
        <f t="shared" si="5"/>
        <v>0</v>
      </c>
      <c r="AD46" s="627">
        <f>W46</f>
        <v>0</v>
      </c>
      <c r="AE46" s="627"/>
      <c r="AF46" s="627"/>
      <c r="AG46" s="627"/>
      <c r="AH46" s="535">
        <f t="shared" si="7"/>
        <v>0</v>
      </c>
      <c r="AI46" s="535"/>
      <c r="AJ46" s="627">
        <f t="shared" si="8"/>
        <v>0</v>
      </c>
    </row>
    <row r="47" spans="1:36">
      <c r="A47" s="507" t="s">
        <v>919</v>
      </c>
      <c r="B47" s="644"/>
      <c r="C47" s="527"/>
      <c r="D47" s="527"/>
      <c r="E47" s="527"/>
      <c r="F47" s="527"/>
      <c r="G47" s="527"/>
      <c r="H47" s="627"/>
      <c r="I47" s="645"/>
      <c r="J47" s="645"/>
      <c r="K47" s="645">
        <f t="shared" si="0"/>
        <v>0</v>
      </c>
      <c r="L47" s="645"/>
      <c r="M47" s="645"/>
      <c r="N47" s="645"/>
      <c r="O47" s="627">
        <f t="shared" ref="O47:O53" si="10">I47</f>
        <v>0</v>
      </c>
      <c r="P47" s="627"/>
      <c r="Q47" s="627"/>
      <c r="R47" s="627"/>
      <c r="S47" s="535">
        <f t="shared" si="2"/>
        <v>0</v>
      </c>
      <c r="T47" s="535"/>
      <c r="U47" s="627">
        <f t="shared" si="9"/>
        <v>0</v>
      </c>
      <c r="V47" s="627"/>
      <c r="W47" s="627">
        <f t="shared" ref="W47:W53" si="11">O47</f>
        <v>0</v>
      </c>
      <c r="X47" s="627"/>
      <c r="Y47" s="627"/>
      <c r="Z47" s="627"/>
      <c r="AA47" s="535">
        <f t="shared" si="4"/>
        <v>0</v>
      </c>
      <c r="AB47" s="535"/>
      <c r="AC47" s="627">
        <f t="shared" si="5"/>
        <v>0</v>
      </c>
      <c r="AD47" s="627">
        <f t="shared" ref="AD47:AD53" si="12">W47</f>
        <v>0</v>
      </c>
      <c r="AE47" s="627"/>
      <c r="AF47" s="627"/>
      <c r="AG47" s="627"/>
      <c r="AH47" s="535">
        <f t="shared" si="7"/>
        <v>0</v>
      </c>
      <c r="AI47" s="535"/>
      <c r="AJ47" s="627">
        <f t="shared" si="8"/>
        <v>0</v>
      </c>
    </row>
    <row r="48" spans="1:36">
      <c r="A48" s="507" t="s">
        <v>920</v>
      </c>
      <c r="B48" s="644"/>
      <c r="C48" s="527"/>
      <c r="D48" s="527"/>
      <c r="E48" s="527"/>
      <c r="F48" s="527"/>
      <c r="G48" s="527"/>
      <c r="H48" s="627"/>
      <c r="I48" s="645"/>
      <c r="J48" s="645"/>
      <c r="K48" s="645">
        <f t="shared" si="0"/>
        <v>0</v>
      </c>
      <c r="L48" s="645"/>
      <c r="M48" s="645"/>
      <c r="N48" s="645"/>
      <c r="O48" s="627">
        <f t="shared" si="10"/>
        <v>0</v>
      </c>
      <c r="P48" s="627"/>
      <c r="Q48" s="627"/>
      <c r="R48" s="627"/>
      <c r="S48" s="535">
        <f t="shared" si="2"/>
        <v>0</v>
      </c>
      <c r="T48" s="535"/>
      <c r="U48" s="627">
        <f>O48*S48/1000</f>
        <v>0</v>
      </c>
      <c r="V48" s="627"/>
      <c r="W48" s="627">
        <f t="shared" si="11"/>
        <v>0</v>
      </c>
      <c r="X48" s="627"/>
      <c r="Y48" s="627"/>
      <c r="Z48" s="627"/>
      <c r="AA48" s="535">
        <f t="shared" si="4"/>
        <v>0</v>
      </c>
      <c r="AB48" s="535"/>
      <c r="AC48" s="627">
        <f t="shared" si="5"/>
        <v>0</v>
      </c>
      <c r="AD48" s="627">
        <f t="shared" si="12"/>
        <v>0</v>
      </c>
      <c r="AE48" s="627"/>
      <c r="AF48" s="627"/>
      <c r="AG48" s="627"/>
      <c r="AH48" s="535">
        <f t="shared" si="7"/>
        <v>0</v>
      </c>
      <c r="AI48" s="535"/>
      <c r="AJ48" s="627">
        <f t="shared" si="8"/>
        <v>0</v>
      </c>
    </row>
    <row r="49" spans="1:36">
      <c r="A49" s="507" t="s">
        <v>921</v>
      </c>
      <c r="B49" s="644"/>
      <c r="C49" s="527"/>
      <c r="D49" s="527"/>
      <c r="E49" s="527"/>
      <c r="F49" s="527"/>
      <c r="G49" s="527"/>
      <c r="H49" s="627"/>
      <c r="I49" s="645"/>
      <c r="J49" s="645"/>
      <c r="K49" s="645">
        <f t="shared" si="0"/>
        <v>0</v>
      </c>
      <c r="L49" s="645"/>
      <c r="M49" s="645"/>
      <c r="N49" s="645"/>
      <c r="O49" s="627">
        <f t="shared" si="10"/>
        <v>0</v>
      </c>
      <c r="P49" s="627"/>
      <c r="Q49" s="627"/>
      <c r="R49" s="627"/>
      <c r="S49" s="535">
        <f t="shared" si="2"/>
        <v>0</v>
      </c>
      <c r="T49" s="535"/>
      <c r="U49" s="627">
        <f t="shared" si="9"/>
        <v>0</v>
      </c>
      <c r="V49" s="627"/>
      <c r="W49" s="627">
        <f t="shared" si="11"/>
        <v>0</v>
      </c>
      <c r="X49" s="627"/>
      <c r="Y49" s="627"/>
      <c r="Z49" s="627"/>
      <c r="AA49" s="535">
        <f t="shared" si="4"/>
        <v>0</v>
      </c>
      <c r="AB49" s="535"/>
      <c r="AC49" s="627">
        <f t="shared" si="5"/>
        <v>0</v>
      </c>
      <c r="AD49" s="627">
        <f t="shared" si="12"/>
        <v>0</v>
      </c>
      <c r="AE49" s="627"/>
      <c r="AF49" s="627"/>
      <c r="AG49" s="627"/>
      <c r="AH49" s="535">
        <f t="shared" si="7"/>
        <v>0</v>
      </c>
      <c r="AI49" s="535"/>
      <c r="AJ49" s="627">
        <f t="shared" si="8"/>
        <v>0</v>
      </c>
    </row>
    <row r="50" spans="1:36">
      <c r="A50" s="507" t="s">
        <v>922</v>
      </c>
      <c r="B50" s="644"/>
      <c r="C50" s="527"/>
      <c r="D50" s="527"/>
      <c r="E50" s="527"/>
      <c r="F50" s="527"/>
      <c r="G50" s="527"/>
      <c r="H50" s="627"/>
      <c r="I50" s="645"/>
      <c r="J50" s="645"/>
      <c r="K50" s="645">
        <f t="shared" si="0"/>
        <v>0</v>
      </c>
      <c r="L50" s="645"/>
      <c r="M50" s="645"/>
      <c r="N50" s="645"/>
      <c r="O50" s="627">
        <f t="shared" si="10"/>
        <v>0</v>
      </c>
      <c r="P50" s="627"/>
      <c r="Q50" s="627"/>
      <c r="R50" s="627"/>
      <c r="S50" s="535">
        <f t="shared" si="2"/>
        <v>0</v>
      </c>
      <c r="T50" s="535"/>
      <c r="U50" s="627">
        <f t="shared" si="9"/>
        <v>0</v>
      </c>
      <c r="V50" s="627"/>
      <c r="W50" s="627">
        <f t="shared" si="11"/>
        <v>0</v>
      </c>
      <c r="X50" s="627"/>
      <c r="Y50" s="627"/>
      <c r="Z50" s="627"/>
      <c r="AA50" s="535">
        <f t="shared" si="4"/>
        <v>0</v>
      </c>
      <c r="AB50" s="535"/>
      <c r="AC50" s="627">
        <f t="shared" si="5"/>
        <v>0</v>
      </c>
      <c r="AD50" s="627">
        <f t="shared" si="12"/>
        <v>0</v>
      </c>
      <c r="AE50" s="627"/>
      <c r="AF50" s="627"/>
      <c r="AG50" s="627"/>
      <c r="AH50" s="535">
        <f t="shared" si="7"/>
        <v>0</v>
      </c>
      <c r="AI50" s="535"/>
      <c r="AJ50" s="627">
        <f t="shared" si="8"/>
        <v>0</v>
      </c>
    </row>
    <row r="51" spans="1:36">
      <c r="A51" s="507" t="s">
        <v>923</v>
      </c>
      <c r="B51" s="644"/>
      <c r="C51" s="527"/>
      <c r="D51" s="527"/>
      <c r="E51" s="527"/>
      <c r="F51" s="527"/>
      <c r="G51" s="527"/>
      <c r="H51" s="627"/>
      <c r="I51" s="645"/>
      <c r="J51" s="645"/>
      <c r="K51" s="645">
        <f t="shared" si="0"/>
        <v>0</v>
      </c>
      <c r="L51" s="645"/>
      <c r="M51" s="645"/>
      <c r="N51" s="645"/>
      <c r="O51" s="627">
        <f t="shared" si="10"/>
        <v>0</v>
      </c>
      <c r="P51" s="627"/>
      <c r="Q51" s="627"/>
      <c r="R51" s="627"/>
      <c r="S51" s="535">
        <f t="shared" si="2"/>
        <v>0</v>
      </c>
      <c r="T51" s="535"/>
      <c r="U51" s="627">
        <f t="shared" si="9"/>
        <v>0</v>
      </c>
      <c r="V51" s="627"/>
      <c r="W51" s="627">
        <f t="shared" si="11"/>
        <v>0</v>
      </c>
      <c r="X51" s="627"/>
      <c r="Y51" s="627"/>
      <c r="Z51" s="627"/>
      <c r="AA51" s="535">
        <f t="shared" si="4"/>
        <v>0</v>
      </c>
      <c r="AB51" s="535"/>
      <c r="AC51" s="627">
        <f t="shared" si="5"/>
        <v>0</v>
      </c>
      <c r="AD51" s="627">
        <f t="shared" si="12"/>
        <v>0</v>
      </c>
      <c r="AE51" s="627"/>
      <c r="AF51" s="627"/>
      <c r="AG51" s="627"/>
      <c r="AH51" s="535">
        <f t="shared" si="7"/>
        <v>0</v>
      </c>
      <c r="AI51" s="535"/>
      <c r="AJ51" s="627">
        <f t="shared" si="8"/>
        <v>0</v>
      </c>
    </row>
    <row r="52" spans="1:36">
      <c r="A52" s="507" t="s">
        <v>924</v>
      </c>
      <c r="B52" s="644"/>
      <c r="C52" s="527"/>
      <c r="D52" s="527"/>
      <c r="E52" s="527"/>
      <c r="F52" s="527"/>
      <c r="G52" s="527"/>
      <c r="H52" s="627"/>
      <c r="I52" s="645"/>
      <c r="J52" s="645"/>
      <c r="K52" s="645">
        <f t="shared" si="0"/>
        <v>0</v>
      </c>
      <c r="L52" s="645"/>
      <c r="M52" s="645"/>
      <c r="N52" s="645"/>
      <c r="O52" s="627">
        <f t="shared" si="10"/>
        <v>0</v>
      </c>
      <c r="P52" s="627"/>
      <c r="Q52" s="627"/>
      <c r="R52" s="627"/>
      <c r="S52" s="535">
        <f t="shared" si="2"/>
        <v>0</v>
      </c>
      <c r="T52" s="535"/>
      <c r="U52" s="627">
        <f t="shared" si="9"/>
        <v>0</v>
      </c>
      <c r="V52" s="627"/>
      <c r="W52" s="627">
        <f t="shared" si="11"/>
        <v>0</v>
      </c>
      <c r="X52" s="627"/>
      <c r="Y52" s="627"/>
      <c r="Z52" s="627"/>
      <c r="AA52" s="535">
        <f t="shared" si="4"/>
        <v>0</v>
      </c>
      <c r="AB52" s="535"/>
      <c r="AC52" s="627">
        <f t="shared" si="5"/>
        <v>0</v>
      </c>
      <c r="AD52" s="627">
        <f t="shared" si="12"/>
        <v>0</v>
      </c>
      <c r="AE52" s="627"/>
      <c r="AF52" s="627"/>
      <c r="AG52" s="627"/>
      <c r="AH52" s="535">
        <f t="shared" si="7"/>
        <v>0</v>
      </c>
      <c r="AI52" s="535"/>
      <c r="AJ52" s="627">
        <f t="shared" si="8"/>
        <v>0</v>
      </c>
    </row>
    <row r="53" spans="1:36">
      <c r="A53" s="507" t="s">
        <v>925</v>
      </c>
      <c r="B53" s="644"/>
      <c r="C53" s="527"/>
      <c r="D53" s="527"/>
      <c r="E53" s="527"/>
      <c r="F53" s="527"/>
      <c r="G53" s="527"/>
      <c r="H53" s="627"/>
      <c r="I53" s="645"/>
      <c r="J53" s="645"/>
      <c r="K53" s="645">
        <f t="shared" si="0"/>
        <v>0</v>
      </c>
      <c r="L53" s="645"/>
      <c r="M53" s="645"/>
      <c r="N53" s="645"/>
      <c r="O53" s="627">
        <f t="shared" si="10"/>
        <v>0</v>
      </c>
      <c r="P53" s="627"/>
      <c r="Q53" s="627"/>
      <c r="R53" s="627"/>
      <c r="S53" s="535">
        <f t="shared" si="2"/>
        <v>0</v>
      </c>
      <c r="T53" s="535"/>
      <c r="U53" s="627">
        <f t="shared" si="9"/>
        <v>0</v>
      </c>
      <c r="V53" s="627"/>
      <c r="W53" s="627">
        <f t="shared" si="11"/>
        <v>0</v>
      </c>
      <c r="X53" s="627"/>
      <c r="Y53" s="627"/>
      <c r="Z53" s="627"/>
      <c r="AA53" s="535">
        <f t="shared" si="4"/>
        <v>0</v>
      </c>
      <c r="AB53" s="535"/>
      <c r="AC53" s="627">
        <f t="shared" si="5"/>
        <v>0</v>
      </c>
      <c r="AD53" s="627">
        <f t="shared" si="12"/>
        <v>0</v>
      </c>
      <c r="AE53" s="627"/>
      <c r="AF53" s="627"/>
      <c r="AG53" s="627"/>
      <c r="AH53" s="535">
        <f t="shared" si="7"/>
        <v>0</v>
      </c>
      <c r="AI53" s="535"/>
      <c r="AJ53" s="627">
        <f t="shared" si="8"/>
        <v>0</v>
      </c>
    </row>
    <row r="54" spans="1:36">
      <c r="A54" s="507" t="s">
        <v>926</v>
      </c>
      <c r="B54" s="644"/>
      <c r="C54" s="527"/>
      <c r="D54" s="527"/>
      <c r="E54" s="527"/>
      <c r="F54" s="527"/>
      <c r="G54" s="527"/>
      <c r="H54" s="627"/>
      <c r="I54" s="645"/>
      <c r="J54" s="645"/>
      <c r="K54" s="645"/>
      <c r="L54" s="645"/>
      <c r="M54" s="645"/>
      <c r="N54" s="645"/>
      <c r="O54" s="627"/>
      <c r="P54" s="627"/>
      <c r="Q54" s="627"/>
      <c r="R54" s="627"/>
      <c r="S54" s="535"/>
      <c r="T54" s="535"/>
      <c r="U54" s="627"/>
      <c r="V54" s="627"/>
      <c r="W54" s="627"/>
      <c r="X54" s="627"/>
      <c r="Y54" s="627"/>
      <c r="Z54" s="627"/>
      <c r="AA54" s="535"/>
      <c r="AB54" s="535"/>
      <c r="AC54" s="627"/>
      <c r="AD54" s="627"/>
      <c r="AE54" s="627"/>
      <c r="AF54" s="627"/>
      <c r="AG54" s="627"/>
      <c r="AH54" s="535"/>
      <c r="AI54" s="535"/>
      <c r="AJ54" s="627"/>
    </row>
    <row r="55" spans="1:36">
      <c r="A55" s="507" t="s">
        <v>927</v>
      </c>
      <c r="B55" s="644"/>
      <c r="C55" s="527"/>
      <c r="D55" s="527"/>
      <c r="E55" s="527"/>
      <c r="F55" s="527"/>
      <c r="G55" s="527"/>
      <c r="H55" s="627"/>
      <c r="I55" s="645"/>
      <c r="J55" s="645"/>
      <c r="K55" s="645"/>
      <c r="L55" s="645"/>
      <c r="M55" s="645"/>
      <c r="N55" s="645"/>
      <c r="O55" s="627"/>
      <c r="P55" s="627"/>
      <c r="Q55" s="627"/>
      <c r="R55" s="627"/>
      <c r="S55" s="535"/>
      <c r="T55" s="535"/>
      <c r="U55" s="627"/>
      <c r="V55" s="627"/>
      <c r="W55" s="627"/>
      <c r="X55" s="627"/>
      <c r="Y55" s="627"/>
      <c r="Z55" s="627"/>
      <c r="AA55" s="535"/>
      <c r="AB55" s="535"/>
      <c r="AC55" s="627"/>
      <c r="AD55" s="627"/>
      <c r="AE55" s="627"/>
      <c r="AF55" s="627"/>
      <c r="AG55" s="627"/>
      <c r="AH55" s="535"/>
      <c r="AI55" s="535"/>
      <c r="AJ55" s="627"/>
    </row>
    <row r="56" spans="1:36">
      <c r="A56" s="507" t="s">
        <v>928</v>
      </c>
      <c r="B56" s="644"/>
      <c r="C56" s="527"/>
      <c r="D56" s="527"/>
      <c r="E56" s="527"/>
      <c r="F56" s="527"/>
      <c r="G56" s="527"/>
      <c r="H56" s="627"/>
      <c r="I56" s="645"/>
      <c r="J56" s="645"/>
      <c r="K56" s="645"/>
      <c r="L56" s="645"/>
      <c r="M56" s="645"/>
      <c r="N56" s="645"/>
      <c r="O56" s="627"/>
      <c r="P56" s="627"/>
      <c r="Q56" s="627"/>
      <c r="R56" s="627"/>
      <c r="S56" s="535"/>
      <c r="T56" s="535"/>
      <c r="U56" s="627"/>
      <c r="V56" s="627"/>
      <c r="W56" s="627"/>
      <c r="X56" s="627"/>
      <c r="Y56" s="627"/>
      <c r="Z56" s="627"/>
      <c r="AA56" s="535"/>
      <c r="AB56" s="535"/>
      <c r="AC56" s="627"/>
      <c r="AD56" s="627"/>
      <c r="AE56" s="627"/>
      <c r="AF56" s="627"/>
      <c r="AG56" s="627"/>
      <c r="AH56" s="535"/>
      <c r="AI56" s="535"/>
      <c r="AJ56" s="627"/>
    </row>
    <row r="57" spans="1:36">
      <c r="A57" s="507" t="s">
        <v>929</v>
      </c>
      <c r="B57" s="644"/>
      <c r="C57" s="527"/>
      <c r="D57" s="527"/>
      <c r="E57" s="527"/>
      <c r="F57" s="527"/>
      <c r="G57" s="527"/>
      <c r="H57" s="627"/>
      <c r="I57" s="645"/>
      <c r="J57" s="645"/>
      <c r="K57" s="645"/>
      <c r="L57" s="645"/>
      <c r="M57" s="645"/>
      <c r="N57" s="645"/>
      <c r="O57" s="627"/>
      <c r="P57" s="627"/>
      <c r="Q57" s="627"/>
      <c r="R57" s="627"/>
      <c r="S57" s="535"/>
      <c r="T57" s="535"/>
      <c r="U57" s="627"/>
      <c r="V57" s="627"/>
      <c r="W57" s="627"/>
      <c r="X57" s="627"/>
      <c r="Y57" s="627"/>
      <c r="Z57" s="627"/>
      <c r="AA57" s="535"/>
      <c r="AB57" s="535"/>
      <c r="AC57" s="627"/>
      <c r="AD57" s="627"/>
      <c r="AE57" s="627"/>
      <c r="AF57" s="627"/>
      <c r="AG57" s="627"/>
      <c r="AH57" s="535"/>
      <c r="AI57" s="535"/>
      <c r="AJ57" s="627"/>
    </row>
    <row r="58" spans="1:36">
      <c r="A58" s="507" t="s">
        <v>930</v>
      </c>
      <c r="B58" s="644"/>
      <c r="C58" s="527"/>
      <c r="D58" s="527"/>
      <c r="E58" s="527"/>
      <c r="F58" s="527"/>
      <c r="G58" s="527"/>
      <c r="H58" s="627"/>
      <c r="I58" s="645"/>
      <c r="J58" s="645"/>
      <c r="K58" s="645"/>
      <c r="L58" s="645"/>
      <c r="M58" s="645"/>
      <c r="N58" s="645"/>
      <c r="O58" s="627"/>
      <c r="P58" s="627"/>
      <c r="Q58" s="627"/>
      <c r="R58" s="627"/>
      <c r="S58" s="535"/>
      <c r="T58" s="535"/>
      <c r="U58" s="627"/>
      <c r="V58" s="627"/>
      <c r="W58" s="627"/>
      <c r="X58" s="627"/>
      <c r="Y58" s="627"/>
      <c r="Z58" s="627"/>
      <c r="AA58" s="535"/>
      <c r="AB58" s="535"/>
      <c r="AC58" s="627"/>
      <c r="AD58" s="627"/>
      <c r="AE58" s="627"/>
      <c r="AF58" s="627"/>
      <c r="AG58" s="627"/>
      <c r="AH58" s="535"/>
      <c r="AI58" s="535"/>
      <c r="AJ58" s="627"/>
    </row>
    <row r="59" spans="1:36">
      <c r="A59" s="507" t="s">
        <v>1040</v>
      </c>
      <c r="B59" s="644"/>
      <c r="C59" s="527"/>
      <c r="D59" s="527"/>
      <c r="E59" s="527"/>
      <c r="F59" s="527"/>
      <c r="G59" s="527"/>
      <c r="H59" s="627"/>
      <c r="I59" s="645"/>
      <c r="J59" s="645"/>
      <c r="K59" s="645"/>
      <c r="L59" s="645"/>
      <c r="M59" s="645"/>
      <c r="N59" s="645"/>
      <c r="O59" s="627"/>
      <c r="P59" s="627"/>
      <c r="Q59" s="627"/>
      <c r="R59" s="627"/>
      <c r="S59" s="535"/>
      <c r="T59" s="535"/>
      <c r="U59" s="627"/>
      <c r="V59" s="627"/>
      <c r="W59" s="627"/>
      <c r="X59" s="627"/>
      <c r="Y59" s="627"/>
      <c r="Z59" s="627"/>
      <c r="AA59" s="535"/>
      <c r="AB59" s="535"/>
      <c r="AC59" s="627"/>
      <c r="AD59" s="627"/>
      <c r="AE59" s="627"/>
      <c r="AF59" s="627"/>
      <c r="AG59" s="627"/>
      <c r="AH59" s="535"/>
      <c r="AI59" s="535"/>
      <c r="AJ59" s="627"/>
    </row>
    <row r="60" spans="1:36">
      <c r="A60" s="507" t="s">
        <v>1041</v>
      </c>
      <c r="B60" s="644"/>
      <c r="C60" s="527"/>
      <c r="D60" s="527"/>
      <c r="E60" s="527"/>
      <c r="F60" s="527"/>
      <c r="G60" s="527"/>
      <c r="H60" s="627"/>
      <c r="I60" s="645"/>
      <c r="J60" s="645"/>
      <c r="K60" s="645"/>
      <c r="L60" s="645"/>
      <c r="M60" s="645"/>
      <c r="N60" s="645"/>
      <c r="O60" s="627"/>
      <c r="P60" s="627"/>
      <c r="Q60" s="627"/>
      <c r="R60" s="627"/>
      <c r="S60" s="535"/>
      <c r="T60" s="535"/>
      <c r="U60" s="627"/>
      <c r="V60" s="627"/>
      <c r="W60" s="627"/>
      <c r="X60" s="627"/>
      <c r="Y60" s="627"/>
      <c r="Z60" s="627"/>
      <c r="AA60" s="535"/>
      <c r="AB60" s="535"/>
      <c r="AC60" s="627"/>
      <c r="AD60" s="627"/>
      <c r="AE60" s="627"/>
      <c r="AF60" s="627"/>
      <c r="AG60" s="627"/>
      <c r="AH60" s="535"/>
      <c r="AI60" s="535"/>
      <c r="AJ60" s="627"/>
    </row>
    <row r="61" spans="1:36">
      <c r="A61" s="507" t="s">
        <v>1042</v>
      </c>
      <c r="B61" s="644"/>
      <c r="C61" s="527"/>
      <c r="D61" s="527"/>
      <c r="E61" s="527"/>
      <c r="F61" s="527"/>
      <c r="G61" s="527"/>
      <c r="H61" s="627"/>
      <c r="I61" s="645"/>
      <c r="J61" s="645"/>
      <c r="K61" s="645"/>
      <c r="L61" s="645"/>
      <c r="M61" s="645"/>
      <c r="N61" s="645"/>
      <c r="O61" s="627"/>
      <c r="P61" s="627"/>
      <c r="Q61" s="627"/>
      <c r="R61" s="627"/>
      <c r="S61" s="535"/>
      <c r="T61" s="535"/>
      <c r="U61" s="627"/>
      <c r="V61" s="627"/>
      <c r="W61" s="627"/>
      <c r="X61" s="627"/>
      <c r="Y61" s="627"/>
      <c r="Z61" s="627"/>
      <c r="AA61" s="535"/>
      <c r="AB61" s="535"/>
      <c r="AC61" s="627"/>
      <c r="AD61" s="627"/>
      <c r="AE61" s="627"/>
      <c r="AF61" s="627"/>
      <c r="AG61" s="627"/>
      <c r="AH61" s="535"/>
      <c r="AI61" s="535"/>
      <c r="AJ61" s="627"/>
    </row>
    <row r="62" spans="1:36">
      <c r="A62" s="507" t="s">
        <v>1043</v>
      </c>
      <c r="B62" s="644"/>
      <c r="C62" s="527"/>
      <c r="D62" s="527"/>
      <c r="E62" s="527"/>
      <c r="F62" s="527"/>
      <c r="G62" s="527"/>
      <c r="H62" s="627"/>
      <c r="I62" s="645"/>
      <c r="J62" s="645"/>
      <c r="K62" s="645">
        <f>J62*I62/1000</f>
        <v>0</v>
      </c>
      <c r="L62" s="645"/>
      <c r="M62" s="645"/>
      <c r="N62" s="645"/>
      <c r="O62" s="627">
        <f>I62</f>
        <v>0</v>
      </c>
      <c r="P62" s="627"/>
      <c r="Q62" s="627"/>
      <c r="R62" s="627"/>
      <c r="S62" s="535">
        <f>J62</f>
        <v>0</v>
      </c>
      <c r="T62" s="535"/>
      <c r="U62" s="627">
        <f>O62*S62/1000</f>
        <v>0</v>
      </c>
      <c r="V62" s="627"/>
      <c r="W62" s="627">
        <f>O62</f>
        <v>0</v>
      </c>
      <c r="X62" s="627"/>
      <c r="Y62" s="627"/>
      <c r="Z62" s="627"/>
      <c r="AA62" s="535">
        <f>S62</f>
        <v>0</v>
      </c>
      <c r="AB62" s="535"/>
      <c r="AC62" s="627">
        <f>W62*AA62/1000</f>
        <v>0</v>
      </c>
      <c r="AD62" s="627">
        <f>W62</f>
        <v>0</v>
      </c>
      <c r="AE62" s="627"/>
      <c r="AF62" s="627"/>
      <c r="AG62" s="627"/>
      <c r="AH62" s="535">
        <f>AA62</f>
        <v>0</v>
      </c>
      <c r="AI62" s="535"/>
      <c r="AJ62" s="627">
        <f>AD62*AH62/1000</f>
        <v>0</v>
      </c>
    </row>
    <row r="63" spans="1:36" s="506" customFormat="1">
      <c r="A63" s="633" t="s">
        <v>931</v>
      </c>
      <c r="B63" s="634" t="s">
        <v>1044</v>
      </c>
      <c r="C63" s="635" t="s">
        <v>1045</v>
      </c>
      <c r="D63" s="635"/>
      <c r="E63" s="635"/>
      <c r="F63" s="635"/>
      <c r="G63" s="635"/>
      <c r="H63" s="619"/>
      <c r="I63" s="643"/>
      <c r="J63" s="643"/>
      <c r="K63" s="643">
        <f>H63</f>
        <v>0</v>
      </c>
      <c r="L63" s="643"/>
      <c r="M63" s="643"/>
      <c r="N63" s="643"/>
      <c r="O63" s="619"/>
      <c r="P63" s="619"/>
      <c r="Q63" s="619"/>
      <c r="R63" s="619"/>
      <c r="S63" s="641"/>
      <c r="T63" s="641"/>
      <c r="U63" s="619">
        <v>0</v>
      </c>
      <c r="V63" s="619"/>
      <c r="W63" s="619"/>
      <c r="X63" s="619"/>
      <c r="Y63" s="619"/>
      <c r="Z63" s="619"/>
      <c r="AA63" s="641"/>
      <c r="AB63" s="641"/>
      <c r="AC63" s="619">
        <f>U63</f>
        <v>0</v>
      </c>
      <c r="AD63" s="619"/>
      <c r="AE63" s="619"/>
      <c r="AF63" s="619"/>
      <c r="AG63" s="619"/>
      <c r="AH63" s="641"/>
      <c r="AI63" s="641"/>
      <c r="AJ63" s="619">
        <f>AC63</f>
        <v>0</v>
      </c>
    </row>
    <row r="64" spans="1:36" s="506" customFormat="1">
      <c r="A64" s="633" t="s">
        <v>979</v>
      </c>
      <c r="B64" s="634" t="s">
        <v>1046</v>
      </c>
      <c r="C64" s="635"/>
      <c r="D64" s="635"/>
      <c r="E64" s="635"/>
      <c r="F64" s="635"/>
      <c r="G64" s="635"/>
      <c r="H64" s="619">
        <v>7.3000000000000007</v>
      </c>
      <c r="I64" s="643">
        <f>SUM(I65:I76)</f>
        <v>8</v>
      </c>
      <c r="J64" s="643"/>
      <c r="K64" s="643" t="e">
        <f>#N/A</f>
        <v>#N/A</v>
      </c>
      <c r="L64" s="643"/>
      <c r="M64" s="643"/>
      <c r="N64" s="643" t="e">
        <f>K64</f>
        <v>#N/A</v>
      </c>
      <c r="O64" s="619"/>
      <c r="P64" s="619"/>
      <c r="Q64" s="619"/>
      <c r="R64" s="619"/>
      <c r="S64" s="641"/>
      <c r="T64" s="641"/>
      <c r="U64" s="619">
        <f>SUM(U65:U76)</f>
        <v>0</v>
      </c>
      <c r="V64" s="619"/>
      <c r="W64" s="619">
        <f>SUM(W65:W76)</f>
        <v>0</v>
      </c>
      <c r="X64" s="619"/>
      <c r="Y64" s="619"/>
      <c r="Z64" s="619"/>
      <c r="AA64" s="641"/>
      <c r="AB64" s="641"/>
      <c r="AC64" s="619" t="e">
        <f>#N/A</f>
        <v>#N/A</v>
      </c>
      <c r="AD64" s="619">
        <f>SUM(AD65:AD76)</f>
        <v>0</v>
      </c>
      <c r="AE64" s="619"/>
      <c r="AF64" s="619"/>
      <c r="AG64" s="619"/>
      <c r="AH64" s="641"/>
      <c r="AI64" s="641"/>
      <c r="AJ64" s="619" t="e">
        <f>#N/A</f>
        <v>#N/A</v>
      </c>
    </row>
    <row r="65" spans="1:36">
      <c r="A65" s="507" t="s">
        <v>558</v>
      </c>
      <c r="B65" s="644" t="s">
        <v>1047</v>
      </c>
      <c r="C65" s="648" t="s">
        <v>171</v>
      </c>
      <c r="D65" s="648"/>
      <c r="E65" s="648"/>
      <c r="F65" s="648"/>
      <c r="G65" s="648"/>
      <c r="H65" s="627"/>
      <c r="I65" s="645">
        <v>8</v>
      </c>
      <c r="J65" s="645">
        <v>905</v>
      </c>
      <c r="K65" s="645">
        <f>I65*J65/1000</f>
        <v>7.24</v>
      </c>
      <c r="L65" s="645"/>
      <c r="M65" s="645"/>
      <c r="N65" s="645"/>
      <c r="O65" s="627"/>
      <c r="P65" s="627"/>
      <c r="Q65" s="627"/>
      <c r="R65" s="627"/>
      <c r="S65" s="535">
        <v>905</v>
      </c>
      <c r="T65" s="535"/>
      <c r="U65" s="627">
        <f>S65*O65/1000</f>
        <v>0</v>
      </c>
      <c r="V65" s="627"/>
      <c r="W65" s="627"/>
      <c r="X65" s="627"/>
      <c r="Y65" s="627"/>
      <c r="Z65" s="627"/>
      <c r="AA65" s="535">
        <v>905</v>
      </c>
      <c r="AB65" s="535"/>
      <c r="AC65" s="627">
        <f>AA65*W65/1000</f>
        <v>0</v>
      </c>
      <c r="AD65" s="627"/>
      <c r="AE65" s="627"/>
      <c r="AF65" s="627"/>
      <c r="AG65" s="627"/>
      <c r="AH65" s="535">
        <v>905</v>
      </c>
      <c r="AI65" s="535"/>
      <c r="AJ65" s="627">
        <f>AH65*AD65/1000</f>
        <v>0</v>
      </c>
    </row>
    <row r="66" spans="1:36">
      <c r="A66" s="507" t="s">
        <v>560</v>
      </c>
      <c r="B66" s="644"/>
      <c r="C66" s="527"/>
      <c r="D66" s="527"/>
      <c r="E66" s="527"/>
      <c r="F66" s="527"/>
      <c r="G66" s="527"/>
      <c r="H66" s="627"/>
      <c r="I66" s="645"/>
      <c r="J66" s="645"/>
      <c r="K66" s="645">
        <f t="shared" ref="K66:K76" si="13">I66*J66/1000</f>
        <v>0</v>
      </c>
      <c r="L66" s="645"/>
      <c r="M66" s="645"/>
      <c r="N66" s="645"/>
      <c r="O66" s="627">
        <f t="shared" ref="O66:O76" si="14">I66</f>
        <v>0</v>
      </c>
      <c r="P66" s="627"/>
      <c r="Q66" s="627"/>
      <c r="R66" s="627"/>
      <c r="S66" s="535">
        <v>0</v>
      </c>
      <c r="T66" s="535"/>
      <c r="U66" s="627">
        <f t="shared" ref="U66:U76" si="15">S66*O66/1000</f>
        <v>0</v>
      </c>
      <c r="V66" s="627"/>
      <c r="W66" s="627">
        <f t="shared" ref="W66:W76" si="16">I66</f>
        <v>0</v>
      </c>
      <c r="X66" s="627"/>
      <c r="Y66" s="627"/>
      <c r="Z66" s="627"/>
      <c r="AA66" s="535">
        <v>0</v>
      </c>
      <c r="AB66" s="535"/>
      <c r="AC66" s="627">
        <f t="shared" ref="AC66:AC76" si="17">AA66*W66/1000</f>
        <v>0</v>
      </c>
      <c r="AD66" s="627"/>
      <c r="AE66" s="627"/>
      <c r="AF66" s="627"/>
      <c r="AG66" s="627"/>
      <c r="AH66" s="535">
        <v>0</v>
      </c>
      <c r="AI66" s="535"/>
      <c r="AJ66" s="627">
        <f t="shared" ref="AJ66:AJ76" si="18">AH66*AD66/1000</f>
        <v>0</v>
      </c>
    </row>
    <row r="67" spans="1:36">
      <c r="A67" s="507" t="s">
        <v>562</v>
      </c>
      <c r="B67" s="644"/>
      <c r="C67" s="527"/>
      <c r="D67" s="527"/>
      <c r="E67" s="527"/>
      <c r="F67" s="527"/>
      <c r="G67" s="527"/>
      <c r="H67" s="627"/>
      <c r="I67" s="645"/>
      <c r="J67" s="645"/>
      <c r="K67" s="645">
        <f t="shared" si="13"/>
        <v>0</v>
      </c>
      <c r="L67" s="645"/>
      <c r="M67" s="645"/>
      <c r="N67" s="645"/>
      <c r="O67" s="627">
        <f t="shared" si="14"/>
        <v>0</v>
      </c>
      <c r="P67" s="627"/>
      <c r="Q67" s="627"/>
      <c r="R67" s="627"/>
      <c r="S67" s="535">
        <v>0</v>
      </c>
      <c r="T67" s="535"/>
      <c r="U67" s="627">
        <f t="shared" si="15"/>
        <v>0</v>
      </c>
      <c r="V67" s="627"/>
      <c r="W67" s="627">
        <f t="shared" si="16"/>
        <v>0</v>
      </c>
      <c r="X67" s="627"/>
      <c r="Y67" s="627"/>
      <c r="Z67" s="627"/>
      <c r="AA67" s="535">
        <v>0</v>
      </c>
      <c r="AB67" s="535"/>
      <c r="AC67" s="627">
        <f t="shared" si="17"/>
        <v>0</v>
      </c>
      <c r="AD67" s="627"/>
      <c r="AE67" s="627"/>
      <c r="AF67" s="627"/>
      <c r="AG67" s="627"/>
      <c r="AH67" s="535">
        <v>0</v>
      </c>
      <c r="AI67" s="535"/>
      <c r="AJ67" s="627">
        <f t="shared" si="18"/>
        <v>0</v>
      </c>
    </row>
    <row r="68" spans="1:36">
      <c r="A68" s="507" t="s">
        <v>1048</v>
      </c>
      <c r="B68" s="644"/>
      <c r="C68" s="527"/>
      <c r="D68" s="527"/>
      <c r="E68" s="527"/>
      <c r="F68" s="527"/>
      <c r="G68" s="527"/>
      <c r="H68" s="627"/>
      <c r="I68" s="645"/>
      <c r="J68" s="645"/>
      <c r="K68" s="645">
        <f t="shared" si="13"/>
        <v>0</v>
      </c>
      <c r="L68" s="645"/>
      <c r="M68" s="645"/>
      <c r="N68" s="645"/>
      <c r="O68" s="627">
        <f t="shared" si="14"/>
        <v>0</v>
      </c>
      <c r="P68" s="627"/>
      <c r="Q68" s="627"/>
      <c r="R68" s="627"/>
      <c r="S68" s="535">
        <v>0</v>
      </c>
      <c r="T68" s="535"/>
      <c r="U68" s="627">
        <f t="shared" si="15"/>
        <v>0</v>
      </c>
      <c r="V68" s="627"/>
      <c r="W68" s="627">
        <f t="shared" si="16"/>
        <v>0</v>
      </c>
      <c r="X68" s="627"/>
      <c r="Y68" s="627"/>
      <c r="Z68" s="627"/>
      <c r="AA68" s="535">
        <v>0</v>
      </c>
      <c r="AB68" s="535"/>
      <c r="AC68" s="627">
        <f t="shared" si="17"/>
        <v>0</v>
      </c>
      <c r="AD68" s="627"/>
      <c r="AE68" s="627"/>
      <c r="AF68" s="627"/>
      <c r="AG68" s="627"/>
      <c r="AH68" s="535">
        <v>0</v>
      </c>
      <c r="AI68" s="535"/>
      <c r="AJ68" s="627">
        <f t="shared" si="18"/>
        <v>0</v>
      </c>
    </row>
    <row r="69" spans="1:36">
      <c r="A69" s="507" t="s">
        <v>1049</v>
      </c>
      <c r="B69" s="644"/>
      <c r="C69" s="527"/>
      <c r="D69" s="527"/>
      <c r="E69" s="527"/>
      <c r="F69" s="527"/>
      <c r="G69" s="527"/>
      <c r="H69" s="627"/>
      <c r="I69" s="645"/>
      <c r="J69" s="645"/>
      <c r="K69" s="645">
        <f t="shared" si="13"/>
        <v>0</v>
      </c>
      <c r="L69" s="645"/>
      <c r="M69" s="645"/>
      <c r="N69" s="645"/>
      <c r="O69" s="627">
        <f t="shared" si="14"/>
        <v>0</v>
      </c>
      <c r="P69" s="627"/>
      <c r="Q69" s="627"/>
      <c r="R69" s="627"/>
      <c r="S69" s="535">
        <v>0</v>
      </c>
      <c r="T69" s="535"/>
      <c r="U69" s="627">
        <f t="shared" si="15"/>
        <v>0</v>
      </c>
      <c r="V69" s="627"/>
      <c r="W69" s="627">
        <f t="shared" si="16"/>
        <v>0</v>
      </c>
      <c r="X69" s="627"/>
      <c r="Y69" s="627"/>
      <c r="Z69" s="627"/>
      <c r="AA69" s="535">
        <v>0</v>
      </c>
      <c r="AB69" s="535"/>
      <c r="AC69" s="627">
        <f t="shared" si="17"/>
        <v>0</v>
      </c>
      <c r="AD69" s="627"/>
      <c r="AE69" s="627"/>
      <c r="AF69" s="627"/>
      <c r="AG69" s="627"/>
      <c r="AH69" s="535">
        <v>0</v>
      </c>
      <c r="AI69" s="535"/>
      <c r="AJ69" s="627">
        <f t="shared" si="18"/>
        <v>0</v>
      </c>
    </row>
    <row r="70" spans="1:36">
      <c r="A70" s="507" t="s">
        <v>1050</v>
      </c>
      <c r="B70" s="644"/>
      <c r="C70" s="527"/>
      <c r="D70" s="527"/>
      <c r="E70" s="527"/>
      <c r="F70" s="527"/>
      <c r="G70" s="527"/>
      <c r="H70" s="627"/>
      <c r="I70" s="645"/>
      <c r="J70" s="645"/>
      <c r="K70" s="645">
        <f t="shared" si="13"/>
        <v>0</v>
      </c>
      <c r="L70" s="645"/>
      <c r="M70" s="645"/>
      <c r="N70" s="645"/>
      <c r="O70" s="627">
        <f t="shared" si="14"/>
        <v>0</v>
      </c>
      <c r="P70" s="627"/>
      <c r="Q70" s="627"/>
      <c r="R70" s="627"/>
      <c r="S70" s="535">
        <v>0</v>
      </c>
      <c r="T70" s="535"/>
      <c r="U70" s="627">
        <f t="shared" si="15"/>
        <v>0</v>
      </c>
      <c r="V70" s="627"/>
      <c r="W70" s="627">
        <f t="shared" si="16"/>
        <v>0</v>
      </c>
      <c r="X70" s="627"/>
      <c r="Y70" s="627"/>
      <c r="Z70" s="627"/>
      <c r="AA70" s="535">
        <v>0</v>
      </c>
      <c r="AB70" s="535"/>
      <c r="AC70" s="627">
        <f t="shared" si="17"/>
        <v>0</v>
      </c>
      <c r="AD70" s="627"/>
      <c r="AE70" s="627"/>
      <c r="AF70" s="627"/>
      <c r="AG70" s="627"/>
      <c r="AH70" s="535">
        <v>0</v>
      </c>
      <c r="AI70" s="535"/>
      <c r="AJ70" s="627">
        <f t="shared" si="18"/>
        <v>0</v>
      </c>
    </row>
    <row r="71" spans="1:36">
      <c r="A71" s="507" t="s">
        <v>1051</v>
      </c>
      <c r="B71" s="644"/>
      <c r="C71" s="527"/>
      <c r="D71" s="527"/>
      <c r="E71" s="527"/>
      <c r="F71" s="527"/>
      <c r="G71" s="527"/>
      <c r="H71" s="627"/>
      <c r="I71" s="645"/>
      <c r="J71" s="645"/>
      <c r="K71" s="645">
        <f t="shared" si="13"/>
        <v>0</v>
      </c>
      <c r="L71" s="645"/>
      <c r="M71" s="645"/>
      <c r="N71" s="645"/>
      <c r="O71" s="627">
        <f t="shared" si="14"/>
        <v>0</v>
      </c>
      <c r="P71" s="627"/>
      <c r="Q71" s="627"/>
      <c r="R71" s="627"/>
      <c r="S71" s="535">
        <v>0</v>
      </c>
      <c r="T71" s="535"/>
      <c r="U71" s="627">
        <f t="shared" si="15"/>
        <v>0</v>
      </c>
      <c r="V71" s="627"/>
      <c r="W71" s="627">
        <f t="shared" si="16"/>
        <v>0</v>
      </c>
      <c r="X71" s="627"/>
      <c r="Y71" s="627"/>
      <c r="Z71" s="627"/>
      <c r="AA71" s="535">
        <v>0</v>
      </c>
      <c r="AB71" s="535"/>
      <c r="AC71" s="627">
        <f t="shared" si="17"/>
        <v>0</v>
      </c>
      <c r="AD71" s="627"/>
      <c r="AE71" s="627"/>
      <c r="AF71" s="627"/>
      <c r="AG71" s="627"/>
      <c r="AH71" s="535">
        <v>0</v>
      </c>
      <c r="AI71" s="535"/>
      <c r="AJ71" s="627">
        <f t="shared" si="18"/>
        <v>0</v>
      </c>
    </row>
    <row r="72" spans="1:36">
      <c r="A72" s="507" t="s">
        <v>1052</v>
      </c>
      <c r="B72" s="644"/>
      <c r="C72" s="649"/>
      <c r="D72" s="649"/>
      <c r="E72" s="649"/>
      <c r="F72" s="649"/>
      <c r="G72" s="649"/>
      <c r="H72" s="627"/>
      <c r="I72" s="645"/>
      <c r="J72" s="645"/>
      <c r="K72" s="645">
        <f t="shared" si="13"/>
        <v>0</v>
      </c>
      <c r="L72" s="645"/>
      <c r="M72" s="645"/>
      <c r="N72" s="645"/>
      <c r="O72" s="627">
        <f t="shared" si="14"/>
        <v>0</v>
      </c>
      <c r="P72" s="627"/>
      <c r="Q72" s="627"/>
      <c r="R72" s="627"/>
      <c r="S72" s="535">
        <v>0</v>
      </c>
      <c r="T72" s="535"/>
      <c r="U72" s="627">
        <f t="shared" si="15"/>
        <v>0</v>
      </c>
      <c r="V72" s="627"/>
      <c r="W72" s="627">
        <f t="shared" si="16"/>
        <v>0</v>
      </c>
      <c r="X72" s="627"/>
      <c r="Y72" s="627"/>
      <c r="Z72" s="627"/>
      <c r="AA72" s="535">
        <v>0</v>
      </c>
      <c r="AB72" s="535"/>
      <c r="AC72" s="627">
        <f t="shared" si="17"/>
        <v>0</v>
      </c>
      <c r="AD72" s="627"/>
      <c r="AE72" s="627"/>
      <c r="AF72" s="627"/>
      <c r="AG72" s="627"/>
      <c r="AH72" s="535">
        <v>0</v>
      </c>
      <c r="AI72" s="535"/>
      <c r="AJ72" s="627">
        <f t="shared" si="18"/>
        <v>0</v>
      </c>
    </row>
    <row r="73" spans="1:36">
      <c r="A73" s="507" t="s">
        <v>1053</v>
      </c>
      <c r="B73" s="644"/>
      <c r="C73" s="527"/>
      <c r="D73" s="527"/>
      <c r="E73" s="527"/>
      <c r="F73" s="527"/>
      <c r="G73" s="527"/>
      <c r="H73" s="627"/>
      <c r="I73" s="645"/>
      <c r="J73" s="645"/>
      <c r="K73" s="645">
        <f t="shared" si="13"/>
        <v>0</v>
      </c>
      <c r="L73" s="645"/>
      <c r="M73" s="645"/>
      <c r="N73" s="645"/>
      <c r="O73" s="627">
        <f t="shared" si="14"/>
        <v>0</v>
      </c>
      <c r="P73" s="627"/>
      <c r="Q73" s="627"/>
      <c r="R73" s="627"/>
      <c r="S73" s="535">
        <v>0</v>
      </c>
      <c r="T73" s="535"/>
      <c r="U73" s="627">
        <f t="shared" si="15"/>
        <v>0</v>
      </c>
      <c r="V73" s="627"/>
      <c r="W73" s="627">
        <f t="shared" si="16"/>
        <v>0</v>
      </c>
      <c r="X73" s="627"/>
      <c r="Y73" s="627"/>
      <c r="Z73" s="627"/>
      <c r="AA73" s="535">
        <v>0</v>
      </c>
      <c r="AB73" s="535"/>
      <c r="AC73" s="627">
        <f t="shared" si="17"/>
        <v>0</v>
      </c>
      <c r="AD73" s="627"/>
      <c r="AE73" s="627"/>
      <c r="AF73" s="627"/>
      <c r="AG73" s="627"/>
      <c r="AH73" s="535">
        <v>0</v>
      </c>
      <c r="AI73" s="535"/>
      <c r="AJ73" s="627">
        <f t="shared" si="18"/>
        <v>0</v>
      </c>
    </row>
    <row r="74" spans="1:36">
      <c r="A74" s="507" t="s">
        <v>1054</v>
      </c>
      <c r="B74" s="644"/>
      <c r="C74" s="650"/>
      <c r="D74" s="650"/>
      <c r="E74" s="650"/>
      <c r="F74" s="650"/>
      <c r="G74" s="650"/>
      <c r="H74" s="627"/>
      <c r="I74" s="645"/>
      <c r="J74" s="645"/>
      <c r="K74" s="645">
        <f t="shared" si="13"/>
        <v>0</v>
      </c>
      <c r="L74" s="645"/>
      <c r="M74" s="645"/>
      <c r="N74" s="645"/>
      <c r="O74" s="627">
        <f t="shared" si="14"/>
        <v>0</v>
      </c>
      <c r="P74" s="627"/>
      <c r="Q74" s="627"/>
      <c r="R74" s="627"/>
      <c r="S74" s="535">
        <v>0</v>
      </c>
      <c r="T74" s="535"/>
      <c r="U74" s="627">
        <f t="shared" si="15"/>
        <v>0</v>
      </c>
      <c r="V74" s="627"/>
      <c r="W74" s="627">
        <f t="shared" si="16"/>
        <v>0</v>
      </c>
      <c r="X74" s="627"/>
      <c r="Y74" s="627"/>
      <c r="Z74" s="627"/>
      <c r="AA74" s="535">
        <v>0</v>
      </c>
      <c r="AB74" s="535"/>
      <c r="AC74" s="627">
        <f t="shared" si="17"/>
        <v>0</v>
      </c>
      <c r="AD74" s="627"/>
      <c r="AE74" s="627"/>
      <c r="AF74" s="627"/>
      <c r="AG74" s="627"/>
      <c r="AH74" s="535">
        <v>0</v>
      </c>
      <c r="AI74" s="535"/>
      <c r="AJ74" s="627">
        <f t="shared" si="18"/>
        <v>0</v>
      </c>
    </row>
    <row r="75" spans="1:36">
      <c r="A75" s="507" t="s">
        <v>1055</v>
      </c>
      <c r="B75" s="644"/>
      <c r="C75" s="527"/>
      <c r="D75" s="527"/>
      <c r="E75" s="527"/>
      <c r="F75" s="527"/>
      <c r="G75" s="527"/>
      <c r="H75" s="627"/>
      <c r="I75" s="645"/>
      <c r="J75" s="645"/>
      <c r="K75" s="645">
        <f t="shared" si="13"/>
        <v>0</v>
      </c>
      <c r="L75" s="645"/>
      <c r="M75" s="645"/>
      <c r="N75" s="645"/>
      <c r="O75" s="627">
        <f t="shared" si="14"/>
        <v>0</v>
      </c>
      <c r="P75" s="627"/>
      <c r="Q75" s="627"/>
      <c r="R75" s="627"/>
      <c r="S75" s="535">
        <v>0</v>
      </c>
      <c r="T75" s="535"/>
      <c r="U75" s="627">
        <f t="shared" si="15"/>
        <v>0</v>
      </c>
      <c r="V75" s="627"/>
      <c r="W75" s="627">
        <f t="shared" si="16"/>
        <v>0</v>
      </c>
      <c r="X75" s="627"/>
      <c r="Y75" s="627"/>
      <c r="Z75" s="627"/>
      <c r="AA75" s="535">
        <v>0</v>
      </c>
      <c r="AB75" s="535"/>
      <c r="AC75" s="627">
        <f t="shared" si="17"/>
        <v>0</v>
      </c>
      <c r="AD75" s="627"/>
      <c r="AE75" s="627"/>
      <c r="AF75" s="627"/>
      <c r="AG75" s="627"/>
      <c r="AH75" s="535">
        <v>0</v>
      </c>
      <c r="AI75" s="535"/>
      <c r="AJ75" s="627">
        <f t="shared" si="18"/>
        <v>0</v>
      </c>
    </row>
    <row r="76" spans="1:36">
      <c r="A76" s="507" t="s">
        <v>1056</v>
      </c>
      <c r="B76" s="644"/>
      <c r="C76" s="527"/>
      <c r="D76" s="527"/>
      <c r="E76" s="527"/>
      <c r="F76" s="527"/>
      <c r="G76" s="527"/>
      <c r="H76" s="627"/>
      <c r="I76" s="645"/>
      <c r="J76" s="645"/>
      <c r="K76" s="645">
        <f t="shared" si="13"/>
        <v>0</v>
      </c>
      <c r="L76" s="645"/>
      <c r="M76" s="645"/>
      <c r="N76" s="645"/>
      <c r="O76" s="627">
        <f t="shared" si="14"/>
        <v>0</v>
      </c>
      <c r="P76" s="627"/>
      <c r="Q76" s="627"/>
      <c r="R76" s="627"/>
      <c r="S76" s="535">
        <v>0</v>
      </c>
      <c r="T76" s="535"/>
      <c r="U76" s="627">
        <f t="shared" si="15"/>
        <v>0</v>
      </c>
      <c r="V76" s="627"/>
      <c r="W76" s="627">
        <f t="shared" si="16"/>
        <v>0</v>
      </c>
      <c r="X76" s="627"/>
      <c r="Y76" s="627"/>
      <c r="Z76" s="627"/>
      <c r="AA76" s="535">
        <v>0</v>
      </c>
      <c r="AB76" s="535"/>
      <c r="AC76" s="627">
        <f t="shared" si="17"/>
        <v>0</v>
      </c>
      <c r="AD76" s="627"/>
      <c r="AE76" s="627"/>
      <c r="AF76" s="627"/>
      <c r="AG76" s="627"/>
      <c r="AH76" s="535">
        <v>0</v>
      </c>
      <c r="AI76" s="535"/>
      <c r="AJ76" s="627">
        <f t="shared" si="18"/>
        <v>0</v>
      </c>
    </row>
    <row r="77" spans="1:36" s="506" customFormat="1">
      <c r="A77" s="633" t="s">
        <v>1057</v>
      </c>
      <c r="B77" s="634" t="s">
        <v>1058</v>
      </c>
      <c r="C77" s="635"/>
      <c r="D77" s="635"/>
      <c r="E77" s="635"/>
      <c r="F77" s="635"/>
      <c r="G77" s="635"/>
      <c r="H77" s="619">
        <v>100</v>
      </c>
      <c r="I77" s="643">
        <f>SUM(I79)</f>
        <v>6</v>
      </c>
      <c r="J77" s="643"/>
      <c r="K77" s="643">
        <f>CEILING(K78+K79,0.1)</f>
        <v>100</v>
      </c>
      <c r="L77" s="643"/>
      <c r="M77" s="643"/>
      <c r="N77" s="643">
        <f>K77</f>
        <v>100</v>
      </c>
      <c r="O77" s="619">
        <f>SUM(O79)</f>
        <v>6</v>
      </c>
      <c r="P77" s="619"/>
      <c r="Q77" s="619"/>
      <c r="R77" s="619"/>
      <c r="S77" s="641"/>
      <c r="T77" s="641"/>
      <c r="U77" s="619">
        <f>CEILING(U78+U79,0.1)</f>
        <v>100</v>
      </c>
      <c r="V77" s="619"/>
      <c r="W77" s="619">
        <f>SUM(W79)</f>
        <v>6</v>
      </c>
      <c r="X77" s="619"/>
      <c r="Y77" s="619"/>
      <c r="Z77" s="619"/>
      <c r="AA77" s="641"/>
      <c r="AB77" s="641"/>
      <c r="AC77" s="619">
        <f>CEILING(AC78+AC79,0.1)</f>
        <v>100</v>
      </c>
      <c r="AD77" s="619">
        <f>SUM(AD79)</f>
        <v>6</v>
      </c>
      <c r="AE77" s="619"/>
      <c r="AF77" s="619"/>
      <c r="AG77" s="619"/>
      <c r="AH77" s="641"/>
      <c r="AI77" s="641"/>
      <c r="AJ77" s="619">
        <f>CEILING(AJ78+AJ79,0.1)</f>
        <v>100</v>
      </c>
    </row>
    <row r="78" spans="1:36">
      <c r="A78" s="507" t="s">
        <v>565</v>
      </c>
      <c r="B78" s="644" t="s">
        <v>1004</v>
      </c>
      <c r="C78" s="527"/>
      <c r="D78" s="527"/>
      <c r="E78" s="527"/>
      <c r="F78" s="527"/>
      <c r="G78" s="527"/>
      <c r="H78" s="627"/>
      <c r="I78" s="645"/>
      <c r="J78" s="645"/>
      <c r="K78" s="645"/>
      <c r="L78" s="645"/>
      <c r="M78" s="645"/>
      <c r="N78" s="645"/>
      <c r="O78" s="627"/>
      <c r="P78" s="627"/>
      <c r="Q78" s="627"/>
      <c r="R78" s="627"/>
      <c r="S78" s="646"/>
      <c r="T78" s="535"/>
      <c r="U78" s="627"/>
      <c r="V78" s="627"/>
      <c r="W78" s="627"/>
      <c r="X78" s="627"/>
      <c r="Y78" s="627"/>
      <c r="Z78" s="627"/>
      <c r="AA78" s="646"/>
      <c r="AB78" s="535"/>
      <c r="AC78" s="627"/>
      <c r="AD78" s="627"/>
      <c r="AE78" s="627"/>
      <c r="AF78" s="627"/>
      <c r="AG78" s="627"/>
      <c r="AH78" s="646"/>
      <c r="AI78" s="535"/>
      <c r="AJ78" s="627"/>
    </row>
    <row r="79" spans="1:36">
      <c r="A79" s="507" t="s">
        <v>567</v>
      </c>
      <c r="B79" s="644" t="s">
        <v>1059</v>
      </c>
      <c r="C79" s="527" t="s">
        <v>1060</v>
      </c>
      <c r="D79" s="527"/>
      <c r="E79" s="527"/>
      <c r="F79" s="527"/>
      <c r="G79" s="527"/>
      <c r="H79" s="627"/>
      <c r="I79" s="645">
        <v>6</v>
      </c>
      <c r="J79" s="645">
        <v>16666</v>
      </c>
      <c r="K79" s="645">
        <f>I79*J79/1000</f>
        <v>99.995999999999995</v>
      </c>
      <c r="L79" s="645"/>
      <c r="M79" s="645"/>
      <c r="N79" s="645"/>
      <c r="O79" s="627">
        <f>I79</f>
        <v>6</v>
      </c>
      <c r="P79" s="627"/>
      <c r="Q79" s="627"/>
      <c r="R79" s="627"/>
      <c r="S79" s="535">
        <f>J79</f>
        <v>16666</v>
      </c>
      <c r="T79" s="535"/>
      <c r="U79" s="627">
        <f>S79*O79/1000</f>
        <v>99.995999999999995</v>
      </c>
      <c r="V79" s="627"/>
      <c r="W79" s="627">
        <f>O79</f>
        <v>6</v>
      </c>
      <c r="X79" s="627"/>
      <c r="Y79" s="627"/>
      <c r="Z79" s="627"/>
      <c r="AA79" s="535">
        <f>S79</f>
        <v>16666</v>
      </c>
      <c r="AB79" s="535"/>
      <c r="AC79" s="627">
        <f>AA79*W79/1000</f>
        <v>99.995999999999995</v>
      </c>
      <c r="AD79" s="627">
        <f>W79</f>
        <v>6</v>
      </c>
      <c r="AE79" s="627"/>
      <c r="AF79" s="627"/>
      <c r="AG79" s="627"/>
      <c r="AH79" s="535">
        <f>AA79</f>
        <v>16666</v>
      </c>
      <c r="AI79" s="535"/>
      <c r="AJ79" s="627">
        <f>AH79*AD79/1000</f>
        <v>99.995999999999995</v>
      </c>
    </row>
    <row r="80" spans="1:36" s="506" customFormat="1" ht="22.5" customHeight="1">
      <c r="A80" s="633" t="s">
        <v>1061</v>
      </c>
      <c r="B80" s="634" t="s">
        <v>1062</v>
      </c>
      <c r="C80" s="635"/>
      <c r="D80" s="635"/>
      <c r="E80" s="635"/>
      <c r="F80" s="635"/>
      <c r="G80" s="635"/>
      <c r="H80" s="619"/>
      <c r="I80" s="643"/>
      <c r="J80" s="643"/>
      <c r="K80" s="643">
        <f>H80</f>
        <v>0</v>
      </c>
      <c r="L80" s="643"/>
      <c r="M80" s="643"/>
      <c r="N80" s="643">
        <f>K80</f>
        <v>0</v>
      </c>
      <c r="O80" s="619"/>
      <c r="P80" s="619"/>
      <c r="Q80" s="619"/>
      <c r="R80" s="619"/>
      <c r="S80" s="641"/>
      <c r="T80" s="641"/>
      <c r="U80" s="619">
        <v>0</v>
      </c>
      <c r="V80" s="619"/>
      <c r="W80" s="619"/>
      <c r="X80" s="619"/>
      <c r="Y80" s="619"/>
      <c r="Z80" s="619"/>
      <c r="AA80" s="641"/>
      <c r="AB80" s="641"/>
      <c r="AC80" s="619">
        <v>0</v>
      </c>
      <c r="AD80" s="619"/>
      <c r="AE80" s="619"/>
      <c r="AF80" s="619"/>
      <c r="AG80" s="619"/>
      <c r="AH80" s="641"/>
      <c r="AI80" s="641"/>
      <c r="AJ80" s="619">
        <f>AC80</f>
        <v>0</v>
      </c>
    </row>
    <row r="81" spans="1:36" s="506" customFormat="1" ht="47.25">
      <c r="A81" s="633" t="s">
        <v>576</v>
      </c>
      <c r="B81" s="634" t="s">
        <v>1063</v>
      </c>
      <c r="C81" s="635"/>
      <c r="D81" s="635"/>
      <c r="E81" s="635"/>
      <c r="F81" s="635"/>
      <c r="G81" s="635"/>
      <c r="H81" s="619">
        <v>19.8</v>
      </c>
      <c r="I81" s="643"/>
      <c r="J81" s="643"/>
      <c r="K81" s="643">
        <f>H81</f>
        <v>19.8</v>
      </c>
      <c r="L81" s="643"/>
      <c r="M81" s="643"/>
      <c r="N81" s="643">
        <f>K81</f>
        <v>19.8</v>
      </c>
      <c r="O81" s="619"/>
      <c r="P81" s="619"/>
      <c r="Q81" s="619"/>
      <c r="R81" s="619"/>
      <c r="S81" s="641"/>
      <c r="T81" s="641"/>
      <c r="U81" s="619">
        <v>20.2</v>
      </c>
      <c r="V81" s="619"/>
      <c r="W81" s="619"/>
      <c r="X81" s="619"/>
      <c r="Y81" s="619"/>
      <c r="Z81" s="619"/>
      <c r="AA81" s="641"/>
      <c r="AB81" s="641"/>
      <c r="AC81" s="619">
        <f>U81</f>
        <v>20.2</v>
      </c>
      <c r="AD81" s="619"/>
      <c r="AE81" s="619"/>
      <c r="AF81" s="619"/>
      <c r="AG81" s="619"/>
      <c r="AH81" s="641"/>
      <c r="AI81" s="641"/>
      <c r="AJ81" s="619">
        <f>AC81</f>
        <v>20.2</v>
      </c>
    </row>
    <row r="82" spans="1:36" s="506" customFormat="1">
      <c r="A82" s="633" t="s">
        <v>584</v>
      </c>
      <c r="B82" s="634" t="s">
        <v>1064</v>
      </c>
      <c r="C82" s="635"/>
      <c r="D82" s="635"/>
      <c r="E82" s="635"/>
      <c r="F82" s="635"/>
      <c r="G82" s="635"/>
      <c r="H82" s="619">
        <v>13.3</v>
      </c>
      <c r="I82" s="643">
        <f>SUM(I83:I99)</f>
        <v>28</v>
      </c>
      <c r="J82" s="643"/>
      <c r="K82" s="643" t="e">
        <f>#N/A</f>
        <v>#N/A</v>
      </c>
      <c r="L82" s="643"/>
      <c r="M82" s="643"/>
      <c r="N82" s="643" t="e">
        <f>K82</f>
        <v>#N/A</v>
      </c>
      <c r="O82" s="619">
        <f>SUM(O83:O99)</f>
        <v>28</v>
      </c>
      <c r="P82" s="619"/>
      <c r="Q82" s="619"/>
      <c r="R82" s="619"/>
      <c r="S82" s="641"/>
      <c r="T82" s="641"/>
      <c r="U82" s="619">
        <f>SUM(U83:U99)</f>
        <v>13.2626808</v>
      </c>
      <c r="V82" s="619"/>
      <c r="W82" s="619">
        <f>SUM(W83:W99)</f>
        <v>0</v>
      </c>
      <c r="X82" s="619"/>
      <c r="Y82" s="619"/>
      <c r="Z82" s="619"/>
      <c r="AA82" s="641"/>
      <c r="AB82" s="641"/>
      <c r="AC82" s="619" t="e">
        <f>#N/A</f>
        <v>#N/A</v>
      </c>
      <c r="AD82" s="619">
        <f>SUM(AD83:AD99)</f>
        <v>0</v>
      </c>
      <c r="AE82" s="619"/>
      <c r="AF82" s="619"/>
      <c r="AG82" s="619"/>
      <c r="AH82" s="641"/>
      <c r="AI82" s="641"/>
      <c r="AJ82" s="619" t="e">
        <f>#N/A</f>
        <v>#N/A</v>
      </c>
    </row>
    <row r="83" spans="1:36" s="506" customFormat="1">
      <c r="A83" s="507" t="s">
        <v>586</v>
      </c>
      <c r="B83" s="644" t="s">
        <v>1004</v>
      </c>
      <c r="C83" s="651"/>
      <c r="D83" s="651"/>
      <c r="E83" s="651"/>
      <c r="F83" s="651"/>
      <c r="G83" s="651"/>
      <c r="H83" s="652"/>
      <c r="I83" s="653"/>
      <c r="J83" s="654" t="s">
        <v>1033</v>
      </c>
      <c r="K83" s="653">
        <f>(K84+K85+K86+K87+K88+K89+K90+K91+K92+K93+K94+K95+K96+K97+K98)*J83</f>
        <v>2.0231207999999996</v>
      </c>
      <c r="L83" s="653"/>
      <c r="M83" s="653"/>
      <c r="N83" s="653"/>
      <c r="O83" s="652">
        <f>I83</f>
        <v>0</v>
      </c>
      <c r="P83" s="652"/>
      <c r="Q83" s="652"/>
      <c r="R83" s="652"/>
      <c r="S83" s="655" t="str">
        <f>J83</f>
        <v>18%</v>
      </c>
      <c r="T83" s="655"/>
      <c r="U83" s="652">
        <f>(U84+U85+U86+U87+U88+U89+U90+U91+U92+U93+U94+U95+U96+U97+U98)*S83</f>
        <v>2.0231207999999996</v>
      </c>
      <c r="V83" s="652"/>
      <c r="W83" s="652">
        <f>Q83</f>
        <v>0</v>
      </c>
      <c r="X83" s="652"/>
      <c r="Y83" s="652"/>
      <c r="Z83" s="652"/>
      <c r="AA83" s="655">
        <f>R83</f>
        <v>0</v>
      </c>
      <c r="AB83" s="655"/>
      <c r="AC83" s="652">
        <f>(AC84+AC85+AC86+AC87+AC88+AC89+AC90+AC91+AC92+AC93+AC94+AC95+AC96+AC97+AC98)*AA83</f>
        <v>0</v>
      </c>
      <c r="AD83" s="652">
        <f>X83</f>
        <v>0</v>
      </c>
      <c r="AE83" s="652"/>
      <c r="AF83" s="652"/>
      <c r="AG83" s="652"/>
      <c r="AH83" s="655">
        <f>Y83</f>
        <v>0</v>
      </c>
      <c r="AI83" s="655"/>
      <c r="AJ83" s="652">
        <f>(AJ84+AJ85+AJ86+AJ87+AJ88+AJ89+AJ90+AJ91+AJ92+AJ93+AJ94+AJ95+AJ96+AJ97+AJ98)*AH83</f>
        <v>0</v>
      </c>
    </row>
    <row r="84" spans="1:36" s="506" customFormat="1">
      <c r="A84" s="507" t="s">
        <v>588</v>
      </c>
      <c r="B84" s="644" t="s">
        <v>1065</v>
      </c>
      <c r="C84" s="651"/>
      <c r="D84" s="651"/>
      <c r="E84" s="651"/>
      <c r="F84" s="651"/>
      <c r="G84" s="651"/>
      <c r="H84" s="652"/>
      <c r="I84" s="653">
        <v>1</v>
      </c>
      <c r="J84" s="653">
        <v>307.5</v>
      </c>
      <c r="K84" s="653">
        <f>I84*J84/1000</f>
        <v>0.3075</v>
      </c>
      <c r="L84" s="653"/>
      <c r="M84" s="653"/>
      <c r="N84" s="653"/>
      <c r="O84" s="652">
        <f t="shared" ref="O84:O98" si="19">I84</f>
        <v>1</v>
      </c>
      <c r="P84" s="652"/>
      <c r="Q84" s="652"/>
      <c r="R84" s="652"/>
      <c r="S84" s="655">
        <f t="shared" ref="S84:S98" si="20">J84</f>
        <v>307.5</v>
      </c>
      <c r="T84" s="655"/>
      <c r="U84" s="652">
        <f>S84*O84/1000</f>
        <v>0.3075</v>
      </c>
      <c r="V84" s="652"/>
      <c r="W84" s="652">
        <f t="shared" ref="W84:W98" si="21">Q84</f>
        <v>0</v>
      </c>
      <c r="X84" s="652"/>
      <c r="Y84" s="652"/>
      <c r="Z84" s="652"/>
      <c r="AA84" s="655">
        <f t="shared" ref="AA84:AA98" si="22">R84</f>
        <v>0</v>
      </c>
      <c r="AB84" s="655"/>
      <c r="AC84" s="652">
        <f>AA84*W84/1000</f>
        <v>0</v>
      </c>
      <c r="AD84" s="652">
        <f t="shared" ref="AD84:AD98" si="23">X84</f>
        <v>0</v>
      </c>
      <c r="AE84" s="652"/>
      <c r="AF84" s="652"/>
      <c r="AG84" s="652"/>
      <c r="AH84" s="655">
        <f t="shared" ref="AH84:AH98" si="24">Y84</f>
        <v>0</v>
      </c>
      <c r="AI84" s="655"/>
      <c r="AJ84" s="652">
        <f>AH84*AD84/1000</f>
        <v>0</v>
      </c>
    </row>
    <row r="85" spans="1:36" s="506" customFormat="1">
      <c r="A85" s="507" t="s">
        <v>590</v>
      </c>
      <c r="B85" s="644" t="s">
        <v>1066</v>
      </c>
      <c r="C85" s="651"/>
      <c r="D85" s="651"/>
      <c r="E85" s="651"/>
      <c r="F85" s="651"/>
      <c r="G85" s="651"/>
      <c r="H85" s="652"/>
      <c r="I85" s="653">
        <v>1</v>
      </c>
      <c r="J85" s="653">
        <v>370</v>
      </c>
      <c r="K85" s="653">
        <f t="shared" ref="K85:K98" si="25">I85*J85/1000</f>
        <v>0.37</v>
      </c>
      <c r="L85" s="653"/>
      <c r="M85" s="653"/>
      <c r="N85" s="653"/>
      <c r="O85" s="652">
        <f t="shared" si="19"/>
        <v>1</v>
      </c>
      <c r="P85" s="652"/>
      <c r="Q85" s="652"/>
      <c r="R85" s="652"/>
      <c r="S85" s="655">
        <f t="shared" si="20"/>
        <v>370</v>
      </c>
      <c r="T85" s="655"/>
      <c r="U85" s="652">
        <f t="shared" ref="U85:U98" si="26">S85*O85/1000</f>
        <v>0.37</v>
      </c>
      <c r="V85" s="652"/>
      <c r="W85" s="652">
        <f t="shared" si="21"/>
        <v>0</v>
      </c>
      <c r="X85" s="652"/>
      <c r="Y85" s="652"/>
      <c r="Z85" s="652"/>
      <c r="AA85" s="655">
        <f t="shared" si="22"/>
        <v>0</v>
      </c>
      <c r="AB85" s="655"/>
      <c r="AC85" s="652">
        <f t="shared" ref="AC85:AC98" si="27">AA85*W85/1000</f>
        <v>0</v>
      </c>
      <c r="AD85" s="652">
        <f t="shared" si="23"/>
        <v>0</v>
      </c>
      <c r="AE85" s="652"/>
      <c r="AF85" s="652"/>
      <c r="AG85" s="652"/>
      <c r="AH85" s="655">
        <f t="shared" si="24"/>
        <v>0</v>
      </c>
      <c r="AI85" s="655"/>
      <c r="AJ85" s="652">
        <f t="shared" ref="AJ85:AJ98" si="28">AH85*AD85/1000</f>
        <v>0</v>
      </c>
    </row>
    <row r="86" spans="1:36" s="506" customFormat="1" ht="16.5" customHeight="1">
      <c r="A86" s="507" t="s">
        <v>1067</v>
      </c>
      <c r="B86" s="644" t="s">
        <v>1068</v>
      </c>
      <c r="C86" s="651"/>
      <c r="D86" s="651"/>
      <c r="E86" s="651"/>
      <c r="F86" s="651"/>
      <c r="G86" s="651"/>
      <c r="H86" s="652"/>
      <c r="I86" s="653">
        <v>5</v>
      </c>
      <c r="J86" s="653">
        <v>307.5</v>
      </c>
      <c r="K86" s="653">
        <f t="shared" si="25"/>
        <v>1.5375000000000001</v>
      </c>
      <c r="L86" s="653"/>
      <c r="M86" s="653"/>
      <c r="N86" s="653"/>
      <c r="O86" s="652">
        <f t="shared" si="19"/>
        <v>5</v>
      </c>
      <c r="P86" s="652"/>
      <c r="Q86" s="652"/>
      <c r="R86" s="652"/>
      <c r="S86" s="655">
        <f t="shared" si="20"/>
        <v>307.5</v>
      </c>
      <c r="T86" s="655"/>
      <c r="U86" s="652">
        <f t="shared" si="26"/>
        <v>1.5375000000000001</v>
      </c>
      <c r="V86" s="652"/>
      <c r="W86" s="652">
        <f t="shared" si="21"/>
        <v>0</v>
      </c>
      <c r="X86" s="652"/>
      <c r="Y86" s="652"/>
      <c r="Z86" s="652"/>
      <c r="AA86" s="655">
        <f t="shared" si="22"/>
        <v>0</v>
      </c>
      <c r="AB86" s="655"/>
      <c r="AC86" s="652">
        <f t="shared" si="27"/>
        <v>0</v>
      </c>
      <c r="AD86" s="652">
        <f t="shared" si="23"/>
        <v>0</v>
      </c>
      <c r="AE86" s="652"/>
      <c r="AF86" s="652"/>
      <c r="AG86" s="652"/>
      <c r="AH86" s="655">
        <f t="shared" si="24"/>
        <v>0</v>
      </c>
      <c r="AI86" s="655"/>
      <c r="AJ86" s="652">
        <f t="shared" si="28"/>
        <v>0</v>
      </c>
    </row>
    <row r="87" spans="1:36" s="506" customFormat="1">
      <c r="A87" s="507" t="s">
        <v>1069</v>
      </c>
      <c r="B87" s="644" t="s">
        <v>1070</v>
      </c>
      <c r="C87" s="651"/>
      <c r="D87" s="651"/>
      <c r="E87" s="651"/>
      <c r="F87" s="651"/>
      <c r="G87" s="651"/>
      <c r="H87" s="652"/>
      <c r="I87" s="653">
        <v>1</v>
      </c>
      <c r="J87" s="653">
        <v>307.5</v>
      </c>
      <c r="K87" s="653">
        <f t="shared" si="25"/>
        <v>0.3075</v>
      </c>
      <c r="L87" s="653"/>
      <c r="M87" s="653"/>
      <c r="N87" s="653"/>
      <c r="O87" s="652">
        <f t="shared" si="19"/>
        <v>1</v>
      </c>
      <c r="P87" s="652"/>
      <c r="Q87" s="652"/>
      <c r="R87" s="652"/>
      <c r="S87" s="655">
        <f t="shared" si="20"/>
        <v>307.5</v>
      </c>
      <c r="T87" s="655"/>
      <c r="U87" s="652">
        <f t="shared" si="26"/>
        <v>0.3075</v>
      </c>
      <c r="V87" s="652"/>
      <c r="W87" s="652">
        <f t="shared" si="21"/>
        <v>0</v>
      </c>
      <c r="X87" s="652"/>
      <c r="Y87" s="652"/>
      <c r="Z87" s="652"/>
      <c r="AA87" s="655">
        <f t="shared" si="22"/>
        <v>0</v>
      </c>
      <c r="AB87" s="655"/>
      <c r="AC87" s="652">
        <f t="shared" si="27"/>
        <v>0</v>
      </c>
      <c r="AD87" s="652">
        <f t="shared" si="23"/>
        <v>0</v>
      </c>
      <c r="AE87" s="652"/>
      <c r="AF87" s="652"/>
      <c r="AG87" s="652"/>
      <c r="AH87" s="655">
        <f t="shared" si="24"/>
        <v>0</v>
      </c>
      <c r="AI87" s="655"/>
      <c r="AJ87" s="652">
        <f t="shared" si="28"/>
        <v>0</v>
      </c>
    </row>
    <row r="88" spans="1:36" s="506" customFormat="1">
      <c r="A88" s="507" t="s">
        <v>1071</v>
      </c>
      <c r="B88" s="644" t="s">
        <v>1072</v>
      </c>
      <c r="C88" s="651"/>
      <c r="D88" s="651"/>
      <c r="E88" s="651"/>
      <c r="F88" s="651"/>
      <c r="G88" s="651"/>
      <c r="H88" s="652"/>
      <c r="I88" s="653">
        <v>6</v>
      </c>
      <c r="J88" s="653">
        <v>307.5</v>
      </c>
      <c r="K88" s="653">
        <f t="shared" si="25"/>
        <v>1.845</v>
      </c>
      <c r="L88" s="653"/>
      <c r="M88" s="653"/>
      <c r="N88" s="653"/>
      <c r="O88" s="652">
        <f t="shared" si="19"/>
        <v>6</v>
      </c>
      <c r="P88" s="652"/>
      <c r="Q88" s="652"/>
      <c r="R88" s="652"/>
      <c r="S88" s="655">
        <f t="shared" si="20"/>
        <v>307.5</v>
      </c>
      <c r="T88" s="655"/>
      <c r="U88" s="652">
        <f t="shared" si="26"/>
        <v>1.845</v>
      </c>
      <c r="V88" s="652"/>
      <c r="W88" s="652">
        <f t="shared" si="21"/>
        <v>0</v>
      </c>
      <c r="X88" s="652"/>
      <c r="Y88" s="652"/>
      <c r="Z88" s="652"/>
      <c r="AA88" s="655">
        <f t="shared" si="22"/>
        <v>0</v>
      </c>
      <c r="AB88" s="655"/>
      <c r="AC88" s="652">
        <f t="shared" si="27"/>
        <v>0</v>
      </c>
      <c r="AD88" s="652">
        <f t="shared" si="23"/>
        <v>0</v>
      </c>
      <c r="AE88" s="652"/>
      <c r="AF88" s="652"/>
      <c r="AG88" s="652"/>
      <c r="AH88" s="655">
        <f t="shared" si="24"/>
        <v>0</v>
      </c>
      <c r="AI88" s="655"/>
      <c r="AJ88" s="652">
        <f t="shared" si="28"/>
        <v>0</v>
      </c>
    </row>
    <row r="89" spans="1:36" s="506" customFormat="1">
      <c r="A89" s="507" t="s">
        <v>1073</v>
      </c>
      <c r="B89" s="644" t="s">
        <v>1074</v>
      </c>
      <c r="C89" s="651"/>
      <c r="D89" s="651"/>
      <c r="E89" s="651"/>
      <c r="F89" s="651"/>
      <c r="G89" s="651"/>
      <c r="H89" s="652"/>
      <c r="I89" s="653">
        <v>5</v>
      </c>
      <c r="J89" s="653">
        <v>370</v>
      </c>
      <c r="K89" s="653">
        <f t="shared" si="25"/>
        <v>1.85</v>
      </c>
      <c r="L89" s="653"/>
      <c r="M89" s="653"/>
      <c r="N89" s="653"/>
      <c r="O89" s="652">
        <f t="shared" si="19"/>
        <v>5</v>
      </c>
      <c r="P89" s="652"/>
      <c r="Q89" s="652"/>
      <c r="R89" s="652"/>
      <c r="S89" s="655">
        <f t="shared" si="20"/>
        <v>370</v>
      </c>
      <c r="T89" s="655"/>
      <c r="U89" s="652">
        <f t="shared" si="26"/>
        <v>1.85</v>
      </c>
      <c r="V89" s="652"/>
      <c r="W89" s="652">
        <f t="shared" si="21"/>
        <v>0</v>
      </c>
      <c r="X89" s="652"/>
      <c r="Y89" s="652"/>
      <c r="Z89" s="652"/>
      <c r="AA89" s="655">
        <f t="shared" si="22"/>
        <v>0</v>
      </c>
      <c r="AB89" s="655"/>
      <c r="AC89" s="652">
        <f t="shared" si="27"/>
        <v>0</v>
      </c>
      <c r="AD89" s="652">
        <f t="shared" si="23"/>
        <v>0</v>
      </c>
      <c r="AE89" s="652"/>
      <c r="AF89" s="652"/>
      <c r="AG89" s="652"/>
      <c r="AH89" s="655">
        <f t="shared" si="24"/>
        <v>0</v>
      </c>
      <c r="AI89" s="655"/>
      <c r="AJ89" s="652">
        <f t="shared" si="28"/>
        <v>0</v>
      </c>
    </row>
    <row r="90" spans="1:36" s="506" customFormat="1">
      <c r="A90" s="507" t="s">
        <v>1075</v>
      </c>
      <c r="B90" s="644" t="s">
        <v>1076</v>
      </c>
      <c r="C90" s="651"/>
      <c r="D90" s="651"/>
      <c r="E90" s="651"/>
      <c r="F90" s="651"/>
      <c r="G90" s="651"/>
      <c r="H90" s="652"/>
      <c r="I90" s="653">
        <v>3</v>
      </c>
      <c r="J90" s="653">
        <v>629.58000000000004</v>
      </c>
      <c r="K90" s="653">
        <f t="shared" si="25"/>
        <v>1.8887400000000003</v>
      </c>
      <c r="L90" s="653"/>
      <c r="M90" s="653"/>
      <c r="N90" s="653"/>
      <c r="O90" s="652">
        <f t="shared" si="19"/>
        <v>3</v>
      </c>
      <c r="P90" s="652"/>
      <c r="Q90" s="652"/>
      <c r="R90" s="652"/>
      <c r="S90" s="655">
        <f t="shared" si="20"/>
        <v>629.58000000000004</v>
      </c>
      <c r="T90" s="655"/>
      <c r="U90" s="652">
        <f t="shared" si="26"/>
        <v>1.8887400000000003</v>
      </c>
      <c r="V90" s="652"/>
      <c r="W90" s="652">
        <f t="shared" si="21"/>
        <v>0</v>
      </c>
      <c r="X90" s="652"/>
      <c r="Y90" s="652"/>
      <c r="Z90" s="652"/>
      <c r="AA90" s="655">
        <f t="shared" si="22"/>
        <v>0</v>
      </c>
      <c r="AB90" s="655"/>
      <c r="AC90" s="652">
        <f t="shared" si="27"/>
        <v>0</v>
      </c>
      <c r="AD90" s="652">
        <f t="shared" si="23"/>
        <v>0</v>
      </c>
      <c r="AE90" s="652"/>
      <c r="AF90" s="652"/>
      <c r="AG90" s="652"/>
      <c r="AH90" s="655">
        <f t="shared" si="24"/>
        <v>0</v>
      </c>
      <c r="AI90" s="655"/>
      <c r="AJ90" s="652">
        <f t="shared" si="28"/>
        <v>0</v>
      </c>
    </row>
    <row r="91" spans="1:36" s="506" customFormat="1">
      <c r="A91" s="507" t="s">
        <v>1077</v>
      </c>
      <c r="B91" s="644" t="s">
        <v>1078</v>
      </c>
      <c r="C91" s="651"/>
      <c r="D91" s="651"/>
      <c r="E91" s="651"/>
      <c r="F91" s="651"/>
      <c r="G91" s="651"/>
      <c r="H91" s="652"/>
      <c r="I91" s="653">
        <v>2</v>
      </c>
      <c r="J91" s="653">
        <v>629.58000000000004</v>
      </c>
      <c r="K91" s="653">
        <f t="shared" si="25"/>
        <v>1.2591600000000001</v>
      </c>
      <c r="L91" s="653"/>
      <c r="M91" s="653"/>
      <c r="N91" s="653"/>
      <c r="O91" s="652">
        <f t="shared" si="19"/>
        <v>2</v>
      </c>
      <c r="P91" s="652"/>
      <c r="Q91" s="652"/>
      <c r="R91" s="652"/>
      <c r="S91" s="655">
        <f t="shared" si="20"/>
        <v>629.58000000000004</v>
      </c>
      <c r="T91" s="655"/>
      <c r="U91" s="652">
        <f t="shared" si="26"/>
        <v>1.2591600000000001</v>
      </c>
      <c r="V91" s="652"/>
      <c r="W91" s="652">
        <f t="shared" si="21"/>
        <v>0</v>
      </c>
      <c r="X91" s="652"/>
      <c r="Y91" s="652"/>
      <c r="Z91" s="652"/>
      <c r="AA91" s="655">
        <f t="shared" si="22"/>
        <v>0</v>
      </c>
      <c r="AB91" s="655"/>
      <c r="AC91" s="652">
        <f t="shared" si="27"/>
        <v>0</v>
      </c>
      <c r="AD91" s="652">
        <f t="shared" si="23"/>
        <v>0</v>
      </c>
      <c r="AE91" s="652"/>
      <c r="AF91" s="652"/>
      <c r="AG91" s="652"/>
      <c r="AH91" s="655">
        <f t="shared" si="24"/>
        <v>0</v>
      </c>
      <c r="AI91" s="655"/>
      <c r="AJ91" s="652">
        <f t="shared" si="28"/>
        <v>0</v>
      </c>
    </row>
    <row r="92" spans="1:36" s="506" customFormat="1">
      <c r="A92" s="507" t="s">
        <v>1079</v>
      </c>
      <c r="B92" s="644" t="s">
        <v>1080</v>
      </c>
      <c r="C92" s="651"/>
      <c r="D92" s="651"/>
      <c r="E92" s="651"/>
      <c r="F92" s="651"/>
      <c r="G92" s="651"/>
      <c r="H92" s="652"/>
      <c r="I92" s="653">
        <v>2</v>
      </c>
      <c r="J92" s="653">
        <v>307.5</v>
      </c>
      <c r="K92" s="653">
        <f t="shared" si="25"/>
        <v>0.61499999999999999</v>
      </c>
      <c r="L92" s="653"/>
      <c r="M92" s="653"/>
      <c r="N92" s="653"/>
      <c r="O92" s="652">
        <f t="shared" si="19"/>
        <v>2</v>
      </c>
      <c r="P92" s="652"/>
      <c r="Q92" s="652"/>
      <c r="R92" s="652"/>
      <c r="S92" s="655">
        <f t="shared" si="20"/>
        <v>307.5</v>
      </c>
      <c r="T92" s="655"/>
      <c r="U92" s="652">
        <f t="shared" si="26"/>
        <v>0.61499999999999999</v>
      </c>
      <c r="V92" s="652"/>
      <c r="W92" s="652">
        <f t="shared" si="21"/>
        <v>0</v>
      </c>
      <c r="X92" s="652"/>
      <c r="Y92" s="652"/>
      <c r="Z92" s="652"/>
      <c r="AA92" s="655">
        <f t="shared" si="22"/>
        <v>0</v>
      </c>
      <c r="AB92" s="655"/>
      <c r="AC92" s="652">
        <f t="shared" si="27"/>
        <v>0</v>
      </c>
      <c r="AD92" s="652">
        <f t="shared" si="23"/>
        <v>0</v>
      </c>
      <c r="AE92" s="652"/>
      <c r="AF92" s="652"/>
      <c r="AG92" s="652"/>
      <c r="AH92" s="655">
        <f t="shared" si="24"/>
        <v>0</v>
      </c>
      <c r="AI92" s="655"/>
      <c r="AJ92" s="652">
        <f t="shared" si="28"/>
        <v>0</v>
      </c>
    </row>
    <row r="93" spans="1:36" s="506" customFormat="1">
      <c r="A93" s="507" t="s">
        <v>1081</v>
      </c>
      <c r="B93" s="644" t="s">
        <v>1082</v>
      </c>
      <c r="C93" s="651"/>
      <c r="D93" s="651"/>
      <c r="E93" s="651"/>
      <c r="F93" s="651"/>
      <c r="G93" s="651"/>
      <c r="H93" s="652"/>
      <c r="I93" s="653">
        <v>2</v>
      </c>
      <c r="J93" s="653">
        <v>629.58000000000004</v>
      </c>
      <c r="K93" s="653">
        <f t="shared" si="25"/>
        <v>1.2591600000000001</v>
      </c>
      <c r="L93" s="653"/>
      <c r="M93" s="653"/>
      <c r="N93" s="653"/>
      <c r="O93" s="652">
        <f t="shared" si="19"/>
        <v>2</v>
      </c>
      <c r="P93" s="652"/>
      <c r="Q93" s="652"/>
      <c r="R93" s="652"/>
      <c r="S93" s="655">
        <f t="shared" si="20"/>
        <v>629.58000000000004</v>
      </c>
      <c r="T93" s="655"/>
      <c r="U93" s="652">
        <f t="shared" si="26"/>
        <v>1.2591600000000001</v>
      </c>
      <c r="V93" s="652"/>
      <c r="W93" s="652">
        <f t="shared" si="21"/>
        <v>0</v>
      </c>
      <c r="X93" s="652"/>
      <c r="Y93" s="652"/>
      <c r="Z93" s="652"/>
      <c r="AA93" s="655">
        <f t="shared" si="22"/>
        <v>0</v>
      </c>
      <c r="AB93" s="655"/>
      <c r="AC93" s="652">
        <f t="shared" si="27"/>
        <v>0</v>
      </c>
      <c r="AD93" s="652">
        <f t="shared" si="23"/>
        <v>0</v>
      </c>
      <c r="AE93" s="652"/>
      <c r="AF93" s="652"/>
      <c r="AG93" s="652"/>
      <c r="AH93" s="655">
        <f t="shared" si="24"/>
        <v>0</v>
      </c>
      <c r="AI93" s="655"/>
      <c r="AJ93" s="652">
        <f t="shared" si="28"/>
        <v>0</v>
      </c>
    </row>
    <row r="94" spans="1:36" s="506" customFormat="1">
      <c r="A94" s="507" t="s">
        <v>1083</v>
      </c>
      <c r="B94" s="644"/>
      <c r="C94" s="651"/>
      <c r="D94" s="651"/>
      <c r="E94" s="651"/>
      <c r="F94" s="651"/>
      <c r="G94" s="651"/>
      <c r="H94" s="652"/>
      <c r="I94" s="653"/>
      <c r="J94" s="653"/>
      <c r="K94" s="653">
        <f t="shared" si="25"/>
        <v>0</v>
      </c>
      <c r="L94" s="653"/>
      <c r="M94" s="653"/>
      <c r="N94" s="653"/>
      <c r="O94" s="652">
        <f t="shared" si="19"/>
        <v>0</v>
      </c>
      <c r="P94" s="652"/>
      <c r="Q94" s="652"/>
      <c r="R94" s="652"/>
      <c r="S94" s="655">
        <f t="shared" si="20"/>
        <v>0</v>
      </c>
      <c r="T94" s="655"/>
      <c r="U94" s="652">
        <f t="shared" si="26"/>
        <v>0</v>
      </c>
      <c r="V94" s="652"/>
      <c r="W94" s="652">
        <f t="shared" si="21"/>
        <v>0</v>
      </c>
      <c r="X94" s="652"/>
      <c r="Y94" s="652"/>
      <c r="Z94" s="652"/>
      <c r="AA94" s="655">
        <f t="shared" si="22"/>
        <v>0</v>
      </c>
      <c r="AB94" s="655"/>
      <c r="AC94" s="652">
        <f t="shared" si="27"/>
        <v>0</v>
      </c>
      <c r="AD94" s="652">
        <f t="shared" si="23"/>
        <v>0</v>
      </c>
      <c r="AE94" s="652"/>
      <c r="AF94" s="652"/>
      <c r="AG94" s="652"/>
      <c r="AH94" s="655">
        <f t="shared" si="24"/>
        <v>0</v>
      </c>
      <c r="AI94" s="655"/>
      <c r="AJ94" s="652">
        <f t="shared" si="28"/>
        <v>0</v>
      </c>
    </row>
    <row r="95" spans="1:36" s="506" customFormat="1">
      <c r="A95" s="507" t="s">
        <v>1084</v>
      </c>
      <c r="B95" s="644"/>
      <c r="C95" s="651"/>
      <c r="D95" s="651"/>
      <c r="E95" s="651"/>
      <c r="F95" s="651"/>
      <c r="G95" s="651"/>
      <c r="H95" s="652"/>
      <c r="I95" s="653"/>
      <c r="J95" s="653"/>
      <c r="K95" s="653">
        <f t="shared" si="25"/>
        <v>0</v>
      </c>
      <c r="L95" s="653"/>
      <c r="M95" s="653"/>
      <c r="N95" s="653"/>
      <c r="O95" s="652">
        <f t="shared" si="19"/>
        <v>0</v>
      </c>
      <c r="P95" s="652"/>
      <c r="Q95" s="652"/>
      <c r="R95" s="652"/>
      <c r="S95" s="655">
        <f t="shared" si="20"/>
        <v>0</v>
      </c>
      <c r="T95" s="655"/>
      <c r="U95" s="652">
        <f t="shared" si="26"/>
        <v>0</v>
      </c>
      <c r="V95" s="652"/>
      <c r="W95" s="652">
        <f t="shared" si="21"/>
        <v>0</v>
      </c>
      <c r="X95" s="652"/>
      <c r="Y95" s="652"/>
      <c r="Z95" s="652"/>
      <c r="AA95" s="655">
        <f t="shared" si="22"/>
        <v>0</v>
      </c>
      <c r="AB95" s="655"/>
      <c r="AC95" s="652">
        <f t="shared" si="27"/>
        <v>0</v>
      </c>
      <c r="AD95" s="652">
        <f t="shared" si="23"/>
        <v>0</v>
      </c>
      <c r="AE95" s="652"/>
      <c r="AF95" s="652"/>
      <c r="AG95" s="652"/>
      <c r="AH95" s="655">
        <f t="shared" si="24"/>
        <v>0</v>
      </c>
      <c r="AI95" s="655"/>
      <c r="AJ95" s="652">
        <f t="shared" si="28"/>
        <v>0</v>
      </c>
    </row>
    <row r="96" spans="1:36" s="506" customFormat="1">
      <c r="A96" s="507" t="s">
        <v>1085</v>
      </c>
      <c r="B96" s="644"/>
      <c r="C96" s="651"/>
      <c r="D96" s="651"/>
      <c r="E96" s="651"/>
      <c r="F96" s="651"/>
      <c r="G96" s="651"/>
      <c r="H96" s="652"/>
      <c r="I96" s="653"/>
      <c r="J96" s="653"/>
      <c r="K96" s="653">
        <f t="shared" si="25"/>
        <v>0</v>
      </c>
      <c r="L96" s="653"/>
      <c r="M96" s="653"/>
      <c r="N96" s="653"/>
      <c r="O96" s="652">
        <f t="shared" si="19"/>
        <v>0</v>
      </c>
      <c r="P96" s="652"/>
      <c r="Q96" s="652"/>
      <c r="R96" s="652"/>
      <c r="S96" s="655">
        <f t="shared" si="20"/>
        <v>0</v>
      </c>
      <c r="T96" s="655"/>
      <c r="U96" s="652">
        <f t="shared" si="26"/>
        <v>0</v>
      </c>
      <c r="V96" s="652"/>
      <c r="W96" s="652">
        <f t="shared" si="21"/>
        <v>0</v>
      </c>
      <c r="X96" s="652"/>
      <c r="Y96" s="652"/>
      <c r="Z96" s="652"/>
      <c r="AA96" s="655">
        <f t="shared" si="22"/>
        <v>0</v>
      </c>
      <c r="AB96" s="655"/>
      <c r="AC96" s="652">
        <f t="shared" si="27"/>
        <v>0</v>
      </c>
      <c r="AD96" s="652">
        <f t="shared" si="23"/>
        <v>0</v>
      </c>
      <c r="AE96" s="652"/>
      <c r="AF96" s="652"/>
      <c r="AG96" s="652"/>
      <c r="AH96" s="655">
        <f t="shared" si="24"/>
        <v>0</v>
      </c>
      <c r="AI96" s="655"/>
      <c r="AJ96" s="652">
        <f t="shared" si="28"/>
        <v>0</v>
      </c>
    </row>
    <row r="97" spans="1:36" s="506" customFormat="1">
      <c r="A97" s="507" t="s">
        <v>1086</v>
      </c>
      <c r="B97" s="644"/>
      <c r="C97" s="651"/>
      <c r="D97" s="651"/>
      <c r="E97" s="651"/>
      <c r="F97" s="651"/>
      <c r="G97" s="651"/>
      <c r="H97" s="652"/>
      <c r="I97" s="653"/>
      <c r="J97" s="653"/>
      <c r="K97" s="653">
        <f t="shared" si="25"/>
        <v>0</v>
      </c>
      <c r="L97" s="653"/>
      <c r="M97" s="653"/>
      <c r="N97" s="653"/>
      <c r="O97" s="652">
        <f t="shared" si="19"/>
        <v>0</v>
      </c>
      <c r="P97" s="652"/>
      <c r="Q97" s="652"/>
      <c r="R97" s="652"/>
      <c r="S97" s="655">
        <f t="shared" si="20"/>
        <v>0</v>
      </c>
      <c r="T97" s="655"/>
      <c r="U97" s="652">
        <f t="shared" si="26"/>
        <v>0</v>
      </c>
      <c r="V97" s="652"/>
      <c r="W97" s="652">
        <f t="shared" si="21"/>
        <v>0</v>
      </c>
      <c r="X97" s="652"/>
      <c r="Y97" s="652"/>
      <c r="Z97" s="652"/>
      <c r="AA97" s="655">
        <f t="shared" si="22"/>
        <v>0</v>
      </c>
      <c r="AB97" s="655"/>
      <c r="AC97" s="652">
        <f t="shared" si="27"/>
        <v>0</v>
      </c>
      <c r="AD97" s="652">
        <f t="shared" si="23"/>
        <v>0</v>
      </c>
      <c r="AE97" s="652"/>
      <c r="AF97" s="652"/>
      <c r="AG97" s="652"/>
      <c r="AH97" s="655">
        <f t="shared" si="24"/>
        <v>0</v>
      </c>
      <c r="AI97" s="655"/>
      <c r="AJ97" s="652">
        <f t="shared" si="28"/>
        <v>0</v>
      </c>
    </row>
    <row r="98" spans="1:36" s="506" customFormat="1">
      <c r="A98" s="507" t="s">
        <v>1087</v>
      </c>
      <c r="B98" s="644"/>
      <c r="C98" s="651"/>
      <c r="D98" s="651"/>
      <c r="E98" s="651"/>
      <c r="F98" s="651"/>
      <c r="G98" s="651"/>
      <c r="H98" s="652"/>
      <c r="I98" s="653"/>
      <c r="J98" s="653"/>
      <c r="K98" s="653">
        <f t="shared" si="25"/>
        <v>0</v>
      </c>
      <c r="L98" s="653"/>
      <c r="M98" s="653"/>
      <c r="N98" s="653"/>
      <c r="O98" s="652">
        <f t="shared" si="19"/>
        <v>0</v>
      </c>
      <c r="P98" s="652"/>
      <c r="Q98" s="652"/>
      <c r="R98" s="652"/>
      <c r="S98" s="655">
        <f t="shared" si="20"/>
        <v>0</v>
      </c>
      <c r="T98" s="655"/>
      <c r="U98" s="652">
        <f t="shared" si="26"/>
        <v>0</v>
      </c>
      <c r="V98" s="652"/>
      <c r="W98" s="652">
        <f t="shared" si="21"/>
        <v>0</v>
      </c>
      <c r="X98" s="652"/>
      <c r="Y98" s="652"/>
      <c r="Z98" s="652"/>
      <c r="AA98" s="655">
        <f t="shared" si="22"/>
        <v>0</v>
      </c>
      <c r="AB98" s="655"/>
      <c r="AC98" s="652">
        <f t="shared" si="27"/>
        <v>0</v>
      </c>
      <c r="AD98" s="652">
        <f t="shared" si="23"/>
        <v>0</v>
      </c>
      <c r="AE98" s="652"/>
      <c r="AF98" s="652"/>
      <c r="AG98" s="652"/>
      <c r="AH98" s="655">
        <f t="shared" si="24"/>
        <v>0</v>
      </c>
      <c r="AI98" s="655"/>
      <c r="AJ98" s="652">
        <f t="shared" si="28"/>
        <v>0</v>
      </c>
    </row>
    <row r="99" spans="1:36" s="506" customFormat="1">
      <c r="A99" s="507" t="s">
        <v>1088</v>
      </c>
      <c r="B99" s="644"/>
      <c r="C99" s="651"/>
      <c r="D99" s="651"/>
      <c r="E99" s="651"/>
      <c r="F99" s="651"/>
      <c r="G99" s="651"/>
      <c r="H99" s="652"/>
      <c r="I99" s="653"/>
      <c r="J99" s="653"/>
      <c r="K99" s="653"/>
      <c r="L99" s="653"/>
      <c r="M99" s="653"/>
      <c r="N99" s="653"/>
      <c r="O99" s="652"/>
      <c r="P99" s="652"/>
      <c r="Q99" s="652"/>
      <c r="R99" s="652"/>
      <c r="S99" s="655"/>
      <c r="T99" s="655"/>
      <c r="U99" s="652"/>
      <c r="V99" s="652"/>
      <c r="W99" s="652"/>
      <c r="X99" s="652"/>
      <c r="Y99" s="652"/>
      <c r="Z99" s="652"/>
      <c r="AA99" s="655"/>
      <c r="AB99" s="655"/>
      <c r="AC99" s="652"/>
      <c r="AD99" s="652"/>
      <c r="AE99" s="652"/>
      <c r="AF99" s="652"/>
      <c r="AG99" s="652"/>
      <c r="AH99" s="655"/>
      <c r="AI99" s="655"/>
      <c r="AJ99" s="652"/>
    </row>
    <row r="100" spans="1:36" s="506" customFormat="1">
      <c r="A100" s="633" t="s">
        <v>1089</v>
      </c>
      <c r="B100" s="634" t="s">
        <v>1090</v>
      </c>
      <c r="C100" s="635" t="s">
        <v>1091</v>
      </c>
      <c r="D100" s="635"/>
      <c r="E100" s="635"/>
      <c r="F100" s="635"/>
      <c r="G100" s="635"/>
      <c r="H100" s="619">
        <v>1.5</v>
      </c>
      <c r="I100" s="643"/>
      <c r="J100" s="643"/>
      <c r="K100" s="643">
        <f>H100</f>
        <v>1.5</v>
      </c>
      <c r="L100" s="643"/>
      <c r="M100" s="643"/>
      <c r="N100" s="643">
        <f>K100</f>
        <v>1.5</v>
      </c>
      <c r="O100" s="619"/>
      <c r="P100" s="619"/>
      <c r="Q100" s="619"/>
      <c r="R100" s="619"/>
      <c r="S100" s="641"/>
      <c r="T100" s="641"/>
      <c r="U100" s="619">
        <v>1.5</v>
      </c>
      <c r="V100" s="619"/>
      <c r="W100" s="619"/>
      <c r="X100" s="619"/>
      <c r="Y100" s="619"/>
      <c r="Z100" s="619"/>
      <c r="AA100" s="641"/>
      <c r="AB100" s="641"/>
      <c r="AC100" s="619">
        <f>U100</f>
        <v>1.5</v>
      </c>
      <c r="AD100" s="619"/>
      <c r="AE100" s="619"/>
      <c r="AF100" s="619"/>
      <c r="AG100" s="619"/>
      <c r="AH100" s="641"/>
      <c r="AI100" s="641"/>
      <c r="AJ100" s="619">
        <f>AC100</f>
        <v>1.5</v>
      </c>
    </row>
    <row r="101" spans="1:36" s="506" customFormat="1" ht="22.5" customHeight="1">
      <c r="A101" s="633" t="s">
        <v>1092</v>
      </c>
      <c r="B101" s="656" t="s">
        <v>1093</v>
      </c>
      <c r="C101" s="635"/>
      <c r="D101" s="635"/>
      <c r="E101" s="635"/>
      <c r="F101" s="635"/>
      <c r="G101" s="635"/>
      <c r="H101" s="619">
        <v>2.7</v>
      </c>
      <c r="I101" s="643">
        <v>4</v>
      </c>
      <c r="J101" s="643">
        <v>570.80999999999995</v>
      </c>
      <c r="K101" s="643">
        <f>CEILING(I101*J101*1.18/1000,0.1)</f>
        <v>2.7</v>
      </c>
      <c r="L101" s="643"/>
      <c r="M101" s="643"/>
      <c r="N101" s="643">
        <f>K101</f>
        <v>2.7</v>
      </c>
      <c r="O101" s="619">
        <v>4</v>
      </c>
      <c r="P101" s="619"/>
      <c r="Q101" s="619"/>
      <c r="R101" s="619"/>
      <c r="S101" s="641">
        <v>570.80999999999995</v>
      </c>
      <c r="T101" s="641"/>
      <c r="U101" s="619">
        <f>O101*S101/1000</f>
        <v>2.2832399999999997</v>
      </c>
      <c r="V101" s="619"/>
      <c r="W101" s="619">
        <v>4</v>
      </c>
      <c r="X101" s="619"/>
      <c r="Y101" s="619"/>
      <c r="Z101" s="619"/>
      <c r="AA101" s="641">
        <v>570.80999999999995</v>
      </c>
      <c r="AB101" s="641"/>
      <c r="AC101" s="619" t="e">
        <f>#N/A</f>
        <v>#N/A</v>
      </c>
      <c r="AD101" s="619">
        <v>4</v>
      </c>
      <c r="AE101" s="619"/>
      <c r="AF101" s="619"/>
      <c r="AG101" s="619"/>
      <c r="AH101" s="641">
        <v>570.80999999999995</v>
      </c>
      <c r="AI101" s="641"/>
      <c r="AJ101" s="619" t="e">
        <f>#N/A</f>
        <v>#N/A</v>
      </c>
    </row>
    <row r="102" spans="1:36" s="506" customFormat="1" ht="23.25" customHeight="1">
      <c r="A102" s="633" t="s">
        <v>1094</v>
      </c>
      <c r="B102" s="656" t="s">
        <v>1095</v>
      </c>
      <c r="C102" s="635"/>
      <c r="D102" s="635"/>
      <c r="E102" s="635"/>
      <c r="F102" s="635"/>
      <c r="G102" s="635"/>
      <c r="H102" s="619"/>
      <c r="I102" s="643"/>
      <c r="J102" s="643"/>
      <c r="K102" s="643"/>
      <c r="L102" s="643"/>
      <c r="M102" s="643"/>
      <c r="N102" s="643"/>
      <c r="O102" s="619"/>
      <c r="P102" s="619"/>
      <c r="Q102" s="619"/>
      <c r="R102" s="619"/>
      <c r="S102" s="641"/>
      <c r="T102" s="641"/>
      <c r="U102" s="619">
        <v>30</v>
      </c>
      <c r="V102" s="619"/>
      <c r="W102" s="619"/>
      <c r="X102" s="619"/>
      <c r="Y102" s="619"/>
      <c r="Z102" s="619"/>
      <c r="AA102" s="641"/>
      <c r="AB102" s="641"/>
      <c r="AC102" s="619"/>
      <c r="AD102" s="619"/>
      <c r="AE102" s="619"/>
      <c r="AF102" s="619"/>
      <c r="AG102" s="619"/>
      <c r="AH102" s="641"/>
      <c r="AI102" s="641"/>
      <c r="AJ102" s="619"/>
    </row>
    <row r="103" spans="1:36">
      <c r="A103" s="657"/>
      <c r="B103" s="658" t="s">
        <v>1096</v>
      </c>
      <c r="C103" s="659"/>
      <c r="D103" s="659">
        <f>D104</f>
        <v>596.70000000000005</v>
      </c>
      <c r="E103" s="659"/>
      <c r="F103" s="659"/>
      <c r="G103" s="659">
        <f>G104</f>
        <v>510.11</v>
      </c>
      <c r="H103" s="660">
        <f>H6+H12+H16+H25+H28+H33+H63+H64+H77+H80+H81+H82+H100+H101</f>
        <v>357.2</v>
      </c>
      <c r="I103" s="661"/>
      <c r="J103" s="662"/>
      <c r="K103" s="660" t="e">
        <f>K6+K12+K16+K25+K28+K33+K63+K64+K77+K80+K81+K82+K100+K101</f>
        <v>#N/A</v>
      </c>
      <c r="L103" s="660"/>
      <c r="M103" s="660"/>
      <c r="N103" s="660" t="e">
        <f>N6+N12+N16+N25+N28+N33+N63+N64+N77+N80+N81+N82+N100+N101</f>
        <v>#N/A</v>
      </c>
      <c r="O103" s="663"/>
      <c r="P103" s="663"/>
      <c r="Q103" s="663"/>
      <c r="R103" s="663"/>
      <c r="S103" s="662"/>
      <c r="T103" s="664"/>
      <c r="U103" s="665">
        <f>CEILING(U6+U12+U16+U25+U28+U33+U63+U64+U77+U80+U81+U82+U100+U101+U102,0.1)</f>
        <v>426.1</v>
      </c>
      <c r="V103" s="666">
        <f>V104+V105</f>
        <v>426100</v>
      </c>
      <c r="W103" s="663"/>
      <c r="X103" s="663"/>
      <c r="Y103" s="663"/>
      <c r="Z103" s="663"/>
      <c r="AA103" s="662"/>
      <c r="AB103" s="664"/>
      <c r="AC103" s="666" t="e">
        <f>AC6+AC12+AC16+AC25+AC28+AC33+AC63+AC64+AC77+AC80+AC81+AC82+AC100+AC101</f>
        <v>#N/A</v>
      </c>
      <c r="AD103" s="663"/>
      <c r="AE103" s="663"/>
      <c r="AF103" s="663"/>
      <c r="AG103" s="663"/>
      <c r="AH103" s="662"/>
      <c r="AI103" s="664"/>
      <c r="AJ103" s="666" t="e">
        <f>AJ6+AJ12+AJ16+AJ25+AJ28+AJ33+AJ63+AJ64+AJ77+AJ80+AJ81+AJ82+AJ100+AJ101</f>
        <v>#N/A</v>
      </c>
    </row>
    <row r="104" spans="1:36">
      <c r="A104" s="657"/>
      <c r="B104" s="658" t="s">
        <v>82</v>
      </c>
      <c r="C104" s="659"/>
      <c r="D104" s="659">
        <v>596.70000000000005</v>
      </c>
      <c r="E104" s="659"/>
      <c r="F104" s="659"/>
      <c r="G104" s="659">
        <v>510.11</v>
      </c>
      <c r="H104" s="660">
        <f>H103</f>
        <v>357.2</v>
      </c>
      <c r="I104" s="661"/>
      <c r="J104" s="662"/>
      <c r="K104" s="660" t="e">
        <f>K103</f>
        <v>#N/A</v>
      </c>
      <c r="L104" s="660"/>
      <c r="M104" s="660"/>
      <c r="N104" s="660" t="e">
        <f>N103</f>
        <v>#N/A</v>
      </c>
      <c r="O104" s="663"/>
      <c r="P104" s="663"/>
      <c r="Q104" s="663"/>
      <c r="R104" s="663"/>
      <c r="S104" s="662"/>
      <c r="T104" s="664"/>
      <c r="U104" s="665">
        <f>U103-U105</f>
        <v>396.1</v>
      </c>
      <c r="V104" s="666">
        <f>U104*1000</f>
        <v>396100</v>
      </c>
      <c r="W104" s="663"/>
      <c r="X104" s="663"/>
      <c r="Y104" s="663"/>
      <c r="Z104" s="663"/>
      <c r="AA104" s="662"/>
      <c r="AB104" s="664"/>
      <c r="AC104" s="666" t="e">
        <f>AC103</f>
        <v>#N/A</v>
      </c>
      <c r="AD104" s="663"/>
      <c r="AE104" s="663"/>
      <c r="AF104" s="663"/>
      <c r="AG104" s="663"/>
      <c r="AH104" s="662"/>
      <c r="AI104" s="664"/>
      <c r="AJ104" s="666" t="e">
        <f>AJ103</f>
        <v>#N/A</v>
      </c>
    </row>
    <row r="105" spans="1:36">
      <c r="A105" s="657"/>
      <c r="B105" s="658" t="s">
        <v>10</v>
      </c>
      <c r="C105" s="659"/>
      <c r="D105" s="659">
        <v>596.70000000000005</v>
      </c>
      <c r="E105" s="659"/>
      <c r="F105" s="659"/>
      <c r="G105" s="659">
        <v>510.11</v>
      </c>
      <c r="H105" s="660">
        <f>H104</f>
        <v>357.2</v>
      </c>
      <c r="I105" s="661"/>
      <c r="J105" s="662"/>
      <c r="K105" s="660" t="e">
        <f>K104</f>
        <v>#N/A</v>
      </c>
      <c r="L105" s="660"/>
      <c r="M105" s="660"/>
      <c r="N105" s="660" t="e">
        <f>N104</f>
        <v>#N/A</v>
      </c>
      <c r="O105" s="663"/>
      <c r="P105" s="663"/>
      <c r="Q105" s="663"/>
      <c r="R105" s="663"/>
      <c r="S105" s="662"/>
      <c r="T105" s="664"/>
      <c r="U105" s="665">
        <f>U102</f>
        <v>30</v>
      </c>
      <c r="V105" s="666">
        <f>U105*1000</f>
        <v>30000</v>
      </c>
      <c r="W105" s="486"/>
      <c r="X105" s="667"/>
      <c r="Y105" s="486"/>
      <c r="Z105" s="486"/>
      <c r="AA105" s="486"/>
      <c r="AB105" s="609"/>
      <c r="AC105" s="610"/>
      <c r="AD105" s="486"/>
      <c r="AE105" s="486"/>
      <c r="AF105" s="486"/>
      <c r="AG105" s="486"/>
      <c r="AH105" s="486"/>
      <c r="AI105" s="609"/>
      <c r="AJ105" s="610"/>
    </row>
    <row r="107" spans="1:36">
      <c r="A107" s="604"/>
      <c r="B107" s="604"/>
      <c r="C107" s="604"/>
      <c r="D107" s="604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4"/>
      <c r="U107" s="610"/>
      <c r="V107" s="610"/>
      <c r="W107" s="604"/>
      <c r="X107" s="604"/>
      <c r="Y107" s="604"/>
      <c r="Z107" s="604"/>
      <c r="AA107" s="604"/>
      <c r="AB107" s="604"/>
      <c r="AC107" s="610"/>
      <c r="AD107" s="604"/>
      <c r="AE107" s="604"/>
      <c r="AF107" s="604"/>
      <c r="AG107" s="604"/>
      <c r="AH107" s="604"/>
      <c r="AI107" s="604"/>
      <c r="AJ107" s="610"/>
    </row>
    <row r="108" spans="1:36" ht="26.25" customHeight="1">
      <c r="A108" s="668" t="s">
        <v>633</v>
      </c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1189" t="s">
        <v>634</v>
      </c>
      <c r="P108" s="1189"/>
      <c r="Q108" s="1189"/>
      <c r="R108" s="1189"/>
      <c r="S108" s="1189"/>
      <c r="T108" s="491"/>
      <c r="U108" s="610"/>
      <c r="V108" s="610"/>
      <c r="W108" s="1190"/>
      <c r="X108" s="1190"/>
      <c r="Y108" s="1190"/>
      <c r="Z108" s="1190"/>
      <c r="AA108" s="1190"/>
      <c r="AB108" s="491"/>
      <c r="AC108" s="610"/>
      <c r="AD108" s="1190"/>
      <c r="AE108" s="1190"/>
      <c r="AF108" s="1190"/>
      <c r="AG108" s="1190"/>
      <c r="AH108" s="1190"/>
      <c r="AI108" s="491"/>
      <c r="AJ108" s="610"/>
    </row>
    <row r="109" spans="1:36">
      <c r="A109" s="668"/>
      <c r="B109" s="486"/>
      <c r="C109" s="486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  <c r="P109" s="486"/>
      <c r="Q109" s="486"/>
      <c r="R109" s="486"/>
      <c r="S109" s="486"/>
      <c r="T109" s="609"/>
      <c r="U109" s="610"/>
      <c r="V109" s="610"/>
      <c r="W109" s="486"/>
      <c r="X109" s="486"/>
      <c r="Y109" s="486"/>
      <c r="Z109" s="486"/>
      <c r="AA109" s="486"/>
      <c r="AB109" s="609"/>
      <c r="AC109" s="610"/>
      <c r="AD109" s="486"/>
      <c r="AE109" s="486"/>
      <c r="AF109" s="486"/>
      <c r="AG109" s="486"/>
      <c r="AH109" s="486"/>
      <c r="AI109" s="609"/>
      <c r="AJ109" s="610"/>
    </row>
    <row r="110" spans="1:36">
      <c r="A110" s="668"/>
      <c r="B110" s="486"/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609"/>
      <c r="U110" s="610"/>
      <c r="V110" s="610"/>
      <c r="W110" s="486"/>
      <c r="X110" s="486"/>
      <c r="Y110" s="486"/>
      <c r="Z110" s="486"/>
      <c r="AA110" s="486"/>
      <c r="AB110" s="609"/>
      <c r="AC110" s="610"/>
      <c r="AD110" s="486"/>
      <c r="AE110" s="486"/>
      <c r="AF110" s="486"/>
      <c r="AG110" s="486"/>
      <c r="AH110" s="486"/>
      <c r="AI110" s="609"/>
      <c r="AJ110" s="610"/>
    </row>
    <row r="111" spans="1:36">
      <c r="A111" s="668" t="s">
        <v>986</v>
      </c>
      <c r="B111" s="486"/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  <c r="P111" s="486"/>
      <c r="Q111" s="486"/>
      <c r="R111" s="486"/>
      <c r="S111" s="486"/>
      <c r="T111" s="609"/>
      <c r="U111" s="610"/>
      <c r="V111" s="610"/>
      <c r="W111" s="486"/>
      <c r="X111" s="486"/>
      <c r="Y111" s="486"/>
      <c r="Z111" s="486"/>
      <c r="AA111" s="486"/>
      <c r="AB111" s="609"/>
      <c r="AC111" s="610"/>
      <c r="AD111" s="486"/>
      <c r="AE111" s="486"/>
      <c r="AF111" s="486"/>
      <c r="AG111" s="486"/>
      <c r="AH111" s="486"/>
      <c r="AI111" s="609"/>
      <c r="AJ111" s="610"/>
    </row>
    <row r="112" spans="1:36">
      <c r="A112" s="1191" t="s">
        <v>987</v>
      </c>
      <c r="B112" s="1191"/>
      <c r="C112" s="4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  <c r="P112" s="486"/>
      <c r="Q112" s="486"/>
      <c r="R112" s="486"/>
      <c r="S112" s="486"/>
      <c r="T112" s="609"/>
      <c r="U112" s="610"/>
      <c r="V112" s="610"/>
      <c r="W112" s="486"/>
      <c r="X112" s="486"/>
      <c r="Y112" s="486"/>
      <c r="Z112" s="486"/>
      <c r="AA112" s="486"/>
      <c r="AB112" s="609"/>
      <c r="AC112" s="610"/>
      <c r="AD112" s="486"/>
      <c r="AE112" s="486"/>
      <c r="AF112" s="486"/>
      <c r="AG112" s="486"/>
      <c r="AH112" s="486"/>
      <c r="AI112" s="609"/>
      <c r="AJ112" s="610"/>
    </row>
    <row r="113" spans="1:1">
      <c r="A113" s="669" t="s">
        <v>988</v>
      </c>
    </row>
  </sheetData>
  <mergeCells count="15">
    <mergeCell ref="O108:S108"/>
    <mergeCell ref="W108:AA108"/>
    <mergeCell ref="AD108:AH108"/>
    <mergeCell ref="A112:B112"/>
    <mergeCell ref="B1:C1"/>
    <mergeCell ref="A2:AJ2"/>
    <mergeCell ref="A4:A5"/>
    <mergeCell ref="B4:B5"/>
    <mergeCell ref="C4:C5"/>
    <mergeCell ref="D4:G4"/>
    <mergeCell ref="H4:K4"/>
    <mergeCell ref="L4:N4"/>
    <mergeCell ref="O4:V4"/>
    <mergeCell ref="W4:AC4"/>
    <mergeCell ref="AD4:A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план ФХД</vt:lpstr>
      <vt:lpstr>922</vt:lpstr>
      <vt:lpstr>925</vt:lpstr>
      <vt:lpstr>931</vt:lpstr>
      <vt:lpstr>932</vt:lpstr>
      <vt:lpstr>933</vt:lpstr>
      <vt:lpstr>941</vt:lpstr>
      <vt:lpstr>942</vt:lpstr>
      <vt:lpstr>947</vt:lpstr>
      <vt:lpstr>953</vt:lpstr>
      <vt:lpstr>954</vt:lpstr>
      <vt:lpstr>956</vt:lpstr>
      <vt:lpstr>963 КММ</vt:lpstr>
      <vt:lpstr>995</vt:lpstr>
      <vt:lpstr>983</vt:lpstr>
      <vt:lpstr>'983'!Заголовки_для_печати</vt:lpstr>
      <vt:lpstr>'план ФХД'!Заголовки_для_печати</vt:lpstr>
    </vt:vector>
  </TitlesOfParts>
  <Company>УОиДО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Shaforost</dc:creator>
  <cp:lastModifiedBy>BoykoLA</cp:lastModifiedBy>
  <cp:lastPrinted>2015-11-19T04:53:41Z</cp:lastPrinted>
  <dcterms:created xsi:type="dcterms:W3CDTF">2015-10-13T12:09:46Z</dcterms:created>
  <dcterms:modified xsi:type="dcterms:W3CDTF">2015-11-30T07:34:19Z</dcterms:modified>
</cp:coreProperties>
</file>